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602" activeTab="1"/>
  </bookViews>
  <sheets>
    <sheet name="dochody" sheetId="1" r:id="rId1"/>
    <sheet name="wydatki" sheetId="2" r:id="rId2"/>
  </sheets>
  <externalReferences>
    <externalReference r:id="rId5"/>
  </externalReferences>
  <definedNames>
    <definedName name="_xlnm.Print_Area" localSheetId="0">'dochody'!$A$1:$L$228</definedName>
    <definedName name="_xlnm.Print_Area" localSheetId="1">'wydatki'!$A$1:$I$1361</definedName>
  </definedNames>
  <calcPr fullCalcOnLoad="1"/>
</workbook>
</file>

<file path=xl/comments1.xml><?xml version="1.0" encoding="utf-8"?>
<comments xmlns="http://schemas.openxmlformats.org/spreadsheetml/2006/main">
  <authors>
    <author>Jarosław</author>
  </authors>
  <commentList>
    <comment ref="L223" authorId="0">
      <text>
        <r>
          <rPr>
            <b/>
            <sz val="9"/>
            <rFont val="Tahoma"/>
            <family val="2"/>
          </rPr>
          <t>Jarosław: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<sst xmlns="http://schemas.openxmlformats.org/spreadsheetml/2006/main" count="3770" uniqueCount="1323">
  <si>
    <t>paragraf 4170</t>
  </si>
  <si>
    <t>75075</t>
  </si>
  <si>
    <t>Promocja jednostek samorządu terytorialnego</t>
  </si>
  <si>
    <t xml:space="preserve">wydatki rzeczowe:                                                 </t>
  </si>
  <si>
    <t>80103</t>
  </si>
  <si>
    <t xml:space="preserve"> wydatki bieżące:</t>
  </si>
  <si>
    <t>paragraf 4100 -</t>
  </si>
  <si>
    <t>2680</t>
  </si>
  <si>
    <t>w tym: wynagrodzenia</t>
  </si>
  <si>
    <t>paragraf 4010</t>
  </si>
  <si>
    <t>paragraf 4040</t>
  </si>
  <si>
    <t>paragraf 4110</t>
  </si>
  <si>
    <t>paragraf 4120</t>
  </si>
  <si>
    <t>paragraf 4010 -</t>
  </si>
  <si>
    <t>wydatki rzeczowe:</t>
  </si>
  <si>
    <t>dotacja dla przedszkola niepublicznego</t>
  </si>
  <si>
    <t>paragraf 4110 -</t>
  </si>
  <si>
    <t>odszkodowania za niedostarczenie lokali socjalnych</t>
  </si>
  <si>
    <t xml:space="preserve">Urzędy naczelnych organów władzy państwowej, kontroli i ochrony prawa </t>
  </si>
  <si>
    <t>92105</t>
  </si>
  <si>
    <t>Pozostałe zadania w zakresie kultury</t>
  </si>
  <si>
    <t>Dział</t>
  </si>
  <si>
    <t>Rozdział</t>
  </si>
  <si>
    <t>Paragraf</t>
  </si>
  <si>
    <t>Nazwa</t>
  </si>
  <si>
    <t>Uwagi</t>
  </si>
  <si>
    <t>010</t>
  </si>
  <si>
    <t>Rolnictwo i łowiectwo</t>
  </si>
  <si>
    <t xml:space="preserve"> </t>
  </si>
  <si>
    <t>01095</t>
  </si>
  <si>
    <t>Pozostała działalność</t>
  </si>
  <si>
    <t>0750</t>
  </si>
  <si>
    <t>0920</t>
  </si>
  <si>
    <t>rezerwa ogólna</t>
  </si>
  <si>
    <t>0970</t>
  </si>
  <si>
    <t>0460</t>
  </si>
  <si>
    <t>wpływy z opłaty eksploatcyjnej</t>
  </si>
  <si>
    <t>600</t>
  </si>
  <si>
    <t>Transport i łączność</t>
  </si>
  <si>
    <t>60016</t>
  </si>
  <si>
    <t>Drogi publiczne gminne</t>
  </si>
  <si>
    <t>700</t>
  </si>
  <si>
    <t>85202</t>
  </si>
  <si>
    <t>Domy pomocy społecznej</t>
  </si>
  <si>
    <t xml:space="preserve"> Nazwa</t>
  </si>
  <si>
    <r>
      <t xml:space="preserve">wydatki na </t>
    </r>
    <r>
      <rPr>
        <b/>
        <i/>
        <sz val="12"/>
        <rFont val="Garamond"/>
        <family val="1"/>
      </rPr>
      <t>zadania zlecone</t>
    </r>
  </si>
  <si>
    <t>Gospodarka mieszkaniowa</t>
  </si>
  <si>
    <t>70005</t>
  </si>
  <si>
    <t>Gospodarka gruntami i nieruchomościami</t>
  </si>
  <si>
    <t>70095</t>
  </si>
  <si>
    <t>750</t>
  </si>
  <si>
    <t>Administracja publiczna</t>
  </si>
  <si>
    <t>75023</t>
  </si>
  <si>
    <t>Urzędy gmin</t>
  </si>
  <si>
    <t>0570</t>
  </si>
  <si>
    <t>wydatki rzeczowe</t>
  </si>
  <si>
    <t>dotacje</t>
  </si>
  <si>
    <t>756</t>
  </si>
  <si>
    <t>Dochody od osób prawnych, od osób fizycznych i od innych jednostek nie 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</si>
  <si>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</si>
  <si>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</si>
  <si>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</si>
  <si>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opłacanych w formie karty podatkowej</t>
  </si>
  <si>
    <t>0910</t>
  </si>
  <si>
    <t xml:space="preserve">odsetki od nieterminowych wpłat z tytułu podatków i opłat   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</si>
  <si>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</si>
  <si>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</si>
  <si>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</si>
  <si>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</si>
  <si>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</si>
  <si>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</si>
  <si>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</si>
  <si>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w tym: dotacje</t>
  </si>
  <si>
    <t>0340</t>
  </si>
  <si>
    <t>podatek od środków transportowych</t>
  </si>
  <si>
    <t>0360</t>
  </si>
  <si>
    <t>podatek od spadków i darowizn</t>
  </si>
  <si>
    <t>0370</t>
  </si>
  <si>
    <t>0430</t>
  </si>
  <si>
    <t>wpływy z opłaty targowej</t>
  </si>
  <si>
    <t xml:space="preserve">dochody z najmu i dzierżawy składników majątkowych Skarbu Państwa, jednostek samorządu terytorialnego lub innych jednostek zaliczanych do sektora finansów publicznych oraz innych umów o podobnym charakterze        </t>
  </si>
  <si>
    <t>85216</t>
  </si>
  <si>
    <t>Zasiłki stałe</t>
  </si>
  <si>
    <t>w tym:</t>
  </si>
  <si>
    <t>brak informacji o dotacji</t>
  </si>
  <si>
    <t>remonty cząstkowe dróg o nawierzchni bitumicznej</t>
  </si>
  <si>
    <t>Ochrona i konserwacja zabytków</t>
  </si>
  <si>
    <t>Fundusz Sołecki wsi Pustkowie Kierzeńskie</t>
  </si>
  <si>
    <t>Fundusz Sołecki wsi Rzetnia</t>
  </si>
  <si>
    <t>dotacje celowe otrzymane z budżetu państwa na realizację zadań bieżących z zakresu administracji rządowej oraz innych zadań zleconych gminie (związkom gmin) ustawami</t>
  </si>
  <si>
    <t xml:space="preserve">remonty oznakowania poziomego </t>
  </si>
  <si>
    <t>71004</t>
  </si>
  <si>
    <t>Plany zagospodarowania przestrzennego</t>
  </si>
  <si>
    <t>chipowanie psów</t>
  </si>
  <si>
    <t>karczowanie poboczy i regulacja drzew przy drogach</t>
  </si>
  <si>
    <t>rezerwa celowa zgodnie z Ustawą o zarządzaniu kryzysowym</t>
  </si>
  <si>
    <t>dotacje celowe otrzymane z budżetu państwa na realizację własnych zadań bieżących gmin (związków gmin)</t>
  </si>
  <si>
    <t>92109</t>
  </si>
  <si>
    <t xml:space="preserve">Domy i ośrodki kultury, świetlice i kluby </t>
  </si>
  <si>
    <t>pomoc zdrowotna dla nauczycieli</t>
  </si>
  <si>
    <t>0500</t>
  </si>
  <si>
    <t>podatek od czynności cywilnoprawnych</t>
  </si>
  <si>
    <t>75618</t>
  </si>
  <si>
    <t>Wpływy z innych opłat stanowiących dochody jst na podstawie ustaw</t>
  </si>
  <si>
    <t>0410</t>
  </si>
  <si>
    <t>wpływy z opłaty skarbowej</t>
  </si>
  <si>
    <t>0480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</si>
  <si>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</si>
  <si>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</si>
  <si>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</si>
  <si>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</si>
  <si>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</si>
  <si>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</si>
  <si>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</si>
  <si>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</si>
  <si>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</si>
  <si>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jst</t>
  </si>
  <si>
    <t>2920</t>
  </si>
  <si>
    <t>subwencje ogólne z budżetu państwa</t>
  </si>
  <si>
    <t>801</t>
  </si>
  <si>
    <t>Oświata i wychowanie</t>
  </si>
  <si>
    <t>80101</t>
  </si>
  <si>
    <t>Szkoły podstawowe</t>
  </si>
  <si>
    <t>dochody z najmu i dzierżawy składników majątkowych Skarbu Państwa, jst lub innych jednostek zaliczanych do sektora finansów publicznych oraz innych umów o podobnym charakterze</t>
  </si>
  <si>
    <t>80104</t>
  </si>
  <si>
    <t>Przedszkola</t>
  </si>
  <si>
    <t>0830</t>
  </si>
  <si>
    <t xml:space="preserve">wpływy z różnych dochodów                </t>
  </si>
  <si>
    <t>80110</t>
  </si>
  <si>
    <t>Gimnazja</t>
  </si>
  <si>
    <t>80195</t>
  </si>
  <si>
    <t>2030</t>
  </si>
  <si>
    <t>852</t>
  </si>
  <si>
    <t>Pomoc społeczna</t>
  </si>
  <si>
    <t>85219</t>
  </si>
  <si>
    <t>Ośrodki pomocy społecznej</t>
  </si>
  <si>
    <t>85228</t>
  </si>
  <si>
    <t>Usługi opiekuńcze i specjalistyczne usługi opiekuńcze</t>
  </si>
  <si>
    <t>85295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</si>
  <si>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</si>
  <si>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</si>
  <si>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</si>
  <si>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</si>
  <si>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</si>
  <si>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</si>
  <si>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</si>
  <si>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</si>
  <si>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92195</t>
  </si>
  <si>
    <t>DOCHODY OGÓŁEM</t>
  </si>
  <si>
    <t>75011</t>
  </si>
  <si>
    <t>Urzędy wojewódzkie</t>
  </si>
  <si>
    <t>2010</t>
  </si>
  <si>
    <t>2360</t>
  </si>
  <si>
    <t>751</t>
  </si>
  <si>
    <t>75101</t>
  </si>
  <si>
    <t>754</t>
  </si>
  <si>
    <t>diety sołtysów zgodnie z uchwałą</t>
  </si>
  <si>
    <t>0770</t>
  </si>
  <si>
    <t>wpłaty z tytułu odpłatnego nabycia prawa własności oraz prawa użytkowania wieczystego nieruchomości</t>
  </si>
  <si>
    <t>opłata od posiadania psów</t>
  </si>
  <si>
    <t xml:space="preserve">zadania własne </t>
  </si>
  <si>
    <t>bieżące utrzymanie grobów wojennych</t>
  </si>
  <si>
    <t>Obsługa papierów wartościowych, kredytów i pozyczek jednostek samorządu terytorialnego</t>
  </si>
  <si>
    <t>wydatki bieżące:                                                      spłata odsetek od kredytów i pożyczek</t>
  </si>
  <si>
    <t>Oddziały przedszkolne przy szkołach podstawowych</t>
  </si>
  <si>
    <t>administrowanie SPP</t>
  </si>
  <si>
    <t>umowa o utrzymanie zieleni (zieleń, kwiaty)</t>
  </si>
  <si>
    <t>ZFŚS SM</t>
  </si>
  <si>
    <t xml:space="preserve">wydatki bieżące:                                        </t>
  </si>
  <si>
    <t>wydatki bieżące:</t>
  </si>
  <si>
    <t>92120</t>
  </si>
  <si>
    <t>paragraf 4010 - środki własne</t>
  </si>
  <si>
    <t>paragraf 4010 - środki z dotacji Wojewody</t>
  </si>
  <si>
    <t>paragraf 4040 - środki z dotacji Wojewody</t>
  </si>
  <si>
    <t>paragraf 4110 - środki z dotacji Wojewody</t>
  </si>
  <si>
    <t>paragraf 4120 - środkiz dotacji Wojewody</t>
  </si>
  <si>
    <t>paragraf 4040 - środki własne</t>
  </si>
  <si>
    <t>paragraf 4110 - środki własne</t>
  </si>
  <si>
    <t>paragraf 4120 - środki własne</t>
  </si>
  <si>
    <t>wydatki rzeczowe - środki własne</t>
  </si>
  <si>
    <t>paragraf 4170 - środki własne</t>
  </si>
  <si>
    <t>paragraf 4170 - środki z dotacji Wojewody</t>
  </si>
  <si>
    <t>Dochody</t>
  </si>
  <si>
    <t>Wydatki</t>
  </si>
  <si>
    <t xml:space="preserve">wydatki bieżące:                                                        </t>
  </si>
  <si>
    <r>
      <t xml:space="preserve">wydatki bieżące:  </t>
    </r>
    <r>
      <rPr>
        <i/>
        <sz val="10"/>
        <rFont val="Arial"/>
        <family val="2"/>
      </rPr>
      <t xml:space="preserve">                                                    </t>
    </r>
  </si>
  <si>
    <t>na utrzymanie hali</t>
  </si>
  <si>
    <t xml:space="preserve">wydatki bieżące:                                                               </t>
  </si>
  <si>
    <t>80148</t>
  </si>
  <si>
    <t>Stołówki szkolne</t>
  </si>
  <si>
    <t>wpływyz usług                                                                                                                                             - odpłatność za przedszkola</t>
  </si>
  <si>
    <t>80113</t>
  </si>
  <si>
    <t>Dowożenie uczniów do szkół</t>
  </si>
  <si>
    <t>85203</t>
  </si>
  <si>
    <t>Ośrodki wsparcia</t>
  </si>
  <si>
    <t>85212</t>
  </si>
  <si>
    <t>brak informacji</t>
  </si>
  <si>
    <t>85213</t>
  </si>
  <si>
    <t>85214</t>
  </si>
  <si>
    <t>dotacje dla spółek wodnych na bieżące utrzymanie urządzeń wodnych szczegółowych objętych działalnością pooszczególnych spółek, dzielane w trybie uchwały nr XLV/290/2006 RM z dnia 10.08.2006 r.:</t>
  </si>
  <si>
    <t>0760</t>
  </si>
  <si>
    <t>wpływy z tytułu przekształcenia prawa użytkowania wieczystego przysługującego osobom fizycznym w prawo własności</t>
  </si>
  <si>
    <t>Fundusz Sołecki wsi Myjomice</t>
  </si>
  <si>
    <t>podróże służbowe krajowe</t>
  </si>
  <si>
    <t>podróże służbowe zagraniczne</t>
  </si>
  <si>
    <t>szkolenia pracowników</t>
  </si>
  <si>
    <t>dotacje, w tym:</t>
  </si>
  <si>
    <t>ryczałty dla członków OSP za udział w akcji i szkoleniach</t>
  </si>
  <si>
    <t>ZFSS</t>
  </si>
  <si>
    <r>
      <t xml:space="preserve">wydatki bieżące </t>
    </r>
    <r>
      <rPr>
        <b/>
        <i/>
        <sz val="10"/>
        <rFont val="Arial CE"/>
        <family val="0"/>
      </rPr>
      <t>(z dotacji zadania własne):</t>
    </r>
  </si>
  <si>
    <r>
      <t xml:space="preserve">wydatki bieżące </t>
    </r>
    <r>
      <rPr>
        <b/>
        <i/>
        <sz val="10"/>
        <rFont val="Arial CE"/>
        <family val="0"/>
      </rPr>
      <t>(zadania własne)</t>
    </r>
  </si>
  <si>
    <r>
      <t xml:space="preserve">wydatki na </t>
    </r>
    <r>
      <rPr>
        <b/>
        <i/>
        <sz val="12"/>
        <rFont val="Garamond"/>
        <family val="1"/>
      </rPr>
      <t>zadania własne</t>
    </r>
  </si>
  <si>
    <t>energia (woda, CO, gaz, prąd)</t>
  </si>
  <si>
    <t>remonty</t>
  </si>
  <si>
    <t>usługi zdrowotne</t>
  </si>
  <si>
    <t>czynsze za biura wynajmowane od ADM</t>
  </si>
  <si>
    <t>wpłaty na PFRON</t>
  </si>
  <si>
    <t>ubezpieczenia i inne opłaty i składki (Np.. ZMP, WOKISS)</t>
  </si>
  <si>
    <t>VAT</t>
  </si>
  <si>
    <t>oświetlenie uliczne</t>
  </si>
  <si>
    <t>Część równoważąca subwencji ogólnej dla gmin</t>
  </si>
  <si>
    <t>pismo Wojewody</t>
  </si>
  <si>
    <t>pismo MF</t>
  </si>
  <si>
    <t>Bezpieczeństwo publiczne i ochrona przeciwpożarowa</t>
  </si>
  <si>
    <t>Urzędy naczelnych organów władzy państwowej, kontroli i ochrony prawa oraz sądownictwa</t>
  </si>
  <si>
    <t xml:space="preserve">Urzędy naczelnych organów władzy państwowej, kontroli i ochrony prawa   </t>
  </si>
  <si>
    <t>pismo KBW</t>
  </si>
  <si>
    <t>75616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</si>
  <si>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</si>
  <si>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cywilnoprawnych,  oraz podatków i opłat lokalnych od osób fizycznych</t>
  </si>
  <si>
    <t>01030</t>
  </si>
  <si>
    <t>Izby rolnicze</t>
  </si>
  <si>
    <t>710</t>
  </si>
  <si>
    <t>Działalność usługowa</t>
  </si>
  <si>
    <t>71035</t>
  </si>
  <si>
    <t>Opieka społeczna</t>
  </si>
  <si>
    <t>Cmentarze</t>
  </si>
  <si>
    <t>75022</t>
  </si>
  <si>
    <t>Rady gmin</t>
  </si>
  <si>
    <t>Pobór podatków, opłat i niepodatkowych należności budżetowych</t>
  </si>
  <si>
    <t>75095</t>
  </si>
  <si>
    <t>75412</t>
  </si>
  <si>
    <t>Ochotnicze straże pożarne</t>
  </si>
  <si>
    <t>75647</t>
  </si>
  <si>
    <t>wydatki bieżące</t>
  </si>
  <si>
    <t>757</t>
  </si>
  <si>
    <t>wydatki majątkowe:</t>
  </si>
  <si>
    <t>85195</t>
  </si>
  <si>
    <t>90002</t>
  </si>
  <si>
    <t>Gospodarka odpadami</t>
  </si>
  <si>
    <t>akcja "zima"</t>
  </si>
  <si>
    <t>system informacji miejskiej (nazwy ulic)</t>
  </si>
  <si>
    <t>zakup materiałów dla sołectw</t>
  </si>
  <si>
    <t>Obsługa długu publicznego</t>
  </si>
  <si>
    <t>75702</t>
  </si>
  <si>
    <t>75818</t>
  </si>
  <si>
    <t>Rezerwy ogólne i celowe</t>
  </si>
  <si>
    <t>wydatki majątkowe</t>
  </si>
  <si>
    <t>80146</t>
  </si>
  <si>
    <t>Dokształcanie i doskonalenie nauczycieli</t>
  </si>
  <si>
    <t>851</t>
  </si>
  <si>
    <t>Ochrona zdrowia</t>
  </si>
  <si>
    <t>85111</t>
  </si>
  <si>
    <t>Szpitale ogólne</t>
  </si>
  <si>
    <t>85154</t>
  </si>
  <si>
    <t>Przeciwdziałanie alkoholizmowi</t>
  </si>
  <si>
    <t>85215</t>
  </si>
  <si>
    <t>Dodatki mieszkaniowe</t>
  </si>
  <si>
    <t>854</t>
  </si>
  <si>
    <t>Edukacyjna opieka wychowawcza</t>
  </si>
  <si>
    <t>85446</t>
  </si>
  <si>
    <t>90004</t>
  </si>
  <si>
    <t>Utrzymanie zieleni w miastach i gminach</t>
  </si>
  <si>
    <t>90095</t>
  </si>
  <si>
    <t>92116</t>
  </si>
  <si>
    <t>Biblioteki</t>
  </si>
  <si>
    <t>92118</t>
  </si>
  <si>
    <t>Muzea</t>
  </si>
  <si>
    <t>926</t>
  </si>
  <si>
    <t>92604</t>
  </si>
  <si>
    <t>Instytucje kultury fizycznej</t>
  </si>
  <si>
    <t>92605</t>
  </si>
  <si>
    <t>92695</t>
  </si>
  <si>
    <t>WYDATKI OGÓŁEM</t>
  </si>
  <si>
    <t>zadania zlecone</t>
  </si>
  <si>
    <t>zadania zlecone i własne</t>
  </si>
  <si>
    <t>zadania własne i zlecone</t>
  </si>
  <si>
    <t xml:space="preserve">zadania własne  </t>
  </si>
  <si>
    <t>zadania własne</t>
  </si>
  <si>
    <t>wg pisma MGOPS</t>
  </si>
  <si>
    <t>0490</t>
  </si>
  <si>
    <t>75831</t>
  </si>
  <si>
    <t xml:space="preserve">wpływyz usług                                                                                                                                            </t>
  </si>
  <si>
    <t>85415</t>
  </si>
  <si>
    <t>paragraf 4170 -</t>
  </si>
  <si>
    <t xml:space="preserve">dotacje </t>
  </si>
  <si>
    <t>dotacje na inicjatywy</t>
  </si>
  <si>
    <t>konserwacja rowów melioracyjnych</t>
  </si>
  <si>
    <t>0690</t>
  </si>
  <si>
    <t>90019</t>
  </si>
  <si>
    <t>Wpływy i wydatki związane z gromadzeniem środków z opłat i kar za korzystanie ze środowiska</t>
  </si>
  <si>
    <t>85153</t>
  </si>
  <si>
    <t>Zwalczanie narkomanii</t>
  </si>
  <si>
    <t>85205</t>
  </si>
  <si>
    <t>paragraf 4040 -</t>
  </si>
  <si>
    <t>Zadania w zakresie przeciwdziałania przemocy w rodzinie</t>
  </si>
  <si>
    <t>wkład własny do wniosków na prace remontowe</t>
  </si>
  <si>
    <t>Fundusz Sołecki wsi Domanin</t>
  </si>
  <si>
    <t>Fundusz Sołecki wsi Kierzno</t>
  </si>
  <si>
    <t>Fundusz Sołecki wsi Kliny</t>
  </si>
  <si>
    <t>Fundusz Sołecki wsi Przybyszów</t>
  </si>
  <si>
    <t>Fundusz Sołecki wsi Osiny</t>
  </si>
  <si>
    <t>Fundusz Sołecki wsi Ostrówiec</t>
  </si>
  <si>
    <t>Fundusz Sołecki wsi Świba</t>
  </si>
  <si>
    <t xml:space="preserve">usługi równiarki </t>
  </si>
  <si>
    <t>inne</t>
  </si>
  <si>
    <t xml:space="preserve">wydatki majątkowe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tym:                                                      </t>
  </si>
  <si>
    <t>wolne środki</t>
  </si>
  <si>
    <t xml:space="preserve">Przychody  </t>
  </si>
  <si>
    <t>853</t>
  </si>
  <si>
    <t>Pozostałe zadania w zakresie polityki społecznej</t>
  </si>
  <si>
    <t>rozdział uchylony z dniem 01.01.2012 r. (Rozporządzenie MF z dnia 29.08.2011 r. - Dz. U. Nr 185,poz. 1098)</t>
  </si>
  <si>
    <t>obligatoryjny odpis 2% planowanych wpływów z podatku rolnego</t>
  </si>
  <si>
    <t>zużycie energii elektrycznej przez "ogródki piwne" na Rynku</t>
  </si>
  <si>
    <t>szalety miejskie - zakup środków czystości</t>
  </si>
  <si>
    <t>szalety miejskie - zakup en.elektrycznej i wod-kan.</t>
  </si>
  <si>
    <t>szalety miejskie - zakup usług remontowych</t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</si>
  <si>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                                                             </t>
    </r>
  </si>
  <si>
    <r>
      <t>wydatki z</t>
    </r>
    <r>
      <rPr>
        <i/>
        <sz val="12"/>
        <rFont val="Arial CE"/>
        <family val="2"/>
      </rPr>
      <t xml:space="preserve"> </t>
    </r>
    <r>
      <rPr>
        <b/>
        <i/>
        <sz val="12"/>
        <rFont val="Garamond"/>
        <family val="1"/>
      </rPr>
      <t>dotacji na zadania własne</t>
    </r>
  </si>
  <si>
    <r>
      <t xml:space="preserve">wydatki </t>
    </r>
    <r>
      <rPr>
        <b/>
        <i/>
        <sz val="12"/>
        <rFont val="Garamond"/>
        <family val="1"/>
      </rPr>
      <t xml:space="preserve">własne </t>
    </r>
  </si>
  <si>
    <r>
      <rPr>
        <i/>
        <sz val="10"/>
        <rFont val="Arial CE"/>
        <family val="0"/>
      </rPr>
      <t>wydatki z</t>
    </r>
    <r>
      <rPr>
        <i/>
        <sz val="8"/>
        <rFont val="Arial CE"/>
        <family val="2"/>
      </rPr>
      <t xml:space="preserve"> </t>
    </r>
    <r>
      <rPr>
        <b/>
        <i/>
        <sz val="12"/>
        <rFont val="Garamond"/>
        <family val="1"/>
      </rPr>
      <t>dotacji na zadania własne</t>
    </r>
  </si>
  <si>
    <t>wydatki Gminnego Ośrodka Wsparcia Rodzin w Kryzysie</t>
  </si>
  <si>
    <t>realizacja Gminnego Programu Przeciwdziałania Alkoholizmowi</t>
  </si>
  <si>
    <t>Rodziny zastępcze</t>
  </si>
  <si>
    <t>paragraf 4010 - Klub Seniora</t>
  </si>
  <si>
    <t>paragraf 4040 - Klub Seniora</t>
  </si>
  <si>
    <t>paragraf 4110 - Klub Seniora</t>
  </si>
  <si>
    <t>paragraf 4120 - Klub Seniora</t>
  </si>
  <si>
    <t>wydatki rzeczowe: Klub Seniora</t>
  </si>
  <si>
    <t>zakup materiałów biurowych,  prasy, papieru do ksero i drukarek, środki czystości, art.. spożywcze, kwiaty, ubrania robocze, wyposazenie itp., systemow oprogramowania i sprzętu komputerowego, materiałów eksploatacyjnych: tusze, tonery, taśmy do drukarek, dyskietki, płyty CD</t>
  </si>
  <si>
    <t>paragraf 4100 - inkaso podatków i opłat</t>
  </si>
  <si>
    <t>koszty poboru podatków i opłat</t>
  </si>
  <si>
    <t>wydatki rzeczowe:                                                 koszty działalności Rady i jej Komisji</t>
  </si>
  <si>
    <t>konkurs osiu wspaniałych</t>
  </si>
  <si>
    <t>Przyjaciel Kępna</t>
  </si>
  <si>
    <t>pozostałe</t>
  </si>
  <si>
    <r>
      <t xml:space="preserve">wydatki bieżące:   </t>
    </r>
    <r>
      <rPr>
        <sz val="10"/>
        <rFont val="Arial"/>
        <family val="2"/>
      </rPr>
      <t xml:space="preserve">                                                                                       dotacja przedmiotowa dla KOSiR, w tym: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</si>
  <si>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wydatki na bieżącą działalność sportowo-rekreacyjną realizowaną przez UMIG</t>
    </r>
  </si>
  <si>
    <t>wydatki majątkowe, w tym:</t>
  </si>
  <si>
    <t>Fundusz Hanulin</t>
  </si>
  <si>
    <t>Fundusz Sołecki</t>
  </si>
  <si>
    <t xml:space="preserve">wydatki majątkowe, w tym:                                                      </t>
  </si>
  <si>
    <t>dochody bieżące</t>
  </si>
  <si>
    <t>dochody majątkowe</t>
  </si>
  <si>
    <t>wydatki bieżące:                                                          wydatki na szkolenie zawodowe nauczycieli świetlic</t>
  </si>
  <si>
    <t>zorganizowanie opróżniania zbiorników bezodpływowych</t>
  </si>
  <si>
    <t>monitoring mogilnika w Przybyszowie</t>
  </si>
  <si>
    <t>obcinanie i usuwanie drzew ,  nasadzenia, urządzanie terenów zielonych i inne</t>
  </si>
  <si>
    <r>
      <t xml:space="preserve">dochody z najmu i dzierżawy składników majątkowych Skarbu Państwa, jednostek samorządu terytorialnego lub innych jednostek zaliczanych do sektora finansów publicznych oraz innych umów o podobnym charakterze                                                                                                         </t>
    </r>
    <r>
      <rPr>
        <i/>
        <sz val="10"/>
        <rFont val="Arial"/>
        <family val="2"/>
      </rPr>
      <t>- czynsze za obwody łowieckie</t>
    </r>
  </si>
  <si>
    <t>brak informacji od Wojewody</t>
  </si>
  <si>
    <r>
      <t xml:space="preserve">dotacje celowe otrzymane z budżetu państwa na realizację zadań bieżących z zakresu administracji rządowej oraz innych zadań zleconych gminie (związkom gmin) ustawami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zwrot podatku akcyzowego</t>
    </r>
  </si>
  <si>
    <r>
      <t xml:space="preserve">wpływy z opłat za zarząd, użytkowanie i użytkowanie wieczyste nieruchomości                                                                       </t>
    </r>
    <r>
      <rPr>
        <i/>
        <sz val="10"/>
        <rFont val="Arial"/>
        <family val="2"/>
      </rPr>
      <t>- wieczysta dzierżawa</t>
    </r>
  </si>
  <si>
    <r>
      <t xml:space="preserve">dochody z najmu i dzierżawy składników majątkowych Skarbu Państwa, jst lub innych jednostek zaliczanych do sektora finansów publicznych oraz innych umów o podobnym charakterze                                                                                                  </t>
    </r>
    <r>
      <rPr>
        <i/>
        <sz val="10"/>
        <rFont val="Arial"/>
        <family val="2"/>
      </rPr>
      <t>- dzierżawa pomieszczeń w budynkach administracyjnych</t>
    </r>
  </si>
  <si>
    <r>
      <t xml:space="preserve">rekompensaty za utracone dochody w podatkach i opłatach lokalnych                                                                                                            </t>
    </r>
    <r>
      <rPr>
        <i/>
        <sz val="10"/>
        <rFont val="Arial"/>
        <family val="2"/>
      </rPr>
      <t>- dotacja z PFRON stanowiąca rekompensatę utraconych dochodów z tytułu ustawowych ulg i zwolnień zakładów pracy chronionej w podatku od nieruchomości</t>
    </r>
  </si>
  <si>
    <r>
      <t xml:space="preserve">dotacje celowe otrzymane z gminy na zadania bieżące realizowane na podstawie porozumień (umów) miedzy jednostkami samorządu terytorialnego                                                                                                                                                                                                  - </t>
    </r>
    <r>
      <rPr>
        <i/>
        <sz val="10"/>
        <rFont val="Arial"/>
        <family val="2"/>
      </rPr>
      <t>refundacja kosztów dotacji dla niepublicznego przedszkola</t>
    </r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</si>
  <si>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- 5% udziału gmin w dochodach budżetu państwaz tytułu odpłatności za korzystanie ze Środowiskowego Domu Samopomocy</t>
    </r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</si>
  <si>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- 20% zwrotu świadczeń z funduszu alimentacyjnego</t>
    </r>
  </si>
  <si>
    <r>
      <t xml:space="preserve">pozostałe odsetki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odsetki od środków na rachunku bankowym</t>
    </r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</si>
  <si>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- 5% udziału gmin w dochodach budżetu państwaz tytułu odpłatności za świadczone usługi opiekuńcze</t>
    </r>
  </si>
  <si>
    <r>
      <t xml:space="preserve">dotacje celowe otrzymane z budżetu państwa na realizację zadań bieżących z zakresu administracji rządowej oraz innych zadań zleconych gminie (związkom gmin) ustawami                                                           </t>
    </r>
    <r>
      <rPr>
        <i/>
        <sz val="10"/>
        <rFont val="Arial"/>
        <family val="2"/>
      </rPr>
      <t>- dotacja na prowadzenie i aktualizację stałego rejestru wyborców</t>
    </r>
  </si>
  <si>
    <r>
      <t xml:space="preserve">pozostałe odsetki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- odsetki od środków na rachunkach bankowych  </t>
    </r>
  </si>
  <si>
    <r>
      <t xml:space="preserve">pozostałe odsetki                                                                                                      </t>
    </r>
    <r>
      <rPr>
        <i/>
        <sz val="10"/>
        <rFont val="Arial"/>
        <family val="2"/>
      </rPr>
      <t xml:space="preserve">- odsetki od środków na rachunkach bankowych  </t>
    </r>
  </si>
  <si>
    <r>
      <t xml:space="preserve">wpływyz usług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- wpływy z odpłatności za pobyt w domach pomocy społecznej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</si>
  <si>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 xml:space="preserve">dotacje celowe otrzymane z budżetu państwa na realizację własnych zadań bieżących gmin (związków gmin)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dotacja na dożywianie uczniów w szkołach</t>
    </r>
  </si>
  <si>
    <r>
      <t xml:space="preserve">dotacje celowe otrzymane z budżetu państwa na realizację własnych zadań bieżących gmin (związków gmin)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- dotacje na stypendia socjalne i wyprawkę szkolną </t>
    </r>
  </si>
  <si>
    <r>
      <t>wpływy z różnych opłat                                                                                                                                                        -</t>
    </r>
    <r>
      <rPr>
        <i/>
        <sz val="10"/>
        <rFont val="Arial CE"/>
        <family val="0"/>
      </rPr>
      <t xml:space="preserve"> wpływy z opłat i kar za korzystanie ze środowiska                                      
</t>
    </r>
  </si>
  <si>
    <r>
      <t xml:space="preserve">   wpływy z różnych opłat                                                                    - </t>
    </r>
    <r>
      <rPr>
        <i/>
        <sz val="10"/>
        <rFont val="Arial CE"/>
        <family val="0"/>
      </rPr>
      <t xml:space="preserve">wpływy od mieszkańców Gminy objętych zastępczym opróżnianiem zbiorników bezodpływowych, w przypadku 
właścicieli nieruchomości, którzy nie zawarli umów na odbiór nieczystości płynnych. 
</t>
    </r>
  </si>
  <si>
    <t>strona 9</t>
  </si>
  <si>
    <t>strona 11</t>
  </si>
  <si>
    <r>
      <t xml:space="preserve">grzywny, mandaty i inne kary pieniężne od ludności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mandaty nakładane przez Straż Miejską</t>
    </r>
  </si>
  <si>
    <r>
      <t xml:space="preserve">pozostałe odsetki                                                                                 </t>
    </r>
    <r>
      <rPr>
        <i/>
        <sz val="10"/>
        <rFont val="Arial"/>
        <family val="2"/>
      </rPr>
      <t xml:space="preserve">- odsetki od środków na rachunku bankowym  </t>
    </r>
  </si>
  <si>
    <r>
      <t xml:space="preserve">wpływy z usług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odpłatność za usługi opiekuńcze</t>
    </r>
  </si>
  <si>
    <t>wydatki na koszty stałe zużycia energii elektrycznej w domach ludowych i inne usługi</t>
  </si>
  <si>
    <r>
      <t xml:space="preserve">wydatki majątkowe: </t>
    </r>
    <r>
      <rPr>
        <sz val="10"/>
        <rFont val="Arial"/>
        <family val="2"/>
      </rPr>
      <t xml:space="preserve">                     </t>
    </r>
  </si>
  <si>
    <r>
      <t xml:space="preserve">wydatki majątkowe: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w tym:                       </t>
    </r>
  </si>
  <si>
    <t>wydatki SM</t>
  </si>
  <si>
    <t xml:space="preserve">zakup materiałów i wyposazenia  </t>
  </si>
  <si>
    <t xml:space="preserve">zakup uslug remontowych  </t>
  </si>
  <si>
    <t xml:space="preserve">zakup usług pozostałych  </t>
  </si>
  <si>
    <t xml:space="preserve">usługi telekomunikacyjne  </t>
  </si>
  <si>
    <t xml:space="preserve">różne opłaty i składki  </t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</si>
  <si>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                 </t>
    </r>
  </si>
  <si>
    <t>obligatoryjnie z ustawy   (od 0,1 do 1 % wydatków)</t>
  </si>
  <si>
    <t xml:space="preserve">obligatoryjnie z ustawy                                                                                                               (0,5% wydatków bieżących bez wynagrodzeń i pochodnych)  </t>
  </si>
  <si>
    <t>wydatki bieżące, w tym:</t>
  </si>
  <si>
    <r>
      <t>wydatki bieżące</t>
    </r>
    <r>
      <rPr>
        <b/>
        <i/>
        <sz val="10"/>
        <rFont val="Arial CE"/>
        <family val="0"/>
      </rPr>
      <t xml:space="preserve"> (zadania zlecone):  </t>
    </r>
    <r>
      <rPr>
        <i/>
        <sz val="10"/>
        <rFont val="Arial"/>
        <family val="2"/>
      </rPr>
      <t xml:space="preserve">                                                                                       </t>
    </r>
  </si>
  <si>
    <r>
      <t>wydatki majątkowe</t>
    </r>
    <r>
      <rPr>
        <sz val="10"/>
        <rFont val="Arial"/>
        <family val="2"/>
      </rPr>
      <t xml:space="preserve">:                      </t>
    </r>
  </si>
  <si>
    <t xml:space="preserve">dotacja dla Kępińskiego Ośrodka Kultury  </t>
  </si>
  <si>
    <t>Składki na ubezpieczenia zdrowotne opłacane za osoby pobierające niektóre świadczenia z pomocy społecznej oraz niektóre świadczenia rodzinne</t>
  </si>
  <si>
    <t>Świetlice szkolne</t>
  </si>
  <si>
    <r>
      <t xml:space="preserve">wydatki majątkowe:  </t>
    </r>
    <r>
      <rPr>
        <sz val="10"/>
        <rFont val="Arial"/>
        <family val="2"/>
      </rPr>
      <t xml:space="preserve">                                   </t>
    </r>
  </si>
  <si>
    <t>6297</t>
  </si>
  <si>
    <r>
      <t xml:space="preserve">wpływy z usług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odpłatność za żłobek</t>
    </r>
  </si>
  <si>
    <t>wg WGKNOŚiPP</t>
  </si>
  <si>
    <t>odbieranie i zagospodarowanie odpadów komunalnych</t>
  </si>
  <si>
    <r>
      <t xml:space="preserve">wydatki majątkowe: </t>
    </r>
    <r>
      <rPr>
        <sz val="10"/>
        <rFont val="Arial"/>
        <family val="2"/>
      </rPr>
      <t xml:space="preserve">                                        </t>
    </r>
  </si>
  <si>
    <t>pozostałe usługi</t>
  </si>
  <si>
    <t xml:space="preserve">najem stadionu, </t>
  </si>
  <si>
    <t>wydatki rzeczowe, w tym:</t>
  </si>
  <si>
    <t xml:space="preserve">Kultura fizyczna </t>
  </si>
  <si>
    <t xml:space="preserve">Zadania w zakresie kultury fizycznej </t>
  </si>
  <si>
    <t xml:space="preserve">wydatki bieżące:                                                            </t>
  </si>
  <si>
    <t xml:space="preserve">ścinka poboczy  </t>
  </si>
  <si>
    <t>naprawy przepustów drogowych</t>
  </si>
  <si>
    <t>Fundusz Sołecki wsi Krążkowy</t>
  </si>
  <si>
    <t>w tym dot. zadań zleconych 75011</t>
  </si>
  <si>
    <t>Fundusz Sołecki wsi Szklarka Mielęcka</t>
  </si>
  <si>
    <t>!!!!!!!!!!!!!</t>
  </si>
  <si>
    <t>Fundusz Sołecki wsi Mechnice</t>
  </si>
  <si>
    <t>Plan 2014 wg WPF</t>
  </si>
  <si>
    <t>zakupy inwestycyjne</t>
  </si>
  <si>
    <t>odbiór izagospodarowanie odpadów komunalnych</t>
  </si>
  <si>
    <t>dotacje dla stowarzyszeń ekologia i ochorna zwierząt</t>
  </si>
  <si>
    <t>2040</t>
  </si>
  <si>
    <t>remont i adaptacja budynku byłego magistratu w Kępnie na siedzibę Muzeum Ziemi Kępińskiej im. T.P. Potworowskiego"</t>
  </si>
  <si>
    <t>Fundusz Sołecki wsi Olszowa</t>
  </si>
  <si>
    <r>
      <t xml:space="preserve">Środki na dofinansowanie własnych inwestycji gmin (związków gmin), powiatów (związków powiatów),   samorządów województw, pozyskane z innych źródeł                                                             </t>
    </r>
    <r>
      <rPr>
        <i/>
        <sz val="10"/>
        <rFont val="Arial CE"/>
        <family val="0"/>
      </rPr>
      <t xml:space="preserve">                                       
- dofnansowanie w ramach PROW  
</t>
    </r>
  </si>
  <si>
    <t xml:space="preserve">wydatki majątkowe                                                  </t>
  </si>
  <si>
    <r>
      <t xml:space="preserve">dotacje celowe otrzymane z budżetu państwa na realizację własnych zadań bieżących gmin (związków gmin)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dotacja na przedszkola</t>
    </r>
  </si>
  <si>
    <r>
      <t xml:space="preserve">wpływy z usług                                                                                          </t>
    </r>
    <r>
      <rPr>
        <i/>
        <sz val="10"/>
        <rFont val="Arial"/>
        <family val="2"/>
      </rPr>
      <t xml:space="preserve">- odpłatność za korzystanie z szalet miejskich -                                                                                                          </t>
    </r>
  </si>
  <si>
    <t>Przychody z obligacji, pożyczek  i kredytów</t>
  </si>
  <si>
    <t>BILANS BUDŻETU</t>
  </si>
  <si>
    <t>Plan 2015</t>
  </si>
  <si>
    <t>wpływy z opłat za zezwolenia na sprzedaż alkoholu</t>
  </si>
  <si>
    <r>
      <t xml:space="preserve">wydatki z </t>
    </r>
    <r>
      <rPr>
        <b/>
        <i/>
        <sz val="10"/>
        <rFont val="Arial CE"/>
        <family val="0"/>
      </rPr>
      <t>dotacji  na zadania zlecone</t>
    </r>
  </si>
  <si>
    <t>paragraf 4780</t>
  </si>
  <si>
    <t>usługi tłumaczenia</t>
  </si>
  <si>
    <t>zakup sprzętu i umundurowania z dotacją ZOWZOSP RP, MSWiA oraz z Funduszy Ubezpieczeniowych</t>
  </si>
  <si>
    <t>Pozostałe usługi,w tym:</t>
  </si>
  <si>
    <t>zakupy , w tym:</t>
  </si>
  <si>
    <t xml:space="preserve">pozostałe usługi, w tym: </t>
  </si>
  <si>
    <t>zakupy, w tym:</t>
  </si>
  <si>
    <t>pozostałe usługi, w tym:</t>
  </si>
  <si>
    <t>opłaty i składki, w tym:</t>
  </si>
  <si>
    <t>tłumaczenia</t>
  </si>
  <si>
    <t>Plan Zagospodarowania Przestrzennego</t>
  </si>
  <si>
    <t>Fundusz Sołecki wsi Borek Mielęcki</t>
  </si>
  <si>
    <t>Fundusz Sołecki wsi Kierzenko</t>
  </si>
  <si>
    <t>Fundusz Sołecki wsi Mikorzyn</t>
  </si>
  <si>
    <t>opłaty i składki</t>
  </si>
  <si>
    <t>60014</t>
  </si>
  <si>
    <t>Drogi publiczne powiatowe</t>
  </si>
  <si>
    <t>koszty wychowania przedszkolnego dzieci uczęszczających do przedszkoli poza Gminą Kępno</t>
  </si>
  <si>
    <t>umowa dot. oczyszczania miasta i gminy</t>
  </si>
  <si>
    <t>paragraf 4100</t>
  </si>
  <si>
    <t>2707</t>
  </si>
  <si>
    <t>zgodnie z umowami o dofinansowanie</t>
  </si>
  <si>
    <t xml:space="preserve"> Środki na dofinansowanie własnych zadań bieżących gmin, pozyskane z innych źródeł:                                                                                                                                           </t>
  </si>
  <si>
    <t>refundacja wydatków z 2014 roku</t>
  </si>
  <si>
    <t xml:space="preserve">* dofinansowanie w ramach PROW projektu pt. "Historia Kępna w fotografii zaklęta"       </t>
  </si>
  <si>
    <t>* dofinansowanie w ramach PROW projektu pt. "Zatrzymane w czasie - upowszechnianie wielokulturowego charakteru Gminy Kępno"</t>
  </si>
  <si>
    <t xml:space="preserve">pismo Wojewody                                                                                                                                                                                                     </t>
  </si>
  <si>
    <t xml:space="preserve">pismo Wojewody                                                                                                                                                                                                         </t>
  </si>
  <si>
    <t xml:space="preserve">pismo Wojewody                                                                                                                                                                                                           </t>
  </si>
  <si>
    <r>
      <t xml:space="preserve">wpływy z różnych dochodów   </t>
    </r>
    <r>
      <rPr>
        <i/>
        <sz val="10"/>
        <rFont val="Arial"/>
        <family val="2"/>
      </rPr>
      <t xml:space="preserve">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zwrot nienależnie pobranych świadczeń rodzinnych   
     zwróconych po roku pobrania świadczeń </t>
    </r>
    <r>
      <rPr>
        <sz val="10"/>
        <rFont val="Arial"/>
        <family val="2"/>
      </rPr>
      <t xml:space="preserve">
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</si>
  <si>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i/>
        <sz val="10"/>
        <rFont val="Arial"/>
        <family val="2"/>
      </rPr>
      <t xml:space="preserve">odsetki od zwrotu nienależnie pobranych świadczeń rodzinnych           </t>
    </r>
    <r>
      <rPr>
        <sz val="10"/>
        <rFont val="Arial"/>
        <family val="2"/>
      </rPr>
      <t xml:space="preserve">                                                                                          </t>
    </r>
    <r>
      <rPr>
        <i/>
        <sz val="10"/>
        <rFont val="Arial"/>
        <family val="2"/>
      </rPr>
      <t xml:space="preserve">  </t>
    </r>
  </si>
  <si>
    <t>Wykonanie 2014</t>
  </si>
  <si>
    <t>Plan 2016</t>
  </si>
  <si>
    <t>Wykonanie za III kw.  2015</t>
  </si>
  <si>
    <r>
      <t xml:space="preserve">wpływy z innych lokalnych opłat pobieranych przez  jednostki samorządu terytorialnego na podstawie odrębnych ustaw: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- odpłatność za odbieranie i zagospodarowanie odpadów komunalnych  </t>
    </r>
  </si>
  <si>
    <t>paragraf 4170 - Klub Seniora</t>
  </si>
  <si>
    <t>80106</t>
  </si>
  <si>
    <t>Inne formy wychowania przedszkolnego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</si>
  <si>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</si>
  <si>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</si>
  <si>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</si>
  <si>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Dzienni opiekunowie</t>
  </si>
  <si>
    <t>usługi telekomunikacyjne</t>
  </si>
  <si>
    <t>zakupy</t>
  </si>
  <si>
    <t>zakup usług remontowych samochodu</t>
  </si>
  <si>
    <t xml:space="preserve">przeglądy placów zabaw </t>
  </si>
  <si>
    <t>Spotkanie Noworoczne</t>
  </si>
  <si>
    <t xml:space="preserve">Opłata za dzierżawę budynku kina  </t>
  </si>
  <si>
    <t>Opłaty i składki w tym. ZAIKS</t>
  </si>
  <si>
    <t>puchary, medale i nagrody</t>
  </si>
  <si>
    <t>Rada Sportu</t>
  </si>
  <si>
    <t>85395</t>
  </si>
  <si>
    <t>Pożyczki udzielone na finansowanie zadań realizowanych z udziałem środków pochodzacych z budżetu Unii Europejskiej</t>
  </si>
  <si>
    <t xml:space="preserve">Rozchody  </t>
  </si>
  <si>
    <t>wg WR</t>
  </si>
  <si>
    <t>pozostałe usługi,  w tym:</t>
  </si>
  <si>
    <t>koszenie traw poboczy teren gminy</t>
  </si>
  <si>
    <t xml:space="preserve">remonty oznakowania pionowego </t>
  </si>
  <si>
    <t>remonty, w tym:</t>
  </si>
  <si>
    <t>trwały zarząd Przedszkola Samorządowe:</t>
  </si>
  <si>
    <t>trwały zarząd Szkoły Podstawowe:</t>
  </si>
  <si>
    <t>odszkodowania(zasądzone)</t>
  </si>
  <si>
    <t>koszty postępowania sądowego</t>
  </si>
  <si>
    <t>opłata na rzecz Starostwa Powiatowego(użytkowanie wieczyste)</t>
  </si>
  <si>
    <t>Zakup nowych koszy ulicznych i koszy na psie odchody:</t>
  </si>
  <si>
    <t>Montaż i naprawa koszy ulicznych i koszy na psie odchody:</t>
  </si>
  <si>
    <t>sterylizacja i kastracja wolnożyjących kotów</t>
  </si>
  <si>
    <t>paragraf 4010 - noclegownia</t>
  </si>
  <si>
    <t>paragraf 4110 - noclegownia</t>
  </si>
  <si>
    <t>paragraf 4120 - noclegownia</t>
  </si>
  <si>
    <t>paragraf 4170 - noclegownia</t>
  </si>
  <si>
    <t>wydatki rzeczowe:noclegownia</t>
  </si>
  <si>
    <t>ochrona zwierząt (wyłapywanie bezdomnych psów, usuwanie padłych zwierząt)</t>
  </si>
  <si>
    <t>Sporządzenie dokumentacji na potrzeby naliczenia opłaty adiacenckiej z tytułu podziału nieruchomości</t>
  </si>
  <si>
    <t>Sporządzenie dokumentacji na potrzeby ustalenie „renty planistycznej” (opłaty z tytułu wzrostu wartości na skutek zmiany miejscowego planu zagospodarowania przestrzennego)</t>
  </si>
  <si>
    <r>
      <t xml:space="preserve">dotacje celowe otrzymane z budżetu państwa na realizację własnych zadań bieżących gmin (związków gmin)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dotacja na utrzymanie miejsc w żłobkach</t>
    </r>
  </si>
  <si>
    <t>0550</t>
  </si>
  <si>
    <t>0660</t>
  </si>
  <si>
    <t>0670</t>
  </si>
  <si>
    <t>wpływyz usług                                                                                                                                             - odpłatność za przedszkola - wyżywienie</t>
  </si>
  <si>
    <t>Świadczenia wychowawcze</t>
  </si>
  <si>
    <t>od 2017 roku w rozdziale 85502</t>
  </si>
  <si>
    <t>85502</t>
  </si>
  <si>
    <t>Świadczenia rodzinne, świadczenia z funduszu alimentacyjnego oraz składki na ubezpieczenia emerytalne i rentowe z ubezpieczenia społecznego</t>
  </si>
  <si>
    <t>85501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</si>
  <si>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i/>
        <sz val="10"/>
        <rFont val="Arial"/>
        <family val="2"/>
      </rPr>
      <t xml:space="preserve">odsetki od zwrotu nienależnie pobranych świadczeń wychowawczych           </t>
    </r>
    <r>
      <rPr>
        <sz val="10"/>
        <rFont val="Arial"/>
        <family val="2"/>
      </rPr>
      <t xml:space="preserve">                                                                                          </t>
    </r>
    <r>
      <rPr>
        <i/>
        <sz val="10"/>
        <rFont val="Arial"/>
        <family val="2"/>
      </rPr>
      <t xml:space="preserve">  </t>
    </r>
  </si>
  <si>
    <t>2060</t>
  </si>
  <si>
    <t>dotacje celowe otrzymane z budżetu państwa na  zadania bieżące z zakresu administracji rządowej zlecone gminie (związkom gmin, związkom powiatowo-gminnym,) związane z realizacja świadczenia wychowawczego stanowiącego pomoc państwa w wychowaniu dzieci</t>
  </si>
  <si>
    <t>Zasiłki okresowe, celowe  i pomoc w naturze oraz składki na ubezpieczenia emerytalne i rentowe</t>
  </si>
  <si>
    <t>85230</t>
  </si>
  <si>
    <t>Pomoc w zakresie dożywiania</t>
  </si>
  <si>
    <t>855</t>
  </si>
  <si>
    <t>Rodzina</t>
  </si>
  <si>
    <t>Pomoc materialna dla uczniów o charakterze socjalnym</t>
  </si>
  <si>
    <t>85504</t>
  </si>
  <si>
    <t>Wsparcie rodziny</t>
  </si>
  <si>
    <t>85507</t>
  </si>
  <si>
    <t>85508</t>
  </si>
  <si>
    <t>Zasiłki okresowe, celowe i pomoc w naturze oraz składki na ubezpieczenie emerytalne i rentowe</t>
  </si>
  <si>
    <t>85510</t>
  </si>
  <si>
    <t>Działalność placówek opiekuńczo-wychowawczych</t>
  </si>
  <si>
    <r>
      <t xml:space="preserve">wydatki bieżące:                                              </t>
    </r>
    <r>
      <rPr>
        <i/>
        <sz val="10"/>
        <rFont val="Arial CE"/>
        <family val="2"/>
      </rPr>
      <t xml:space="preserve">składki na rzecz Izb Rolniczych </t>
    </r>
  </si>
  <si>
    <r>
      <t>wydatki bieżące: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</si>
  <si>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</si>
  <si>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                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</si>
  <si>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     </t>
    </r>
  </si>
  <si>
    <r>
      <t xml:space="preserve">wydatki bieżące:    </t>
    </r>
    <r>
      <rPr>
        <sz val="10"/>
        <rFont val="Arial"/>
        <family val="2"/>
      </rPr>
      <t xml:space="preserve">                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</si>
  <si>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</t>
    </r>
  </si>
  <si>
    <r>
      <t xml:space="preserve">wydatki bieżące: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</si>
  <si>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koszty dowozu dzieci do szkół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</si>
  <si>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koszty szkoleń nauczycieli </t>
    </r>
  </si>
  <si>
    <r>
      <t xml:space="preserve">wydatki bieżące:   </t>
    </r>
    <r>
      <rPr>
        <sz val="10"/>
        <rFont val="Arial"/>
        <family val="2"/>
      </rPr>
      <t xml:space="preserve">                                                        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</si>
  <si>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                                </t>
    </r>
  </si>
  <si>
    <r>
      <rPr>
        <i/>
        <sz val="10"/>
        <rFont val="Arial CE"/>
        <family val="0"/>
      </rPr>
      <t xml:space="preserve">wydatki bieżące: </t>
    </r>
    <r>
      <rPr>
        <b/>
        <i/>
        <sz val="10"/>
        <rFont val="Arial CE"/>
        <family val="2"/>
      </rPr>
      <t>zlecone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</t>
    </r>
  </si>
  <si>
    <r>
      <t xml:space="preserve">wydatki bieżące, w tym:  </t>
    </r>
    <r>
      <rPr>
        <sz val="10"/>
        <rFont val="Arial"/>
        <family val="2"/>
      </rPr>
      <t xml:space="preserve">                                                                                       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</si>
  <si>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dodatki mieszkaniowe i energetyczne</t>
    </r>
  </si>
  <si>
    <r>
      <t xml:space="preserve">wydatki bieżące, w tym: </t>
    </r>
    <r>
      <rPr>
        <sz val="10"/>
        <rFont val="Arial"/>
        <family val="2"/>
      </rPr>
      <t xml:space="preserve">                                                        </t>
    </r>
  </si>
  <si>
    <r>
      <t xml:space="preserve">wydatki bieżące:                                                  </t>
    </r>
    <r>
      <rPr>
        <sz val="10"/>
        <rFont val="Arial"/>
        <family val="2"/>
      </rPr>
      <t xml:space="preserve">                </t>
    </r>
  </si>
  <si>
    <r>
      <t>wydatki bieżące, w tym:</t>
    </r>
    <r>
      <rPr>
        <sz val="10"/>
        <rFont val="Arial"/>
        <family val="2"/>
      </rPr>
      <t xml:space="preserve">   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</si>
  <si>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             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                 </t>
    </r>
    <r>
      <rPr>
        <sz val="10"/>
        <rFont val="Arial CE"/>
        <family val="2"/>
      </rPr>
      <t xml:space="preserve">     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</si>
  <si>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                                            </t>
    </r>
  </si>
  <si>
    <r>
      <t xml:space="preserve">wydatki bieżące:  </t>
    </r>
    <r>
      <rPr>
        <sz val="10"/>
        <rFont val="Arial"/>
        <family val="2"/>
      </rPr>
      <t xml:space="preserve">                                                                                                                   </t>
    </r>
  </si>
  <si>
    <r>
      <t>wydatki bieżące:</t>
    </r>
    <r>
      <rPr>
        <sz val="10"/>
        <rFont val="Arial"/>
        <family val="2"/>
      </rPr>
      <t xml:space="preserve">      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</si>
  <si>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dotacja dla Muzeum Ziemi Kępińskiej</t>
    </r>
  </si>
  <si>
    <r>
      <t xml:space="preserve">wydatki rzeczowe:  </t>
    </r>
    <r>
      <rPr>
        <sz val="10"/>
        <rFont val="Arial"/>
        <family val="2"/>
      </rPr>
      <t xml:space="preserve">                                                   wydatki na bieżącą działalność kulturalną realizowaną przez UMiG</t>
    </r>
  </si>
  <si>
    <r>
      <t xml:space="preserve">wydatki bieżące:  </t>
    </r>
    <r>
      <rPr>
        <sz val="10"/>
        <rFont val="Arial"/>
        <family val="2"/>
      </rPr>
      <t xml:space="preserve">              </t>
    </r>
  </si>
  <si>
    <r>
      <t xml:space="preserve">wydatki rzeczowe:  </t>
    </r>
    <r>
      <rPr>
        <sz val="10"/>
        <rFont val="Arial"/>
        <family val="2"/>
      </rPr>
      <t xml:space="preserve">    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</si>
  <si>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                </t>
    </r>
    <r>
      <rPr>
        <sz val="8"/>
        <rFont val="Arial"/>
        <family val="2"/>
      </rPr>
      <t xml:space="preserve"> </t>
    </r>
  </si>
  <si>
    <t xml:space="preserve">Prezentacja twórczości lokalnej np. dożynki wiejskie, Muzyczne Lato itd. </t>
  </si>
  <si>
    <t>Ogólnopolski konkurs gitarowy</t>
  </si>
  <si>
    <t>Konkurs bożonarodzeniowy, wielkanocny konkursy plastyczne itd.</t>
  </si>
  <si>
    <t xml:space="preserve">Organizacja okolicznościowych koncertów np. min. na Dzień Zwycięstwa </t>
  </si>
  <si>
    <t>Zagospodarowanie parku 700-lecia(min. ścieżka dydaktyczna i inne)</t>
  </si>
  <si>
    <t xml:space="preserve">Festiwal Fredrowski </t>
  </si>
  <si>
    <t xml:space="preserve">Film Promocyjny </t>
  </si>
  <si>
    <t xml:space="preserve">Festiwal Twórczości Seniorów  </t>
  </si>
  <si>
    <t>Jarmark Bożonarodzeniowy</t>
  </si>
  <si>
    <t>Bal Seniorów</t>
  </si>
  <si>
    <t>Konkurs 8 Wspaniałych</t>
  </si>
  <si>
    <t xml:space="preserve">materiały promocyjne (gadżety, ulotki, plakaty, banery, kartki świąteczne) </t>
  </si>
  <si>
    <t>Inne</t>
  </si>
  <si>
    <t>Zakup art. spożywczych</t>
  </si>
  <si>
    <t>Wynajem bilbordów i wykonanie projektów plakatów oraz wydruk i wyklejenie plakatów na bilbordy</t>
  </si>
  <si>
    <t>Życzenia świąteczne (prasa, radio)</t>
  </si>
  <si>
    <t>Kępiński Budżet Obywatelski (plakaty, info. z lokalnych mediach, ulotki, banery i itd.)</t>
  </si>
  <si>
    <t>Wystawa wielkoformatowa (4 w ciągu roku)</t>
  </si>
  <si>
    <t xml:space="preserve">Warsztaty dot. Planu Odnowy Miejscowości dla sołectw </t>
  </si>
  <si>
    <t>Strona internetowa UMiG w Kępnie</t>
  </si>
  <si>
    <t>Uczestnictwo w klubie PAP</t>
  </si>
  <si>
    <t>Projekt dot. nauki pływania</t>
  </si>
  <si>
    <t>zakup materiałów biurowych,  paliwa,środków eksploatacyjnych  i części zamiennych do samochodu, umundurowania,leku do wyłapywania bezpańskich psów,itp.</t>
  </si>
  <si>
    <t>energia (woda, CO, prąd)</t>
  </si>
  <si>
    <t xml:space="preserve">ubezpieczenia i inne opłaty i składki </t>
  </si>
  <si>
    <t>opłata za odpady komunalne</t>
  </si>
  <si>
    <t>zakup środków żywności</t>
  </si>
  <si>
    <t xml:space="preserve">pozostałe usługi , w tym badania psychologiczne                                                                                                                  </t>
  </si>
  <si>
    <t>zakup artykułów spożywczych</t>
  </si>
  <si>
    <t>pozostałe podatki (rolny, od środków transportowych)</t>
  </si>
  <si>
    <t>wydatki bieżące:                                                      koszty emisji obligacji komunalnych</t>
  </si>
  <si>
    <t>koszty wychowania przedszkolnego dzieci uczęszczających do oddziałów przedszkolnych poza Gminą Kępno</t>
  </si>
  <si>
    <t>zakup busa do przewozu dzieci niepełnosprawnych</t>
  </si>
  <si>
    <t>nagrody konkursowe</t>
  </si>
  <si>
    <t>zakupy artykułów żywnościowych</t>
  </si>
  <si>
    <t>Roczny koszt subskrybcji umożliwiający uregulowanie danych systemu GEO-INFO EGiB</t>
  </si>
  <si>
    <t>Rozbudowa monitoringu miejskiego</t>
  </si>
  <si>
    <t>przebudowa biblioteki samorządowej w Kępnie wraz z zagospodarowaniem terenu</t>
  </si>
  <si>
    <r>
      <t xml:space="preserve">wydatki z dotacji na </t>
    </r>
    <r>
      <rPr>
        <b/>
        <i/>
        <sz val="12"/>
        <rFont val="Garamond"/>
        <family val="1"/>
      </rPr>
      <t>zadania własne</t>
    </r>
  </si>
  <si>
    <t>paragraf 4040 - noclegownia</t>
  </si>
  <si>
    <r>
      <rPr>
        <i/>
        <sz val="10"/>
        <rFont val="Arial CE"/>
        <family val="0"/>
      </rPr>
      <t xml:space="preserve">wydatki bieżące: </t>
    </r>
    <r>
      <rPr>
        <b/>
        <i/>
        <sz val="10"/>
        <rFont val="Arial CE"/>
        <family val="2"/>
      </rPr>
      <t>własne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</t>
    </r>
  </si>
  <si>
    <r>
      <t>wydatki bieżące</t>
    </r>
    <r>
      <rPr>
        <b/>
        <i/>
        <sz val="10"/>
        <rFont val="Arial CE"/>
        <family val="0"/>
      </rPr>
      <t xml:space="preserve"> (zadania własne):</t>
    </r>
    <r>
      <rPr>
        <sz val="10"/>
        <rFont val="Arial CE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                             </t>
    </r>
  </si>
  <si>
    <t>85141</t>
  </si>
  <si>
    <t>Ratownictwo medyczne</t>
  </si>
  <si>
    <t>dotacja dla WOJ..WLKP</t>
  </si>
  <si>
    <t xml:space="preserve">oczyszczenie studzienek kanalizacji deszczowej  </t>
  </si>
  <si>
    <t>na utrzymanie lodowiska</t>
  </si>
  <si>
    <r>
      <t xml:space="preserve">wpływy z różnych dochodów                                                                                                                       </t>
    </r>
    <r>
      <rPr>
        <i/>
        <sz val="10"/>
        <rFont val="Arial"/>
        <family val="2"/>
      </rPr>
      <t>- wpływy z refundacji kosztów zużycia energii elektrycznej przez jednostki OSP</t>
    </r>
  </si>
  <si>
    <r>
      <t xml:space="preserve">wpływy z usług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odpłatność za usługi dziennego opiekuna</t>
    </r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</si>
  <si>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 xml:space="preserve"> </t>
    </r>
  </si>
  <si>
    <t>75863</t>
  </si>
  <si>
    <t>Regionalne Programy Operacyjne 2014-2020 finansowane z udziałem środków Europejskiego Funduszu Rozwoju Regionalnego</t>
  </si>
  <si>
    <t>6257</t>
  </si>
  <si>
    <t>dotacje celowe w ramach programów finansowanych z udziełem środków europejskich oraz środków, o których mowa w art. 5 ust. 3 pkt 5 lit. a i b ustawy, lub płatności w ramach budżetu środków europejskich, realizowanych przez jednostki samorządu terytorialnego</t>
  </si>
  <si>
    <t>75864</t>
  </si>
  <si>
    <t>Regionalne Programy Operacyjne 2014-2020 finansowane z udziałem środków Europejskiego Funduszu Społecznego</t>
  </si>
  <si>
    <t>2057</t>
  </si>
  <si>
    <t xml:space="preserve">wydatki bieżące:                                                                               </t>
  </si>
  <si>
    <r>
      <t xml:space="preserve">wpływyz usług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- wpływy z odpłatności za pobyt w Środowiskowym Domu Samopomocy w Kępnie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</t>
    </r>
  </si>
  <si>
    <t>wg pisma WGKNOŚiPP</t>
  </si>
  <si>
    <t>paragraf 4120 -</t>
  </si>
  <si>
    <t>Ośrodki wsparcia (zadania zlecone)</t>
  </si>
  <si>
    <t xml:space="preserve"> w tym:  środki z dotacji Wojewody</t>
  </si>
  <si>
    <t>zakup nagród</t>
  </si>
  <si>
    <t>zakup art. spożywczych (m.in.. Mikołajki, Dzień Dziecka)</t>
  </si>
  <si>
    <t>wkład własny na realizacje projektów kulturalnych)</t>
  </si>
  <si>
    <t>paragraf 4017</t>
  </si>
  <si>
    <t>paragraf 4019</t>
  </si>
  <si>
    <t>paragraf 4117</t>
  </si>
  <si>
    <t>paragraf 4119</t>
  </si>
  <si>
    <t>paragraf 4127</t>
  </si>
  <si>
    <t>paragraf 4129</t>
  </si>
  <si>
    <t>paragraf 4177</t>
  </si>
  <si>
    <t>paragraf 4179</t>
  </si>
  <si>
    <t>zakup odzieży roboczej</t>
  </si>
  <si>
    <t xml:space="preserve">pozostałe usługi:                                                                                                                      </t>
  </si>
  <si>
    <t>zakup nagród konkursowych</t>
  </si>
  <si>
    <t xml:space="preserve">zakup usług zdrowotnych  </t>
  </si>
  <si>
    <t>wkład własny</t>
  </si>
  <si>
    <t>tworzenie domów dla matek z małoletnimi dziećmi i kobiet w ciąży w latach 2017-2021</t>
  </si>
  <si>
    <t xml:space="preserve">wydatki majątkowe:                                                               </t>
  </si>
  <si>
    <t>zakup umundurowania</t>
  </si>
  <si>
    <t xml:space="preserve">dokształcanie nauczycieli SP,  przedszkoli oraz doradztwo </t>
  </si>
  <si>
    <t>zakup busa do przewozu posiłków</t>
  </si>
  <si>
    <t xml:space="preserve">inne </t>
  </si>
  <si>
    <t>Koszty nadzoru autorskiego i opieki technicznej nad wdrożonym oprogramowaniem eGmina z modułami iMPA, GeoPlan i  iRMK</t>
  </si>
  <si>
    <t xml:space="preserve">umowa REGIOPLAN/19.08.2011   + ugoda sądowa z 31.07.2017 r.                                      </t>
  </si>
  <si>
    <t>Sokolnik</t>
  </si>
  <si>
    <t>Kępno wolne od smogu</t>
  </si>
  <si>
    <t>modernizacja skweru Lipowego przy ul. Lipowej w Kępnie</t>
  </si>
  <si>
    <t>UWAGA!!! WYDATKI BIEŻĄCE NIE MOGĄ BYĆ WIĘKSZE NIŻ DOCHODY BIEŻĄCE!!!!!!!!</t>
  </si>
  <si>
    <t>6207</t>
  </si>
  <si>
    <t>6619</t>
  </si>
  <si>
    <t>2059</t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</si>
  <si>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>- dotacja na program "E-samorząd narzędziem partycypacji społecznej i rozwoju usług publicznych w Wielkopolsce"</t>
    </r>
  </si>
  <si>
    <r>
      <t xml:space="preserve">dotacje celowe otrzymane z gminy na inwestycjue i zakupy inwestycyjne realizowane na podstawie porozumień (umów) między jst  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>- dotacja na program "E-samorząd narzędziem partycypacji społecznej i rozwoju usług publicznych w Wielkopolsce"</t>
    </r>
  </si>
  <si>
    <t>Rewitalizacja zdegradowanego fizycznie, społecznie i   gospodarczo obszaru rynku i okolic w Kępnie poprzez realizację wybranych celów inwestycyjnych wskazanych w Lokalnym Programie Rewitalizacji</t>
  </si>
  <si>
    <r>
      <t xml:space="preserve">wydatki bieżące "Skuteczne wsparcie":   </t>
    </r>
    <r>
      <rPr>
        <sz val="10"/>
        <rFont val="Arial"/>
        <family val="2"/>
      </rPr>
      <t xml:space="preserve">                                                         </t>
    </r>
  </si>
  <si>
    <t>zarządzanie targowiskiem</t>
  </si>
  <si>
    <t xml:space="preserve">  </t>
  </si>
  <si>
    <t>zgodnie z projektem uchwały w sprawie Rocznego Programu Współpracy z Organizacjami Pozarządowymi</t>
  </si>
  <si>
    <t>remont szatni z przyległymi pomieszczeniami na tsadionie w Kępnie</t>
  </si>
  <si>
    <t>utwardzenie dróg tłuczniem</t>
  </si>
  <si>
    <t>Wykonanie odwodnienia przy skrzyżowaniu ulic Diamentowej i Opalowej w Olszowie</t>
  </si>
  <si>
    <t>Aport do spółki TBS Kępno</t>
  </si>
  <si>
    <t>Doposażenie UMiG w sprzęt komputerowy i oprogramowanie</t>
  </si>
  <si>
    <t>Dotacja dla SPZOZ</t>
  </si>
  <si>
    <t>Budowa budynku z przeznaczeniem na klub seniora i centrum wsparcia opiekunów</t>
  </si>
  <si>
    <t>Udziały w Spółce PROJEKT KĘPNO Sp. z o.o.</t>
  </si>
  <si>
    <t>zakup karmy dla kotów wolnożyjących</t>
  </si>
  <si>
    <t xml:space="preserve">Wykup nieruchomości, w tym   w celu regulacji stanu prawnego gruntów zajętych pod drogi gminne oraz wykup gruntów na poszerzenie dróg istniejących, </t>
  </si>
  <si>
    <t>Wykonanie dokumentacji projektowej oraz budowa boiska wielofunkcyjnego                       o sztucznej nawierzchni                            w Olszowie</t>
  </si>
  <si>
    <r>
      <t xml:space="preserve">wpływy z różnych dochodów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- odpłatność za obiady w Klubie Seniora              </t>
    </r>
  </si>
  <si>
    <t xml:space="preserve">zakup energii elektrycznej i cieplnej  </t>
  </si>
  <si>
    <t>2007</t>
  </si>
  <si>
    <t>2009</t>
  </si>
  <si>
    <t>Fundusz Osiedla Hanulin</t>
  </si>
  <si>
    <t>Doposażenie placu zabaw w Klinach</t>
  </si>
  <si>
    <t>Modernizacja  ulicy Bohaterów Września od ul. Ruchu Oporu do ul. Osińskiej w Kępnie</t>
  </si>
  <si>
    <r>
      <t>wydatki bieżące</t>
    </r>
    <r>
      <rPr>
        <b/>
        <i/>
        <sz val="10"/>
        <rFont val="Arial CE"/>
        <family val="0"/>
      </rPr>
      <t xml:space="preserve"> (zadania zlecone):</t>
    </r>
    <r>
      <rPr>
        <sz val="10"/>
        <rFont val="Arial CE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                             </t>
    </r>
  </si>
  <si>
    <t>trwały zarząd Żłobki</t>
  </si>
  <si>
    <t>opłata związana z przejęciem gruntów od PKP (nieczynna linia kolejowa)</t>
  </si>
  <si>
    <t>Nabycie pozostałych udziałów w nieruchomości położonej w Kępnie (koło basenu), oznaczonej jako dz. nr 1562</t>
  </si>
  <si>
    <t>remonty, naprawa placów zabaw</t>
  </si>
  <si>
    <t>Wydanie publikacji okolicznościowych</t>
  </si>
  <si>
    <t>Aktywizacja obszarów wiejskich (warsztaty strategiczne, wyjazd studyjny, działania zwiazane z Wielkopolską Odnową Wsi)</t>
  </si>
  <si>
    <t>Program SKS</t>
  </si>
  <si>
    <r>
      <t xml:space="preserve">wydatki bieżące "Razem z Szansą - wzrost dostepności usług opiekuńczych i wsparcie opiekunów faktycznych w Gminie Kępno":   </t>
    </r>
    <r>
      <rPr>
        <sz val="10"/>
        <rFont val="Arial"/>
        <family val="2"/>
      </rPr>
      <t xml:space="preserve">                                                         </t>
    </r>
  </si>
  <si>
    <t>0940</t>
  </si>
  <si>
    <t>wydatki rzeczowe: UMIG</t>
  </si>
  <si>
    <t>wydatki rzeczowe: UMiG</t>
  </si>
  <si>
    <t>paragraf 4047</t>
  </si>
  <si>
    <t>wpływy z usług</t>
  </si>
  <si>
    <t>Oddziały porzedszkolne przy szkołach podstawowych</t>
  </si>
  <si>
    <t xml:space="preserve">Realizacja zadań wymagających stosowania specjalnej organizacji nauki i metod pracy dla dzieci i młodzieży w szkołach podstawowych </t>
  </si>
  <si>
    <t>6290</t>
  </si>
  <si>
    <r>
      <t>środki na dofinansowanie własnych inwestycji gmin, powiatów (związków gmin, związków powiatowo-gminnych lub związków powiatów), samorządów województw, pozyskane z innych źródeł                                                                                                                                                        -</t>
    </r>
    <r>
      <rPr>
        <i/>
        <sz val="10"/>
        <rFont val="Arial CE"/>
        <family val="0"/>
      </rPr>
      <t xml:space="preserve"> wpływy od właścicieli nieruchomości uczestniczących w projekcie "Wytwarzanie energii ze źródeł odnawialnych na terenie Gminy Kępno"                                      
</t>
    </r>
  </si>
  <si>
    <r>
      <t xml:space="preserve">wpływy z rozliczeń/zwrotów z lat ubiegłych   </t>
    </r>
    <r>
      <rPr>
        <i/>
        <sz val="10"/>
        <rFont val="Arial"/>
        <family val="2"/>
      </rPr>
      <t xml:space="preserve">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zwrot nienależnie pobranych świadczeń wychowawczych   
     zwróconych po roku pobrania świadczeń </t>
    </r>
    <r>
      <rPr>
        <sz val="10"/>
        <rFont val="Arial"/>
        <family val="2"/>
      </rPr>
      <t xml:space="preserve">
            </t>
    </r>
  </si>
  <si>
    <r>
      <t xml:space="preserve">wpływy z rozliczeń/zwrotów z lat ubiegłych    </t>
    </r>
    <r>
      <rPr>
        <i/>
        <sz val="10"/>
        <rFont val="Arial"/>
        <family val="2"/>
      </rPr>
      <t xml:space="preserve">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zwrot nienależnie pobranych świadczeń rodzinnych   
     zwróconych po roku pobrania świadczeń </t>
    </r>
    <r>
      <rPr>
        <sz val="10"/>
        <rFont val="Arial"/>
        <family val="2"/>
      </rPr>
      <t xml:space="preserve">
            </t>
    </r>
  </si>
  <si>
    <t>90026</t>
  </si>
  <si>
    <t>Pozostałe działania związane z gospodarką odpadami</t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</si>
  <si>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- 40% zwrotu świadczeń z funduszu alimentacyjnego</t>
    </r>
  </si>
  <si>
    <t>85513</t>
  </si>
  <si>
    <t>Składki na ubezpieczenia zdrowotne opłacane za osoby pobierające niektóre świadczenia z pomocy społecznej,niektóre świadczenia rodzinne oraz za osoby uczestniczące w zajęciach  centrum integracji społecznej</t>
  </si>
  <si>
    <t>Składki na ubezpieczenia zdrowotne opłacane za osoby pobierające niektóre świadczenia rodzinne, zgodnie z przepisami ustawy o świadczeniach rodzinnych oraz za osoby pobierające zasiłki dla opiekunów, zgodnie z przepisami ustawy z dnia 4 kwietnia 2014 roku o ustaleniu i wypłacie zasiłków dla opiekunów</t>
  </si>
  <si>
    <t>Utwardzenie oraz budowa oświetlenia ul. Sosnowej i Świerkowej w Klinach</t>
  </si>
  <si>
    <t xml:space="preserve">Składki na ubezpieczenia zdrowotne opłacane za osoby pobierające niektóre świadczenia rodzinne, zgodnie z przepisami ustawy o świadczeniach rodzinnych oraz za osoby pobierające zasiłki dla opiekunów, zgodnie z przepisami ustawy z dnia 4 kwietnia 2014 roku o ustaleniu i wypłacie zasiłków dla opiekunów (zadania zlecone) </t>
  </si>
  <si>
    <t>od 2019 r.</t>
  </si>
  <si>
    <t>Termomodernizacja dla budynku Przedszkola Samorządowego nr 5 w Kępnie i Szkoły Podstawowej w Mikorzynie</t>
  </si>
  <si>
    <r>
      <t xml:space="preserve">wpływy z różnych dochodów  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 xml:space="preserve">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- zwroty za zużytą energię elektryczną w "ogródkach piwnych" na Rynku </t>
    </r>
  </si>
  <si>
    <r>
      <t xml:space="preserve">wpływy zrozliczeń/zwrotów z lat ubiegłych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</si>
  <si>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</t>
    </r>
  </si>
  <si>
    <t>wg WAiKS</t>
  </si>
  <si>
    <r>
      <t xml:space="preserve">dotacje celowe otrzymane z budżetu państwa na realizację zadań bieżących z zakresu administracji rządowej oraz innych zadań zleconych gminie (związkom gmin) ustawami    </t>
    </r>
    <r>
      <rPr>
        <i/>
        <sz val="10"/>
        <rFont val="Arial"/>
        <family val="2"/>
      </rPr>
      <t xml:space="preserve">                                                                                     - dotacja na Środowiskowy Dom Samopomocy w Kępnie</t>
    </r>
  </si>
  <si>
    <t xml:space="preserve">wg WOKIS    </t>
  </si>
  <si>
    <t xml:space="preserve">wg WOKIS     </t>
  </si>
  <si>
    <t>MC907:C914ałe kino społecznościowe szansą na rozwój zasobów kultury województwa wielkopolskiego (Kino za Rogiem)</t>
  </si>
  <si>
    <t>zwrot akcyzy                                                              (zadanie zlecone)</t>
  </si>
  <si>
    <r>
      <t>wydatki zlecone bieżące</t>
    </r>
    <r>
      <rPr>
        <b/>
        <i/>
        <sz val="10"/>
        <rFont val="Arial CE"/>
        <family val="0"/>
      </rPr>
      <t>:</t>
    </r>
    <r>
      <rPr>
        <sz val="10"/>
        <rFont val="Arial CE"/>
        <family val="2"/>
      </rPr>
      <t xml:space="preserve">  </t>
    </r>
    <r>
      <rPr>
        <sz val="10"/>
        <rFont val="Arial"/>
        <family val="2"/>
      </rPr>
      <t xml:space="preserve">                                                                                       </t>
    </r>
  </si>
  <si>
    <t>wydatki własne bieżące</t>
  </si>
  <si>
    <r>
      <t xml:space="preserve">wydatki bieżące "Dobra zmiana w stronę klienta":   </t>
    </r>
    <r>
      <rPr>
        <sz val="10"/>
        <color indexed="55"/>
        <rFont val="Arial"/>
        <family val="2"/>
      </rPr>
      <t xml:space="preserve">                                                         </t>
    </r>
  </si>
  <si>
    <t>zgodnie z WPF -               500 000,00 zł</t>
  </si>
  <si>
    <t xml:space="preserve"> PROJEKT UNIJNY</t>
  </si>
  <si>
    <t>Nadwyżka/Deficyt:</t>
  </si>
  <si>
    <t>Przeznaczenie nadwyżki/ Pokrycie deficytu:</t>
  </si>
  <si>
    <t>BGK (JESSICA II - 2019)</t>
  </si>
  <si>
    <t>Spłaty kredytów i pożyczek oraz wykup obligacji</t>
  </si>
  <si>
    <t xml:space="preserve">PEKAO SA (obligacje 2013) </t>
  </si>
  <si>
    <t>BGK (JESSICA II - 2020)</t>
  </si>
  <si>
    <t>BPS (obligacje 2016-2018)</t>
  </si>
  <si>
    <t>zajęcie pasa drogowego/decyzja z dnia 19.12.2013</t>
  </si>
  <si>
    <t>zajęcie pasa drogowego/decyzja GDDKiA-O/PO-KE-Z-14-3-kb-437/24U/1280/08</t>
  </si>
  <si>
    <t>czynsze za  wynajmowane lokale</t>
  </si>
  <si>
    <t>wniosek OSP Świba</t>
  </si>
  <si>
    <t>wniosek Sołectwa Olszowa</t>
  </si>
  <si>
    <t>Wykonanie dokumentacji projektowej oraz budowa Sali gimnastycznej przy Szkole Podstawowej w Olszowie</t>
  </si>
  <si>
    <t xml:space="preserve">wniosek Sołectwa Olszowa </t>
  </si>
  <si>
    <t>wniosek Radnej Danuty Pastok</t>
  </si>
  <si>
    <t>Budowa ulicy Rubinowej w Olszowie</t>
  </si>
  <si>
    <t>Rozbudowa Szkoły Podstawowej w Olszowie - (oddział przedszkolny od 3 lat; sala gimnastyczna i boisko wielofunkcyjne)</t>
  </si>
  <si>
    <r>
      <t xml:space="preserve">wydatki bieżące "Zależy nam właśnie na Was - wsparcie dla osób niepełnosprawnych z terenu miasta i gminy Kępno":   </t>
    </r>
    <r>
      <rPr>
        <sz val="10"/>
        <rFont val="Arial"/>
        <family val="2"/>
      </rPr>
      <t xml:space="preserve">                                                         </t>
    </r>
  </si>
  <si>
    <t>wniosek Sołectwa Świba</t>
  </si>
  <si>
    <t>wniosek Sołectwa Pustkowie Kierzeńskie</t>
  </si>
  <si>
    <t>wniosek Sołectwa Mikorzyn</t>
  </si>
  <si>
    <t>wniosek Sołectwa Mechnice</t>
  </si>
  <si>
    <t>wniosek Sołectwa Krążkowy</t>
  </si>
  <si>
    <t>wniosek Sołectwa Kliny</t>
  </si>
  <si>
    <t>wniosek Sołectwa Kierzno</t>
  </si>
  <si>
    <t>wniosek Sołectwa Kierzenko</t>
  </si>
  <si>
    <t>Zamontowanie słupów oswietleniowych przy posesjach nr 19a, 12a, 9 w Kierzenku</t>
  </si>
  <si>
    <t>Zamontowanie lampy przy posesji nr 15 w Kierzenku</t>
  </si>
  <si>
    <t>wniosek Radnego Eugeniusza Przybyła</t>
  </si>
  <si>
    <t>wniosek OSP Szklarka Mielęcka</t>
  </si>
  <si>
    <t xml:space="preserve">wniosek OSP Olszowa </t>
  </si>
  <si>
    <t>wniosek OSP Myjomice-Ostrówiec</t>
  </si>
  <si>
    <t>wniosek OSP Mikorzyn</t>
  </si>
  <si>
    <t>wniosek OSP Mechnice</t>
  </si>
  <si>
    <t>wniosek OSP Domanin</t>
  </si>
  <si>
    <t>usługa o nazwie EcoHarmonogram</t>
  </si>
  <si>
    <t>dowożenia posiłków</t>
  </si>
  <si>
    <t>utrzymanie samochodu do dowożenia posiłków</t>
  </si>
  <si>
    <t>Wykonanie klimatyzacji w Przedszkolu Samorządowym Nr 2 w Kępnie</t>
  </si>
  <si>
    <t>Przebudowa Przedszkola Samorządowego w Mikorzynie w celu dostosowania łazienki do przepisów technicznych</t>
  </si>
  <si>
    <t>Zakup zmywarki do termosów do stołówki szkolnej w Szkole Podstawowej Nr 1 w Kępnie</t>
  </si>
  <si>
    <t>Zakup patelni elektrycznej do stołówki szkolnej w Szkole Podstawowej Nr 1 w Kępnie</t>
  </si>
  <si>
    <t>budowa lodowiska i pawilonu sportowego przy boisku sportowym w Kępnie</t>
  </si>
  <si>
    <r>
      <t xml:space="preserve">wydatki bieżące: </t>
    </r>
    <r>
      <rPr>
        <sz val="10"/>
        <rFont val="Arial"/>
        <family val="2"/>
      </rPr>
      <t xml:space="preserve">                                              </t>
    </r>
  </si>
  <si>
    <r>
      <t xml:space="preserve">wydatki bieżące: </t>
    </r>
    <r>
      <rPr>
        <sz val="10"/>
        <rFont val="Arial"/>
        <family val="2"/>
      </rPr>
      <t xml:space="preserve">                                             </t>
    </r>
  </si>
  <si>
    <t>dotacja dla Samorządowej Biblioteki Publicznej w Kępnie</t>
  </si>
  <si>
    <t>przygotowanie dokumentacji do celów oddania nieruchomości jednostkom budżetowym w trwały zarząd, w tym:</t>
  </si>
  <si>
    <t>90005</t>
  </si>
  <si>
    <t>Ochrona powietrza atmosferycznego i klimatu</t>
  </si>
  <si>
    <t>abonament - obsługa czujników jakości powietrza</t>
  </si>
  <si>
    <t>oczyszczanie stawów w Mikorzynie</t>
  </si>
  <si>
    <t xml:space="preserve">zakupy,  </t>
  </si>
  <si>
    <t>wpłata na rzecz Budżetu Państwa</t>
  </si>
  <si>
    <t>koszty postępowania sądowego i prokuratorskiego</t>
  </si>
  <si>
    <t>koszty postępowania sądowwego i prokuratorskiego</t>
  </si>
  <si>
    <t>paragraf 4229 - wkład własny  w projekt "Razem z Szansą"</t>
  </si>
  <si>
    <t>wkłady własne do projektów unijnych w 852.85214</t>
  </si>
  <si>
    <t>rozwój oferty przedszkolnej na obszarach wiejskich Gminy Kępno</t>
  </si>
  <si>
    <t>świadczenie usług komunalnych - PROJEKT KĘPNO</t>
  </si>
  <si>
    <t>70022</t>
  </si>
  <si>
    <r>
      <t xml:space="preserve">wpływy z różnych dochodów                                                                                                                         </t>
    </r>
    <r>
      <rPr>
        <i/>
        <sz val="10"/>
        <rFont val="Arial"/>
        <family val="2"/>
      </rPr>
      <t>- Fundusz Dopłat BGK</t>
    </r>
  </si>
  <si>
    <t>Fundusz Dopłat</t>
  </si>
  <si>
    <r>
      <t>wydatki bieżące</t>
    </r>
    <r>
      <rPr>
        <sz val="10"/>
        <rFont val="Arial"/>
        <family val="2"/>
      </rPr>
      <t xml:space="preserve">                     </t>
    </r>
  </si>
  <si>
    <t>Wykonanie 2019</t>
  </si>
  <si>
    <r>
      <t xml:space="preserve">wpływy z różnych dochodów  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 xml:space="preserve">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</si>
  <si>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 xml:space="preserve">pismo UM WW   -    </t>
    </r>
    <r>
      <rPr>
        <i/>
        <sz val="10"/>
        <color indexed="10"/>
        <rFont val="Arial"/>
        <family val="2"/>
      </rPr>
      <t>Rozbudowa Przedszkola Samorządowego Nr 4 w Kępnie</t>
    </r>
  </si>
  <si>
    <r>
      <t xml:space="preserve">pismo UM WW     - </t>
    </r>
    <r>
      <rPr>
        <i/>
        <sz val="10"/>
        <color indexed="10"/>
        <rFont val="Arial"/>
        <family val="2"/>
      </rPr>
      <t>Opracowanie Lokalnego Programu Rewitalizacji Miasta i Gminy Kępno na lata 2016-2025</t>
    </r>
  </si>
  <si>
    <r>
      <t xml:space="preserve">pismo UM WW     - </t>
    </r>
    <r>
      <rPr>
        <i/>
        <sz val="10"/>
        <color indexed="10"/>
        <rFont val="Arial"/>
        <family val="2"/>
      </rPr>
      <t>Tworzenie nowych miejsc przedszkolnych, rozwój oferty przedszkolnej i podniesienie kwalifikacji nauczycieli wychowania przedszkolnego w Gminie Kępno</t>
    </r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</si>
  <si>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color indexed="10"/>
        <rFont val="Arial"/>
        <family val="2"/>
      </rPr>
      <t xml:space="preserve">- dotacja na projekt "Rozwój oferty przedszkolnej na obszarach wiejskich Gminy Kępno"   </t>
    </r>
  </si>
  <si>
    <t xml:space="preserve"> Wykonanie        2019</t>
  </si>
  <si>
    <r>
      <rPr>
        <b/>
        <sz val="10"/>
        <color indexed="12"/>
        <rFont val="Arial"/>
        <family val="2"/>
      </rPr>
      <t>PROJEKT UNIJNY</t>
    </r>
    <r>
      <rPr>
        <b/>
        <sz val="10"/>
        <color indexed="18"/>
        <rFont val="Arial"/>
        <family val="2"/>
      </rPr>
      <t xml:space="preserve">   </t>
    </r>
    <r>
      <rPr>
        <b/>
        <sz val="10"/>
        <color indexed="55"/>
        <rFont val="Arial"/>
        <family val="2"/>
      </rPr>
      <t xml:space="preserve">                    </t>
    </r>
    <r>
      <rPr>
        <b/>
        <sz val="10"/>
        <rFont val="Arial"/>
        <family val="2"/>
      </rPr>
      <t xml:space="preserve">wg MGOPS </t>
    </r>
    <r>
      <rPr>
        <b/>
        <sz val="10"/>
        <color indexed="55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                         </t>
    </r>
    <r>
      <rPr>
        <b/>
        <sz val="10"/>
        <color indexed="12"/>
        <rFont val="Arial"/>
        <family val="2"/>
      </rPr>
      <t xml:space="preserve">zgodnie z WPF -                         0 zł </t>
    </r>
  </si>
  <si>
    <t>Opracowanie studium  i kierunków zagospodarowania przestrzennego Gminy Kępno</t>
  </si>
  <si>
    <t>PROJEKT UNIJNY             zgodnie z WPF                           0,00 zł</t>
  </si>
  <si>
    <t xml:space="preserve">Fundusz Sołecki wsi Kliny </t>
  </si>
  <si>
    <t>Organizacja imprez o charakterze integracyjno - sportowym dla mieszkańców sołectwa Mikorzyn</t>
  </si>
  <si>
    <t>Imprezy zwiększające integrację mieszkańców sołectwa Ostrówiec (Dzień Kobiet, Piknik Rodzinny, Dożynki Wiejskie)</t>
  </si>
  <si>
    <t>Urzymanie dróg gruntowych ul. Meliorantów, Stawowa, Wrzosowa</t>
  </si>
  <si>
    <t>Zagospodarowanie terenu przy chodnikach gminnych</t>
  </si>
  <si>
    <t xml:space="preserve">Zakup wiaty przystankowej </t>
  </si>
  <si>
    <r>
      <t xml:space="preserve">wydatki bieżące: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</si>
  <si>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>Dofinansowanie realizacji zadania dotyczącego nadania nazw ulic w miejscowości Mikorzyn</t>
  </si>
  <si>
    <t>Utrzymanie Domu Strażaka w Domaninie wraz z terenem przyległym do tego obiektu oraz terenem sportowo - rekreacyjnym - w tym m.in. zakup energii, zakup usług remontowych, innych usług oraz niezbędnych materiałów eksploatacyjnych</t>
  </si>
  <si>
    <t>Zakup opału do Domu Strażaka w Mikorzynie</t>
  </si>
  <si>
    <t>Utrzymanie sali wiejskiej i remizy OSP wraz z terenem przyległym do tych obiektów oraz terenami rekreacyjno -sportowymi - w tym m.in. zakup energii,  zakup usług remontowych i innych oraz niezbędnych materiałów eksploatacyjnych</t>
  </si>
  <si>
    <t>Opieka nad terenami zielonymi - parki</t>
  </si>
  <si>
    <t xml:space="preserve">Doposażenie placu zabaw przy ul. Kwiatowej </t>
  </si>
  <si>
    <t>Serwis kosiarki - traktorek</t>
  </si>
  <si>
    <t>Utrzymanie Domu Rolnika w Borku Mieleckim i terenów przyległych do tego obiektu</t>
  </si>
  <si>
    <t>Utrzymanie świetlicy wiejskiej wraz z terenem przyległym do tego obiektu - zakup energii, usług remontowych i innych oraz niezbędnych materiałów eksploatacyjnych</t>
  </si>
  <si>
    <t>Doposażenie i modernizacja Domu Ludowego w Klinach</t>
  </si>
  <si>
    <t>Bieżące utrzymanie Domu Ludowego wraz z przyległym placem zabaw oraz terenem sportowo - rekreacyjnym</t>
  </si>
  <si>
    <t>Utrzymanie  Domu Ludowego w Myjomicach i terenu przyległego do tego obiektu</t>
  </si>
  <si>
    <t>Utrzymanie świetlicy wraz z terenem przyległym, rekreacyjno -sportowym - w tym m.in.  zakup usług remontowych, zakup energii i innych usług oraz niezbędnych materiałów eksploatacyjnych</t>
  </si>
  <si>
    <t>Utrzymanie Domu Ludowego wraz z terenem przyległym oraz terenami rekreacyjno sportowymi</t>
  </si>
  <si>
    <t>Utrzymanie Domu Ludowego oraz pawilonu sportowego i obejścia</t>
  </si>
  <si>
    <t>Utrzymanie Domu Ludowego i terenów przyległych do tego obiektu oraz terenów rekreacyjno - sportowych</t>
  </si>
  <si>
    <t>Utrzymanie boiska sportowego w Kierznie</t>
  </si>
  <si>
    <t>Poprawa infrastruktury rekreacyjnej i sportowej na terenie sołectwa Mikorzyn</t>
  </si>
  <si>
    <t>paragraf 4049</t>
  </si>
  <si>
    <t>wydatki rzeczowe: środki dla Spółdzielni Szansa</t>
  </si>
  <si>
    <t>wniosek OSP Kępno</t>
  </si>
  <si>
    <t>wniosek OSP Rzetnia</t>
  </si>
  <si>
    <t>dotacja na zakup sprzętu z dotacją ZOWZOSP RP, MSWiA oraz z Funduszy Ubezpieczeniowych                                                    - średni samochód pożarniczy dla OSP Myjomice-Ostrówiec</t>
  </si>
  <si>
    <t>wniosek OSP Mikorzyna</t>
  </si>
  <si>
    <t>wniosek OSP Kierzno</t>
  </si>
  <si>
    <t>naprawa zniszczonych krawędzi drogi przebiegającej przez Pustkowie Kierzeńskie</t>
  </si>
  <si>
    <t xml:space="preserve">wykaszanie i udrażnianie rowów, wycinka krzewów i drzew ograniczających widoczność przy drogach gminnych, w szczególności wokół boiska sportowego </t>
  </si>
  <si>
    <t xml:space="preserve">Budowa drogi asfaltowej w kierunku Świtonia. 500 mb </t>
  </si>
  <si>
    <t>Oświetlenie drogi na odcinku Olendry-Krążkowy</t>
  </si>
  <si>
    <t>Oświetlenie dróg na ulicach Akacjowej i Wierzbowej w Mianowicach</t>
  </si>
  <si>
    <t>Oświetlenie drogi od posesji Pana Goli w kierunku Mikorzyna do posesji Pani Góreckiej</t>
  </si>
  <si>
    <t>Budowa progów zwalniających oraz montaż luster przy posesji 32 oraz 39 na drodze gminnej w Klinach</t>
  </si>
  <si>
    <t>Przebudowa linii owietlenia ulicznego w Klinach</t>
  </si>
  <si>
    <t>Budowa drogi gminnej od ul. Przemysłowej do drogi wojewódzkiej nr 482 wraz z instalacjami</t>
  </si>
  <si>
    <t>Budowa drogi gminnej Przybyszów-Rzetnia</t>
  </si>
  <si>
    <t>Realizacja dopłat do czynszu najmu mieszkania</t>
  </si>
  <si>
    <t>Powierzenie Gminie Miasto Oleśnica realizacji zadania publicznego z zakresu organizacji nauki religii Kościoła Zielonoświątkowego dla uczniów z terenu Gminy Kępno</t>
  </si>
  <si>
    <t>E-usługi publiczne dla mieszkanców Miasta i Gminy Kępno</t>
  </si>
  <si>
    <t>Termomodernizacja budynku Szkoły Podstawowej w Myjomicach wraz z modernizacją oświetlenia wewnętrznego i montażem OZE</t>
  </si>
  <si>
    <t>Przebudowa i termomodernizacja  budynku Gminnego Ośrodka Wsparcia Rodziny w Kryzysie  i stołówki szkolnej w Mianowicach oraz modernizacja oświetlenia wewnętrznego i montaż OZE</t>
  </si>
  <si>
    <r>
      <t xml:space="preserve">wpływy zrozliczeń/zwrotów z lat ubiegłych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- rozliczenie wspólnot mieszkaniowych  za 2020 r                                                                                                                                                          </t>
    </r>
  </si>
  <si>
    <t>lokaty</t>
  </si>
  <si>
    <t>różnice kursowe</t>
  </si>
  <si>
    <t xml:space="preserve">wydatki rzeczowe </t>
  </si>
  <si>
    <t>zakupy(Rada Seniorów)</t>
  </si>
  <si>
    <t>usługi, w tym:</t>
  </si>
  <si>
    <t>usługi (Rada Seniorów)</t>
  </si>
  <si>
    <t>75421</t>
  </si>
  <si>
    <t>Zarządzanie kryzysowe</t>
  </si>
  <si>
    <r>
      <t xml:space="preserve">wydatki bieżące: </t>
    </r>
    <r>
      <rPr>
        <sz val="10"/>
        <rFont val="Arial"/>
        <family val="2"/>
      </rPr>
      <t xml:space="preserve">                     </t>
    </r>
  </si>
  <si>
    <t>zakup maseczek i rękawiczek</t>
  </si>
  <si>
    <t>zakup środków ochrony</t>
  </si>
  <si>
    <t>zakup materiałów i wyposażenia</t>
  </si>
  <si>
    <t>zakup art.. spożywczych</t>
  </si>
  <si>
    <t>zakup pozostałych usług</t>
  </si>
  <si>
    <t>75495</t>
  </si>
  <si>
    <t>Pozostała działaność</t>
  </si>
  <si>
    <t>Dokumentacje projektowe dla dróg gminnych</t>
  </si>
  <si>
    <t xml:space="preserve">WR </t>
  </si>
  <si>
    <t>naprawa obiektów małej architektury w pasie drogowym (słupki, ławki, kosze itp.)</t>
  </si>
  <si>
    <t>wykonanie oznakowania poziomego</t>
  </si>
  <si>
    <t>koszenie głębokich rowów w pasie drogowym dróg gminnych Gm. Kępno</t>
  </si>
  <si>
    <t>Wykonanie odwodnienia ul Diamentowej</t>
  </si>
  <si>
    <t>przegląd roczny dróg gminnych, obiektów mostowych, wideorejestracja pasa drogowego</t>
  </si>
  <si>
    <t>Udziały w Spółce WODOCIĄGI KĘPIŃSKIE Sp z o.o., w tym:</t>
  </si>
  <si>
    <t xml:space="preserve">Nabycie prawa użytkowania wieczystego nieruchomości zabudowanej budynkiem byłego dworca kolejowego Kępno-Zachód wraz z prawem własności budynków i budowli </t>
  </si>
  <si>
    <t xml:space="preserve">Sporządzenie dokumentacji będącej podstawą do przeprowadzenia procedury w sprawie przyjęcia uchwały ustalającej zasady i warunki sytuowania obiektów małej architektury, tablic reklamowych i urządzeń reklamowych oraz ogrodzeń, ich gabaryty, standardy jakościowe oraz rodzaj materiałów budowlanych, z jakich mogą być wykonane, dla Gminy Kępno ( uchwała krajobrazowa) </t>
  </si>
  <si>
    <t xml:space="preserve">Zakup modułu wypisy i wyrysy z mpzp online, oraz modułu zaświadczenia z mpzp online </t>
  </si>
  <si>
    <t>zakup urządzeń małej architektury krajobrazu (donice, kwietniki, ozdoby świąteczne, ławki)</t>
  </si>
  <si>
    <t>dostawa wody na tereny zielone</t>
  </si>
  <si>
    <t>Założenie systemu nawadniającego na skwerze Pocztowym</t>
  </si>
  <si>
    <t>opieka nad zwierzętami gospodarskimi</t>
  </si>
  <si>
    <t>opłaty i składki (za usługi wodne 10 000,00 zł, witacz przy drodze krajowej - Krążkowy - 1 300,00 zł  i za słup ogłoszeniowy - zajęcie pasa drogowego - 4,00 zł)</t>
  </si>
  <si>
    <t>Flagowanie ulic,  malowanie ławek,  remonty placów zabaw i inne</t>
  </si>
  <si>
    <t xml:space="preserve">Umowa o przeprowadzenie kontroli sprawności technicznej wyposażenia i stanu bezpieczeństwa placów zabaw </t>
  </si>
  <si>
    <t>Usuwanie wyrobów zawierających azbest z terenu Gminy Kępno</t>
  </si>
  <si>
    <t>Zbiórka folii rolniczych</t>
  </si>
  <si>
    <t>Odbiór przeterminowanych leków z aptek w Kępnie i Mikorzynie</t>
  </si>
  <si>
    <t>Rekultywacja wyrobiska pożwirowego w Kępnie - Biegański</t>
  </si>
  <si>
    <t>Wymiana poszycia dachu w oddziale Osiny</t>
  </si>
  <si>
    <t>80153</t>
  </si>
  <si>
    <t>Zapewnienie uczniom prawa do bezpłatnego dostępu do podręczników, materiałów edukacyjnych lub materiałów ćwiczeniowych (zadanie zlecone)</t>
  </si>
  <si>
    <r>
      <t xml:space="preserve">dzierżawa garażu </t>
    </r>
    <r>
      <rPr>
        <b/>
        <i/>
        <sz val="10"/>
        <color indexed="12"/>
        <rFont val="Arial"/>
        <family val="2"/>
      </rPr>
      <t>/umowa P.Parzonka/ aneks/21.12.2018 -                          4 200,00 zł)</t>
    </r>
  </si>
  <si>
    <t>85516</t>
  </si>
  <si>
    <t>System opieki nad dziećmi w wieku do lat 3</t>
  </si>
  <si>
    <t>paragraf 4710</t>
  </si>
  <si>
    <t>do 2020 r.                                                              rozdział 85505</t>
  </si>
  <si>
    <t>DOCHODY BUDŻETU GMINY KĘPNO W  2022 ROKU - PROJEKT PORÓWNAWCZY</t>
  </si>
  <si>
    <t>Wykonanie 2020</t>
  </si>
  <si>
    <t>Wykonanie za III kw.  2021</t>
  </si>
  <si>
    <t>Plan 2022</t>
  </si>
  <si>
    <t xml:space="preserve">Plan                       na koniec III kw. 2021    </t>
  </si>
  <si>
    <t>wg WGOiOŚ</t>
  </si>
  <si>
    <t>na podstawie planowanego wykonania w 2021 r.</t>
  </si>
  <si>
    <t>wg WPPiGN</t>
  </si>
  <si>
    <t>wg WA</t>
  </si>
  <si>
    <r>
      <t xml:space="preserve">Środki na dofinansowanie włąsnych inwestycji gmin, powiatów (związków gmin, związków powiatowo-gminnych, związków powiatów), samorządwojewództw, pozyskanych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•</t>
    </r>
    <r>
      <rPr>
        <i/>
        <sz val="10"/>
        <color indexed="10"/>
        <rFont val="Arial"/>
        <family val="2"/>
      </rPr>
      <t xml:space="preserve"> dotacja ze środków unijnych w ramach Wielkopolskiego Regionalnego Programu Operacyjnego na lata 2014-2020,                             na realizację projektu pod nazwą „E-usługi publiczne dla mieszkanców Miasta i Gminy Kępno”</t>
    </r>
    <r>
      <rPr>
        <sz val="10"/>
        <color indexed="10"/>
        <rFont val="Arial"/>
        <family val="2"/>
      </rPr>
      <t xml:space="preserve">
                          </t>
    </r>
  </si>
  <si>
    <t>60019</t>
  </si>
  <si>
    <t>Płatne parkowanie</t>
  </si>
  <si>
    <t>do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rozdziale 75618</t>
  </si>
  <si>
    <r>
      <t xml:space="preserve">wpływy z innych lokalnych opłat pobieranych przez  jednostki samorządu terytorialnego na podstawie odrębnych ustaw:                                                                                                           </t>
    </r>
    <r>
      <rPr>
        <i/>
        <sz val="10"/>
        <rFont val="Arial"/>
        <family val="2"/>
      </rPr>
      <t xml:space="preserve">- opłaty z Strefy Płatnego Parkowania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</si>
  <si>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70007</t>
  </si>
  <si>
    <t>Gospodarowanie mieszkaniowym zasobem gminy</t>
  </si>
  <si>
    <t>do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 rozdziale 70095</t>
  </si>
  <si>
    <t>WYDATKI BUDŻETU GMINY KĘPNO W  2022 ROKU - PROJEKT PORÓWNAWCZY</t>
  </si>
  <si>
    <t>wg WOiK</t>
  </si>
  <si>
    <t>od 2022 r. paragraf 2360</t>
  </si>
  <si>
    <t xml:space="preserve"> Wykonanie        2020</t>
  </si>
  <si>
    <t xml:space="preserve">Zaangażowanie środków na koniec III kw. 2021        </t>
  </si>
  <si>
    <t xml:space="preserve">Plan 2022           </t>
  </si>
  <si>
    <t>przywrócenie drogi oznaczonej numerem działek 488/2 i 2569 w Kępnie do stanu prawidłowego użytkowania, postawienie znaku informacyjnego o prędkości oraz postawienie dwóch progów zwalniających lub wylanie progów z masy asfaltowej</t>
  </si>
  <si>
    <t>wniosek mieszkańców domów jednorodzinnych                    przy ul. Poznańskiej                    i PPS-u w Kępnie</t>
  </si>
  <si>
    <t>Dożynki wiejskie</t>
  </si>
  <si>
    <t>Budowa drogi przy ulicy Rubinowej</t>
  </si>
  <si>
    <t>Modernizacja wnętrza Domu Strażaka</t>
  </si>
  <si>
    <t xml:space="preserve">Utrzymanie Domu Strażaka - </t>
  </si>
  <si>
    <r>
      <t xml:space="preserve">wydatki bieżące "Nowe miejsca opieki żłobkowej w Gminie Kępno":   </t>
    </r>
    <r>
      <rPr>
        <sz val="10"/>
        <rFont val="Arial"/>
        <family val="2"/>
      </rPr>
      <t xml:space="preserve">                                                         </t>
    </r>
  </si>
  <si>
    <t>rekompensata dla ZZO Olszowa za 2021 rok</t>
  </si>
  <si>
    <t>Skwer Sportowy im. Jana Pawła II przy ul. Nowowiejskiego w Kępnie</t>
  </si>
  <si>
    <t>60004</t>
  </si>
  <si>
    <t>Lokalny transport zbiorowy</t>
  </si>
  <si>
    <t xml:space="preserve">wydatki bieżące, w tym:                                                      </t>
  </si>
  <si>
    <t>pomoc finansowa dla dla Powiatu Kępińskiego na organizację publicznego transportu zbiorowego autobusowego o charakterze użyteczności publicznej w zakresie powiatowych przewozów pasażerskich na liniach komunikacyjnych przebiegających w granicach administracyjnych Gminy Kępno,</t>
  </si>
  <si>
    <t>dzierżawa archiwum/TBS ul. Solidarności/                                                             (1.882,90 x 12 m-cy =                                      22 594,80)</t>
  </si>
  <si>
    <r>
      <t xml:space="preserve">wydatki bieżące "Wdrożenie usług transportowych door-to-door dla osób z potrzebą wsparcia w zakresie mobilności":   </t>
    </r>
    <r>
      <rPr>
        <sz val="10"/>
        <rFont val="Arial"/>
        <family val="2"/>
      </rPr>
      <t xml:space="preserve">                                                         </t>
    </r>
  </si>
  <si>
    <r>
      <t xml:space="preserve">zgodnie z projektem uchwały w sprawie Rocznego Programu Współpracy z Organizacjami Pozarządowymi                    </t>
    </r>
    <r>
      <rPr>
        <b/>
        <u val="single"/>
        <sz val="10"/>
        <color indexed="10"/>
        <rFont val="Arial"/>
        <family val="2"/>
      </rPr>
      <t>od 2022 r. paragraf 2360</t>
    </r>
  </si>
  <si>
    <t>90001</t>
  </si>
  <si>
    <t>Gospodarka ściekowa i ochron wód</t>
  </si>
  <si>
    <t>WFOŚiGW 2020.Mianowice</t>
  </si>
  <si>
    <t>WFOŚiGW 2020.Myjomice</t>
  </si>
  <si>
    <t xml:space="preserve">wydatki bieżące:                                                      </t>
  </si>
  <si>
    <t xml:space="preserve">od 2022 r. </t>
  </si>
  <si>
    <t>do 2021 r. 60095</t>
  </si>
  <si>
    <t>60020</t>
  </si>
  <si>
    <t>Funkcjonowanie przystanków komunikacyjnych</t>
  </si>
  <si>
    <t>do 2021 r. 70095</t>
  </si>
  <si>
    <t>80107</t>
  </si>
  <si>
    <t xml:space="preserve"> do 2021 r. 85401</t>
  </si>
  <si>
    <t>montaż 4 progów zwalniających na drodze gminnej G859526P na odcinku Krążkowy-Olendry</t>
  </si>
  <si>
    <t>wniosek sołtysa wsi Krążkowy</t>
  </si>
  <si>
    <t>Montaż 2 wiat przystankowych na Al..Marcinkowskiego i na skrzyżowaniu ulic Sportowej i Tysiąclecia w Kepnie</t>
  </si>
  <si>
    <t>wniosek mieszkańców Kępna                                                                                                                                      (B.Owczarek i W.Urbańkiej)</t>
  </si>
  <si>
    <t xml:space="preserve">wykonanie drogi (ok. 500 mb) w masie bitumicznej (na istniejącej podbudowie o dł. ok. 250 mb) </t>
  </si>
  <si>
    <t>Doświetlenie do zakładu produkcji zniczy</t>
  </si>
  <si>
    <t>Wykonanie klimatyzacji i podłogi w pawilonie sportowym w Świbie</t>
  </si>
  <si>
    <t>wniosek Radnego Wiesława Wencla</t>
  </si>
  <si>
    <t>Utwardzenie placu przy skrzyżowaniu ul. Al.Marcinkowskiego i Grobla</t>
  </si>
  <si>
    <t>Budowa drogi asfaltowej przy posesji nr 37, która łączy się bezpośrednio z drogą Mechnice-Kierzno</t>
  </si>
  <si>
    <t>75411</t>
  </si>
  <si>
    <t>Komendy powiatowe Państwowej Straży Pożarnej</t>
  </si>
  <si>
    <t>wpłata na Fundusz Wsparcia z przeznaczeniem na zakup lekkiego samochodu operacyjnego oraz zestawu narzędzi hydraulicznych z pompą</t>
  </si>
  <si>
    <t>Przebudowa i modernizacja wraz z infrastrukturą podziemną ul. Towarowej w Kępnie</t>
  </si>
  <si>
    <t>Wykonanie dokumentacji projektowej oraz budowa drogi przy ul. Rubinowej w Olszowie</t>
  </si>
  <si>
    <t>wniosek Sołectw: Olszowa, Mechnice,</t>
  </si>
  <si>
    <t xml:space="preserve">rozbudowa oświetlenia ulicznego przy ul. Kwarcowej w Olszowie o 2 punkty świetlne na odcinku 200 m przed porzejazdem kolejowym  </t>
  </si>
  <si>
    <t>Festyn rodzinny - zakończenie lata</t>
  </si>
  <si>
    <t>Zakup drewna na zadaszenie przy świetlicy w Przybyszowie oraz zakup materiałów budowlanych</t>
  </si>
  <si>
    <t xml:space="preserve">Utrzymanie Domu Ludowego w Myjomicach oraz Remizy Strażackiej w Ostrówcu wraz z terenami przyległym do tych obiektów oraz terenami rekreacyjno -sportowymi  </t>
  </si>
  <si>
    <t>Zakup i montaż kostki brukowej przy Domu Ludowym w Myjomicach</t>
  </si>
  <si>
    <t>Zakup i montaż rynien przy wiacie grillowej w Ostrówcu</t>
  </si>
  <si>
    <t>zakup umundurowania dla OSP Myjomice-Ostrówiec</t>
  </si>
  <si>
    <t xml:space="preserve">organizacja imprez kulturalnych, sportowych, integracyjnych, w tym Dzień Matki, Dzień Dziecka, Dzień Sportu i Mikołajki </t>
  </si>
  <si>
    <t>Utrzymanie dróg wiejskich, w tym zakup tłucznia</t>
  </si>
  <si>
    <t>Dokumentacja techniczna na chodniki</t>
  </si>
  <si>
    <t xml:space="preserve">Administrowanie Domu Kultury - gospodarz sali </t>
  </si>
  <si>
    <t>Doposażenie i utrzymanie Domu Kultury, w tym zakup kotła do kuchni polowej i drukarki</t>
  </si>
  <si>
    <t>utrzymanie terenów zielonych sołectwa, m.in. zakup paliwa</t>
  </si>
  <si>
    <t xml:space="preserve">   pismo Wojewody                                                                                                                                                                                                      </t>
  </si>
  <si>
    <t xml:space="preserve">     pismo Wojewody                                                                                                                                                                                                          </t>
  </si>
  <si>
    <t>Oświetlenie boiska sportowego w Olszowie</t>
  </si>
  <si>
    <t>Imprezy  zwiększające ntegrację mieszkańców sołectwa Domanin(Dzień Matki, Dzien Dziecka, biesiada na zakończenie lata)</t>
  </si>
  <si>
    <t>Remont i modernizacja świetlicy wiejskiej w Domaninie</t>
  </si>
  <si>
    <t>imprezy intergracyjne (dożynki wiejskie, biesiady)dla mieszkańców sołectwa Kierzno</t>
  </si>
  <si>
    <t>Modernizacja i doposażenie Domu Ludowego w Kierznie</t>
  </si>
  <si>
    <t xml:space="preserve">Organizacja imprezy integracyjnej (paczki dla dzieci - Mikołajki) </t>
  </si>
  <si>
    <t>Budowa placu zabaw w Borku Mielęckim</t>
  </si>
  <si>
    <t xml:space="preserve">Doposażenie Domu Rolnika w Borku Mieleckim  </t>
  </si>
  <si>
    <t>Zakup i montaż na Rynku w Kępnie interaktywnego, sezonowego placu zabaw dla dzieci</t>
  </si>
  <si>
    <t>wniosek Radnego Marcina Tyca</t>
  </si>
  <si>
    <t>Wybieg dla psów - "Psi plac zabaw"</t>
  </si>
  <si>
    <t>Utworzenie przystanku autobusowego oraz węzła sanitarnego na tzw. Małym Dworcu wraz z zagospodarowaniem okolicznego terenu</t>
  </si>
  <si>
    <t>Budowa ulicy Ks. J. Popiełuszki i Kard. St. Wyszyńskiego w Kępnie</t>
  </si>
  <si>
    <t>dotacja na zakup sprzętu z dotacją ZOWZOSP RP, MSWiA oraz z Funduszy Ubezpieczeniowych                                                    - średni samochód bojowy dla OSP Mikorzyn</t>
  </si>
  <si>
    <t>chełm - 2 szt.; ubranie specjalne - 6 kpl.; mundur wyjściowy 3 kpl.</t>
  </si>
  <si>
    <t>ubezpieczenie strażaków</t>
  </si>
  <si>
    <t xml:space="preserve">Budowa dróg w Mianowicach: ul. Wierzbowej i Akacjowej  </t>
  </si>
  <si>
    <t>Budowa chodnika od Pana Kwapisza do Pana Rakowskiego</t>
  </si>
  <si>
    <t>Budowa chodnika od przejazdu kolejowego do Klin, poprawa bezpieczeństwa rowerzystów i pieszych</t>
  </si>
  <si>
    <t>Budowa dróg i przecznic na osiedlu "Olejnika" w kierunku kolei</t>
  </si>
  <si>
    <t>Budowa odcinka drogi (200 m) od drogi "starej 11" w kierunku posesji pama Szmita a przeciwległej drogi do Zosina</t>
  </si>
  <si>
    <t>Budowa pasa drogowego od przejazdu kolejowego do Elewara przy ul. Grabowskiej, w celu poprawy bezpieczeństwa podczas skupu zboża</t>
  </si>
  <si>
    <t>Odprowadzenie wód z budowanej drogi nr 11 do okolicznych rzek na terenie Sołectwa Krążkowy</t>
  </si>
  <si>
    <t>Odnowa przepustów drogowych i drenarskich</t>
  </si>
  <si>
    <r>
      <t xml:space="preserve">Utrzymanie chodnika Krążkowy-Mikorzyn oraz pobocza                                                                                     </t>
    </r>
    <r>
      <rPr>
        <b/>
        <i/>
        <sz val="8"/>
        <color indexed="10"/>
        <rFont val="Arial CE"/>
        <family val="0"/>
      </rPr>
      <t>(chodnik przy drodze powiatowej to chyba zadanie Powiatu a nie Gminy????)</t>
    </r>
  </si>
  <si>
    <t>Rozbudowa Szkoły Podstawowej w Krążkowach</t>
  </si>
  <si>
    <t>zakup sprzętu komputerowego z oprogramowaniem dla radnych</t>
  </si>
  <si>
    <t>Spotkania integracyjne dla mieszkańców sołectwa (Dzień Dziecka, Mikołajki)</t>
  </si>
  <si>
    <t>Bieżące utrzymanie dróg gminnych w Pustkowiu Kierzeńskim</t>
  </si>
  <si>
    <t>Doposażenie i utrzymanie placu zabaw w miejscowości Pustkowie Kierzeńskie</t>
  </si>
  <si>
    <t>Zakup kosy spalinowej - wykaszarki</t>
  </si>
  <si>
    <t>Dokończenie  budowy drogi na Osiedlu 700 lecia   w Mikorzynie o długości 160 mb</t>
  </si>
  <si>
    <t>Budowa drogi na  ulicy Leśnej w Mikorzynie o długości 100 mb</t>
  </si>
  <si>
    <t>wykonanie odwodnienia kanalizacji deszczowej na Osiedlu 700-lecia w Mikorzynie o dl. 250 mb</t>
  </si>
  <si>
    <t>wykonanie dokumentacji oświetlenia ulicy Dworcowej ( w kierunku PKP)  4 punkty oświetleniowe</t>
  </si>
  <si>
    <t>wykonanie dokumentacji oświetlenia   tzw. osiedla sieradzkiego 2 punkty oświetleniowe</t>
  </si>
  <si>
    <t>Rozbudowa budynku OSP w Kępnie, kapitalny remont wieży, kapitalny remont klatki schodowej w wieży - wymiana schodów, wymiana posadzki w garażach bojowych, wymiana instalacji elektrycznej z aluminiowej na miedzianą</t>
  </si>
  <si>
    <t>zakup plecaka PSR R1 1 szt; doposażenie torby medycznej PSR R1; zakup kamery termowizyjnej Flir K2; zakup narzędzi hydraulicznych Lukas E-draulik</t>
  </si>
  <si>
    <t>Przebudowa drogi w Osinach od posesji 1A do posesji 1O</t>
  </si>
  <si>
    <t>wniosek Radnego Tomasza Soleckiego oraz mieszkańców Osin</t>
  </si>
  <si>
    <t>wyczyszczenie stawu kąpielowego, wzmocnienie pobocza skarpy od strony drogi powiatowej i odbudowa przepustu do stawu kąpielowego w Mikorzynie</t>
  </si>
  <si>
    <t>wniosek Stowarzyszenia Społecznego im. "Mikory" w Mikorzynie</t>
  </si>
  <si>
    <t>Termomodernizacja Domu Ludowego w Klinach</t>
  </si>
  <si>
    <t>organizacja Dnia Seniora oraz Letniego Festynu Rodzinnego dla mieszkańców wsi Kliny</t>
  </si>
  <si>
    <t>Zakup tablic informacyjnych na terenie Osiedla Hanulin</t>
  </si>
  <si>
    <t>Organizacja festynów sportowo - rekreacyjnych, Dnia Dziecka przygotowywanych wspólnie przez Zarząd Osiedla,   Szkołę Podstawową, Przedszkole</t>
  </si>
  <si>
    <t>Organizacja spotkań integracyjnych dla mieszkańców sołectwa (Dzień Kobiet, Biesiada, Mikołajki, Wigilja)</t>
  </si>
  <si>
    <t>Doposażenie  modernizacja świetlicy wiejskiej oraz obejścia wokół niej</t>
  </si>
  <si>
    <t>Organizacja festynu dla mieszkańców Mechnic (Festyn Rodzinny)</t>
  </si>
  <si>
    <t>Zakup kostki i krawężników oraz usługa położenia wraz z odprowadzeniem wody przed Domem Ludowym w Mechnicach</t>
  </si>
  <si>
    <t>Zakup i montaż drzwi wejściowych z roletą zewnętrzną w Domu Ludowym w Mechnicach</t>
  </si>
  <si>
    <t>Środki na utrzymanie Domu Ludowego w Mechnicach</t>
  </si>
  <si>
    <t>Utrzymanie sali i terenów przyległych do tego obiektu oraz wykonywanie bieżących remontów i napraw</t>
  </si>
  <si>
    <t>Wykonanie muralu w Szkole Podstawowej w Mikorzynie</t>
  </si>
  <si>
    <t>Zakup ławek i gablot ogłoszeniowych</t>
  </si>
  <si>
    <t xml:space="preserve">Imprezy zwiększające integrację mieszkańców sołectwaMyjomice (Dzień Kobiet, Piknik Rodzinny, Dożynki Wiejskie, Turniej Tenisa) </t>
  </si>
  <si>
    <t>Zakup namiotu oraz kompletów biesiadnych dla sołectwa Myjomice</t>
  </si>
  <si>
    <t xml:space="preserve">Doposażenie  Domu Ludowego w Myjomicach  </t>
  </si>
  <si>
    <t>Usługa położenia kostki przy Domu Ludowym w Myjomicach</t>
  </si>
  <si>
    <t>Imprezy integracyjne dla mieszkańców sołectwa Osiny (Dzień Matki, Dzień Dziecka, Piknik Rodzinny)</t>
  </si>
  <si>
    <t>Mikołajki - paczki dla dzieci z sołectwa Osiny</t>
  </si>
  <si>
    <t xml:space="preserve">Zakup namiotu plenerowego oraz baneru z napisem "SOŁECTWO OSINY" na rzecz integracji i promocji sołectwa </t>
  </si>
  <si>
    <t>Remont kuchni - wymiana zlewozmywaków na zlewozmywaki gastronomiczna ze stali nierdzewnej</t>
  </si>
  <si>
    <t>Utrzymanie i eksploatacja sali i terenu wokół obiektu Domu Ludowego</t>
  </si>
  <si>
    <t xml:space="preserve">Zakup kostki brukowej do utwardzenia terenu przy sali Domu Ludowego </t>
  </si>
  <si>
    <t>Dokumentacja projektowa oświetlenia ulicznegoi drogowego w miejscowości Osiny</t>
  </si>
  <si>
    <t>Budowa wiaty grillowej II etap</t>
  </si>
  <si>
    <t>Zakup  i montaż klimatyzacji w sali Domu Ludowego w Rzetni</t>
  </si>
  <si>
    <t>Imprezy integracyjne: Dzień Kobiet, Mikołajki, Wigilja</t>
  </si>
  <si>
    <t>Doposażenie sali wiejskiej</t>
  </si>
  <si>
    <t>Budowa wiaty grillowej przy sali wiejskiej w Sołectwie Szklarka Mielęcka</t>
  </si>
  <si>
    <t xml:space="preserve">Organizacja imprezy integracyjnej dla mieszkańców wioski pt. "Dożynki Wiejskie 2022" </t>
  </si>
  <si>
    <t>Zakup i montaż lustra drogowego</t>
  </si>
  <si>
    <t xml:space="preserve">Transport materiałów na utrzymanie dróg w wiosce </t>
  </si>
  <si>
    <t>Zakup i montaż klimatyzacji w szkole</t>
  </si>
  <si>
    <t>Zakup stołów oraz krzeseł na salę pawilonu sportowego</t>
  </si>
  <si>
    <t>Budowa oświetlenia boiska piłkarskiego i bieżni lekkoatletycznej na Stadionie Miejskim w Kępnie oraz wykonanie częściowego zadaszenia trybun tego obiektu</t>
  </si>
  <si>
    <t>Zaplanowanie środków na budowę lodowiska tymczasowego w Kępnie przy Alejach Marcinkowskiego</t>
  </si>
  <si>
    <t>wniosek Radnego Marcina Tyca i Klubu Radnych Współnie dla Miasta i Gminy Kępno</t>
  </si>
  <si>
    <t>wniosek OSP Kępno i Radnego Wiesława Walasa</t>
  </si>
  <si>
    <t>Założenie monitoringu wokół zbiornika wodnego na terenie przylegającym do Qarium i Hali Widowiskowo-Sportowej</t>
  </si>
  <si>
    <t>wniosek Radnego Wiesława Walasa</t>
  </si>
  <si>
    <t>Zamontowanie słupa przy wjeździe na wiadukt ze skrzyżowania drogi S8,przy cmentarzu w stronę Ostrówca i na wyjeździe z Kierzna w stronę Kierzenka gdzie powstały nowe zabudowania</t>
  </si>
  <si>
    <t>Modernizacja ul. Ogrodowej w Kępnie</t>
  </si>
  <si>
    <t>wniosek Radnego Adama Poziemskiego</t>
  </si>
  <si>
    <t>Modernizacja ul. Szpitalnej</t>
  </si>
  <si>
    <t>Modernizacja Skate Parku w Kępnie</t>
  </si>
  <si>
    <t>Modernizacja i rozbudowa placu zabaw dla dzieci przy kępińskim kopcu.</t>
  </si>
  <si>
    <t>wniosek Radnego Pawła Jańskiego</t>
  </si>
  <si>
    <t>Zainstalowanie oświetlenia na ulicach Akacjowej i Wierzbowej w Mianowicach</t>
  </si>
  <si>
    <t>montaż pcy w kierunku ul. Broniewskiegorogów zwalniających na ul. Staszica oraz brakującego przejścia dla pieszych przy zjeździe z wyżej wymienionej uli</t>
  </si>
  <si>
    <t xml:space="preserve">wniosek Sołectwa Domanin </t>
  </si>
  <si>
    <t>regulacja drzew przy drogach gminnych na terenie sołectwa Domanin</t>
  </si>
  <si>
    <t>usunięcie gałęzi krzewów wchodzących w pas drogi gminnej G859594 oraz G 859612P (od posesji nr 6) w Kierzenku</t>
  </si>
  <si>
    <t>zamontowanie słupa oświetleniowego przy posesji Kierzno 94a - koniec chodnika</t>
  </si>
  <si>
    <t xml:space="preserve">wniosek Sołectwa Kierzno  </t>
  </si>
  <si>
    <t>Zamontowanie lamp oświetlenia przy drodze powiatowej gdzie powstaje nowe osiedle - droga w kierunku Otrówca, budynki za cmentarzem</t>
  </si>
  <si>
    <t>usunięcie dalszych suchych drzew przy drodze gminnej przy boisku sportowym przy posesjach nr 9, 10 oraz przy Sali OSP</t>
  </si>
  <si>
    <t>Montaż wiaty dla uczniów dojeżdżających do szkoły w Mikorzynie</t>
  </si>
  <si>
    <t xml:space="preserve">remonty wiat autobusowych                </t>
  </si>
  <si>
    <t>remont łazienek w Domu Ludowym w Kierznie</t>
  </si>
  <si>
    <t>remont - wymiana zlewozmywaków w kuchni Domu Ludowego w Kierznie</t>
  </si>
  <si>
    <t>utwardzenie tłuczniem drogi gminnej (ul. Opalowej) w Olszowie ok. 700 m</t>
  </si>
  <si>
    <t>Wymiana wiaty autobusowej w Pustkowiu Kierzeńskim</t>
  </si>
  <si>
    <t>wniosek Sołectwa Rzetnia</t>
  </si>
  <si>
    <t>Wykonanie nawierzchni asfaltowych na drogach gminnych- dojazdach do posesji w tym jeden prowadzący do dwóch zakładów pracy od nr 70 do 72, 77 do 79, 97a do 60 i łącznik między dwoma drogami asfaltowymi od nr 78 do 78b</t>
  </si>
  <si>
    <t>Wykonanie parkingu od szkoły do Sali OSP w Kierznie</t>
  </si>
  <si>
    <t>Położenie nawierzchni asfaltowej na drodze gminnej  od posesji 84 do 81</t>
  </si>
  <si>
    <t>Położenie nawierzchni asfaltowej na drodze gminnej  od posesji 77 do 74 i 80</t>
  </si>
  <si>
    <t>Położenie nawierzchni asfaltowej na drodze gminnej  od posesji 113 do 110</t>
  </si>
  <si>
    <t>Położenie nawierzchni asfaltowej na drodze gminnej  do posesji 115</t>
  </si>
  <si>
    <t>Położenie nawierzchni asfaltowej na drodze gminnej  do posesji 35</t>
  </si>
  <si>
    <t>Położenie nawierzchni asfaltowej na drodze gminnej  przy bosiku sportowym</t>
  </si>
  <si>
    <t>Remont drogi do Przybyszowa i w kierunku Mielęcina (ok. 120 m)</t>
  </si>
  <si>
    <t xml:space="preserve">Zaprojektowanie dodatkowych lamp oświetlenia ulicznego przy początkowych numerach oraz przy nowopowstałych domach w Rzetni </t>
  </si>
  <si>
    <t>Opłotowanie placu ćwiczeń przy Domu Strażaka (zakup materiałów)</t>
  </si>
  <si>
    <t>żaluzja okienna dla OSP w Domaninie i generalny remont garażu</t>
  </si>
  <si>
    <t>wniosek OSP Myjomice_ostrówiec</t>
  </si>
  <si>
    <t>pompa pływająca Niagara</t>
  </si>
  <si>
    <t>remont garażu i pomieszczeń OSP w Mikorzynie</t>
  </si>
  <si>
    <t>remont garażu i pomieszczeń OSP w Olszowej</t>
  </si>
  <si>
    <t>Zakup zestawu hydraulicznego (pompa, węże, rozpierach, nożyce)</t>
  </si>
  <si>
    <t>Zakup motopompy</t>
  </si>
  <si>
    <t xml:space="preserve">wniosek OSP Rzetnia </t>
  </si>
  <si>
    <t>wymiana posadzki betonowej w remizie</t>
  </si>
  <si>
    <t>szafa na mudury koszarowe</t>
  </si>
  <si>
    <t>Utwardzenie kostką brukową terenu przed remizą OSP w Szklarce Mielęckiej</t>
  </si>
  <si>
    <t>Zakup urządzenia hydraulicznego</t>
  </si>
  <si>
    <t>Wykonanie wentylacji</t>
  </si>
  <si>
    <t>dotacja na rozbudowę pomieszczeń garażowych OSP Świba</t>
  </si>
  <si>
    <t>dotacja na zakup sprzętu z dotacją ZOWZOSP RP, MSWiA oraz z Funduszy Ubezpieczeniowych                                                    - samochód bojowy dla OSP Świba</t>
  </si>
  <si>
    <t xml:space="preserve">wniosek OSP Świba </t>
  </si>
  <si>
    <t>wydatki rzeczowe: Klub Seniora - paragraf 4229</t>
  </si>
  <si>
    <t>Montaż wiaty przystankowej na ul. Kwiatowej przy numerze 23 w Kępnie</t>
  </si>
  <si>
    <t xml:space="preserve">wniosek mieszkańców ul Kwiatowej Nr 19, 21, 25 w Kępnie                                                                                                                                       </t>
  </si>
  <si>
    <t>wniosek Sołectwa Osiny</t>
  </si>
  <si>
    <t>Wykonanie dokumentacji projektowej dotyczącej budowy odcinka drogi nr G859670P od posesji P. Forysiaka do posesji P.Mieszała oraz realizacja budowy w/w odcinka drogi</t>
  </si>
  <si>
    <r>
      <t xml:space="preserve">wydatki </t>
    </r>
    <r>
      <rPr>
        <b/>
        <i/>
        <sz val="12"/>
        <rFont val="Garamond"/>
        <family val="1"/>
      </rPr>
      <t xml:space="preserve">własne "9" - </t>
    </r>
    <r>
      <rPr>
        <b/>
        <i/>
        <sz val="10"/>
        <rFont val="Garamond"/>
        <family val="1"/>
      </rPr>
      <t xml:space="preserve">                                                                                Zależy nam …. - 11 755,75 zł,            Razem z Szansą - 22 980,00zł </t>
    </r>
  </si>
  <si>
    <t>planowane dochody z opłat za zezwolenia                                                                                             715 000,00zł</t>
  </si>
  <si>
    <t>01042</t>
  </si>
  <si>
    <t>Wyłączenienie z produkcji gruntów rolnych</t>
  </si>
  <si>
    <r>
      <t xml:space="preserve">wydatki bieżące:                                              </t>
    </r>
    <r>
      <rPr>
        <i/>
        <sz val="10"/>
        <rFont val="Arial CE"/>
        <family val="2"/>
      </rPr>
      <t>nasadzenia drzew miododajnych</t>
    </r>
  </si>
  <si>
    <r>
      <t xml:space="preserve">wg WR                                      </t>
    </r>
    <r>
      <rPr>
        <b/>
        <sz val="10"/>
        <color indexed="10"/>
        <rFont val="Arial"/>
        <family val="2"/>
      </rPr>
      <t>(brak wskazania zadań????)</t>
    </r>
  </si>
  <si>
    <t>60002</t>
  </si>
  <si>
    <t>Infrastruktura kolejowa</t>
  </si>
  <si>
    <t>pomoc finansowa dla Województwa Dolnośląskiego na przygotowanie studium planistyczno-prognostycznego dotyczącego rewitalizacji linii kolejowej nr 181 Oleśnica-Syców-Kępno w celu uruchomienia połączenia Wielunia z Wrocławiem w ramach rządowego Programu Uzupełniania Lokalnej i Regionalnej Infrastruktury Kolejowej – Kolej + do 2028 roku przyjętego uchwała Rady Ministrów z dnia 3 grudnia 2019 r.</t>
  </si>
  <si>
    <t>wkład własny do inwestycji Starostwa Powiatowego  dotyczącej przebudowy ul. Osińskiej w Kępnie</t>
  </si>
  <si>
    <t>Budowa ul. Piłsudskiego w Kępnie - poprawa infrastruktury komunikacyjnej na terenie miasta</t>
  </si>
  <si>
    <r>
      <rPr>
        <b/>
        <sz val="10"/>
        <rFont val="Arial"/>
        <family val="2"/>
      </rPr>
      <t xml:space="preserve">WR   </t>
    </r>
    <r>
      <rPr>
        <b/>
        <sz val="10"/>
        <color indexed="12"/>
        <rFont val="Arial"/>
        <family val="2"/>
      </rPr>
      <t xml:space="preserve">                                                                   zgodnie z WPF -               10 000,00 zł            </t>
    </r>
    <r>
      <rPr>
        <b/>
        <i/>
        <sz val="10"/>
        <color indexed="10"/>
        <rFont val="Arial"/>
        <family val="2"/>
      </rPr>
      <t xml:space="preserve"> </t>
    </r>
  </si>
  <si>
    <t>Remont i przebudowa ul. Wiatrakowej w Kępnie</t>
  </si>
  <si>
    <t>Budowa drogi gminnej nr 859553P Kierzno-Mechnice – granica powiatu kępińskiego</t>
  </si>
  <si>
    <t>Przebudowa i remont drogi Kierzno-Domanin</t>
  </si>
  <si>
    <t>ul. Strumykowa w Kępnie</t>
  </si>
  <si>
    <t>FOGR</t>
  </si>
  <si>
    <t>remonty chodnikówIi krawężników</t>
  </si>
  <si>
    <t>remont cząstkowy dróg masą na zimno w okresie zimowym</t>
  </si>
  <si>
    <t>naprawa słupków drogowych i barier drogowych</t>
  </si>
  <si>
    <t>pogłębianie i odtwarzanie rowów przydrożnych</t>
  </si>
  <si>
    <t>sprzątanie poboczy i rowów</t>
  </si>
  <si>
    <t>utrzymanie oznakowania pionowego</t>
  </si>
  <si>
    <t>montaż barier i słupków drogowych</t>
  </si>
  <si>
    <t>oprysk chemiczny</t>
  </si>
  <si>
    <t>czyszczenie korytek ściekowych w pasie drogowym</t>
  </si>
  <si>
    <t>sprzątanie ulic i przystanków autobusowych</t>
  </si>
  <si>
    <t xml:space="preserve">Termomodernizacja dla budynku wielorodzinnego znajdującego się przy ul. Solidarności 8a w Kępnie ( zagospodarowanie terenu przy ul. Solidarności 8a w Kępnie) </t>
  </si>
  <si>
    <t>Modernizacja dziedzińca Szkoły Podstawowej Nr 3 w Kępnie</t>
  </si>
  <si>
    <t>Budowa placu zabaw w żłobku w Kępnie</t>
  </si>
  <si>
    <t xml:space="preserve">Aport do spółki OUiD  </t>
  </si>
  <si>
    <t>Przeglądy siłowni zewnętrznych</t>
  </si>
  <si>
    <t>6350</t>
  </si>
  <si>
    <t xml:space="preserve">Środki otrzymane z państwowych funduszy celowych na finansowanie lub dofinansowanie kosztów realizacji inwestycji i zakupów inwestycyjnych jednostek sektora finansów publicznych, w tym: </t>
  </si>
  <si>
    <r>
      <t xml:space="preserve">Śodki na dofinansowanie włąsnych inwestycji gmin, powiatów (związków gmin, związków powiatowo-gminnych, związków powiatów), samorządwojewództw, pozyskanych z innych źródeł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8"/>
        <rFont val="Arial"/>
        <family val="2"/>
      </rPr>
      <t xml:space="preserve">• dotacja ze środków unijnych w ramach Wielkopolskiego Regionalnego Programu Operacyjnego na lata 2014-2020,                           na  "Rewitalizację zdegradowanego fizycznie, społecznie i gospodarczo obszaru rynku i okolic w Kępnie poprzez realizację wybranych celów inwestycyjnych wskazanych w Lokalnym Programie Rewitalizacji"                                </t>
    </r>
    <r>
      <rPr>
        <sz val="9"/>
        <color indexed="8"/>
        <rFont val="Arial"/>
        <family val="2"/>
      </rPr>
      <t xml:space="preserve">    </t>
    </r>
  </si>
  <si>
    <t>pożyczka z WFOŚiGW w Poznaniu na przebudowę i termomodernizację  budynku Gminnego Ośrodka Wsparcia Rodziny w Kryzysie  i stołówki szkolnej w Mianowicach oraz modernizacje oświetlenia wewnętrznego i montaż OZE</t>
  </si>
  <si>
    <t>wg WR                                                                         8 030 958,95 zł</t>
  </si>
  <si>
    <t xml:space="preserve">*środki  z Rządowego Funduszu Rozwoju Dróg  na realizację zadań pn:                                                                           1)„Przebudowa ulicy Armii Krajowej w Kępnie”,                                               2)"Budowa drogi gminnej nr 859553P Kierzno-Mechnice – w granica powiatu kępińskiego" -                                    5 535 759,35 zł,                                                                             3)"Przebudowa i remont drogi Kierzno-Domanin”  - 2 395 199,66 zł. 
</t>
  </si>
  <si>
    <t>w 2020 roku nie pobierano opłaty targowej</t>
  </si>
  <si>
    <t>współpraca zagraniczna</t>
  </si>
  <si>
    <t>zakup systemu wystawienniczego outdoor</t>
  </si>
  <si>
    <t>Wydanie publikacji związanych z Kępnem (foldery, albumy itd..)</t>
  </si>
  <si>
    <t>Film promocyjny Gminy Kępno</t>
  </si>
  <si>
    <t>wkład własny na realizację projektów współpracy</t>
  </si>
  <si>
    <t xml:space="preserve">utrzymanie na platformie IOSi 
Android aplikacji mobilnej Ekologiczne Kępno
</t>
  </si>
  <si>
    <t xml:space="preserve">Realizacja projektów w zakresie edukacji ekologicznej </t>
  </si>
  <si>
    <t>tzw. Zielony budżet</t>
  </si>
  <si>
    <t>paragraf 4717</t>
  </si>
  <si>
    <t>paragraf 4719</t>
  </si>
  <si>
    <t>dotacja na zakup sprzętu z dotacją ZOWZOSP RP, MSWiA oraz z Funduszy Ubezpieczeniowych  oraz samochóodu bojowego średniego dla OSP Olszowa</t>
  </si>
  <si>
    <r>
      <t xml:space="preserve">wniosek OSP Świba </t>
    </r>
    <r>
      <rPr>
        <b/>
        <sz val="10"/>
        <color indexed="10"/>
        <rFont val="Arial"/>
        <family val="2"/>
      </rPr>
      <t>negatywna opinia WA</t>
    </r>
  </si>
  <si>
    <t>Wykup użytkowania wieczystego -  drogi koło basenu -pow 0,0563ha</t>
  </si>
  <si>
    <t>przygotowanie dokumentacji do celów komunalizacji mienia, nabycia nieruchomości, sprzedaży, oddania nieruchomości jednostkom budżetowym w trwały zarząd, aktualizacji opłat z tytułu uzytkowania wieczystego</t>
  </si>
  <si>
    <t xml:space="preserve">zlecenie podziałów nieruchomości, wznowienia granic, rozgrzniczenia nieruchomości  </t>
  </si>
  <si>
    <t>sporządzenie operatów szacunkowym ( w tym operaty dla pozostałych 48 nowowydzielonych działek rekreacyjnych w Mikorzynie) celem dokonania ich sprzedaży</t>
  </si>
  <si>
    <t xml:space="preserve">Koszty zarządu nad nieruchomością stanowiącą Ośrodek Wypoczynkowy w Mikorzynie
</t>
  </si>
  <si>
    <t xml:space="preserve">odszkodowania za grunty wydzielone pod drogi  </t>
  </si>
  <si>
    <t xml:space="preserve">Opracowanie zmiany miejscowego planu zagospodarowania przestrzennego na terenach gminy Kępno, po uchwaleniu studium uwarunkowań i kierunków zagospodarowania przestrzennego 
</t>
  </si>
  <si>
    <t>Sporządzenie sprawozdania z realizacvji wykonania gminnego programu opieki nad zabytkami dla miasta i gminy Kępno</t>
  </si>
  <si>
    <r>
      <t xml:space="preserve">dochody z najmu i dzierżawy składników majątkowych Skarbu Państwa, jednostek samorządu terytorialnego lub innych jednostek zaliczanych do sektora finansów publicznych oraz innych umów o podobnym charakterze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* czynsze za  mieszkania realizowane przez TBS                                                                                          </t>
    </r>
  </si>
  <si>
    <r>
      <t xml:space="preserve">dochody z najmu i dzierżawy składników majątkowych Skarbu Państwa, jednostek samorządu terytorialnego lub innych jednostek zaliczanych do sektora finansów publicznych oraz innych umów o podobnym charakterze                                                                                                   </t>
    </r>
    <r>
      <rPr>
        <i/>
        <sz val="10"/>
        <rFont val="Arial"/>
        <family val="2"/>
      </rPr>
      <t xml:space="preserve">- czynsze dzierżawne,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grunty, w tym ogródki piwne na Rynku                           -151 000,00 zł                                                                                                            *czynsze za za lokale  niemieszkalne realizowane przez TBS - 180 540,00     </t>
    </r>
    <r>
      <rPr>
        <i/>
        <sz val="10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</si>
  <si>
    <r>
      <t xml:space="preserve">wpływy zrozliczeń/zwrotów z lat ubiegłych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- rozliczenie wspólnot mieszkaniowych  za 2021 r                                                                                                                                                          </t>
    </r>
  </si>
  <si>
    <t>paragraf 4710 -</t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</si>
  <si>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- dotacja na projekt "Razem z Szansą - wzrost dostepności usług opiekuńczych i wsparcie opiekunów faktycznych w Gminie Kępno" -                                                                    228 667,54 zł                                                                                              - dotacja na projekt "Zależy nam właśnie na Was ..."  -  116 820,38 zł                   </t>
    </r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</si>
  <si>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- dotacja na projekt "Razem z Szansą - wzrost dostepności usług opiekuńczych i wsparcie opiekunów faktycznych w Gminie Kępno" -                                                                    28 233,41 zł                                                                                              - dotacja na projekt "Zależy nam właśnie na Was ..."  -  13 743,56 zł              </t>
    </r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</si>
  <si>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- dotacja na projekt "Razem z Szansą - wzrost dostepności usług opiekuńczych i wsparcie opiekunów faktycznych w Gminie Kępno" -                                                221 835,24 zł                                                                                                         - dotacja na projekt "Zależy nam właśnie na Was ..."  -  90 793,44 zł          </t>
    </r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</si>
  <si>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- dotacja na projekt "Razem z Szansą - wzrost dostepności usług opiekuńczych i wsparcie opiekunów faktycznych w Gminie Kępno" -                                                24 648,36 zł                                                                                                         - dotacja na projekt "Zależy nam właśnie na Was ..."  -  10 681,56 zł         </t>
    </r>
  </si>
  <si>
    <t>2050</t>
  </si>
  <si>
    <r>
      <t xml:space="preserve">dotacje celowe w ramach programów finansowanych z udziałem środków europejskich oraz środków, o których mowa w art. 5 ust. 1 pkt 3 oraz ust. 3 pkt 5 i 6 ustawy ....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- dotacja na projekt  "Wdrożenie usług transportowych door-to-door dla osób z potrzebą wsparcia w zakresie mobilności":             </t>
    </r>
  </si>
  <si>
    <r>
      <t xml:space="preserve">dochody jednostek samorządu terytorialnego związane z realizacją zadań z zakresu administracji rządowej oraz innych zadań zleconych ustawami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- 5% udziału gmin w dochodach budżetu państwa   </t>
    </r>
  </si>
  <si>
    <r>
      <t xml:space="preserve">dotacje celowe otrzymane z budżetu państwa na realizację zadań bieżących z zakresu administracji rządowej oraz innych zadań zleconych gminie (związkom gmin) ustawami                                                         </t>
    </r>
    <r>
      <rPr>
        <i/>
        <sz val="10"/>
        <rFont val="Arial"/>
        <family val="2"/>
      </rPr>
      <t xml:space="preserve">-dotacja na USC i ELUD, w tym:                                    *na zadania dotyczące spraw obywatelskich -                                                                         264 319,00 zł,                                                                                                               * na pozostałe zadania - 69 759,00 zł                                             </t>
    </r>
  </si>
  <si>
    <t>75011 - 30 000,00 zł</t>
  </si>
  <si>
    <t xml:space="preserve">pismo Wojewody  dotacja  212 257 zł                                                                                                                                                                                                      </t>
  </si>
  <si>
    <t>dzierżawa pojemników do selektywnej zbiórki odpadów</t>
  </si>
  <si>
    <t>badanie popiołu- kontrola spalania odpadów</t>
  </si>
  <si>
    <t>badanie jakości powietrza za pomocą sprzętu mobilnego</t>
  </si>
  <si>
    <t>dofinansowanie do sterylizacji/kastracji kotów/psów własicicelskich</t>
  </si>
  <si>
    <t xml:space="preserve">wydatki Szkoły Podstawowej Nr 1 w Kępnie,w tym:                                                     - dalsza wymiana okien w budynku                                                             - remont schodów wewnątrz  budynku </t>
  </si>
  <si>
    <t>Nawierzchnia boiska na zagospodarowanie dziedzińca wewnętrznego Żłobka w Kępnie</t>
  </si>
  <si>
    <t>WOiK</t>
  </si>
  <si>
    <t>Monitoring Żłobka w Kępnie</t>
  </si>
  <si>
    <t>paragraf 4790</t>
  </si>
  <si>
    <t>paragraf 4800</t>
  </si>
  <si>
    <t>dotychczas paragraf 4010</t>
  </si>
  <si>
    <t>dotychczas paragraf 4040</t>
  </si>
  <si>
    <t>Wykonanie boiska wielofunkcyjnego  w Szkole Podstawowej Nr 3 w Kępnie</t>
  </si>
  <si>
    <t>Zakup pieca CO na pelet do Szkoły Podstawowej w Kierznie</t>
  </si>
  <si>
    <t>Budowa ogrodzenia wokół nowego obiektu szkolnego (Sali gimnastycznej ii sal lekcyjnych) Szkoły Podstawowej w Krążkowach</t>
  </si>
  <si>
    <r>
      <t xml:space="preserve">zgodnie z WPF -                                                                5 498 700,00 zł, w tym     …………...,00 zł z RFIL (COVID-19)                                                                 </t>
    </r>
    <r>
      <rPr>
        <b/>
        <i/>
        <sz val="10"/>
        <color indexed="10"/>
        <rFont val="Arial"/>
        <family val="2"/>
      </rPr>
      <t>(umowa z 2021 roku -         12 276,92zł) ????????</t>
    </r>
  </si>
  <si>
    <t>75011 - 89 966,00 zł</t>
  </si>
  <si>
    <t>CO i En.El. - Domy Ludowe</t>
  </si>
  <si>
    <t>od 2022 r. w dziale 75023</t>
  </si>
  <si>
    <t>umowa TBS/SM                                                                                      (801,94 x 12 m-cy =                                                 9 623,28 zł)</t>
  </si>
  <si>
    <t>dzierżawa biura/TBS/                                                                       (4 725,91 x 12 m-cy =                                                                    56 710,92 zł)</t>
  </si>
  <si>
    <r>
      <t xml:space="preserve">WR </t>
    </r>
    <r>
      <rPr>
        <b/>
        <sz val="10"/>
        <color indexed="12"/>
        <rFont val="Arial"/>
        <family val="2"/>
      </rPr>
      <t xml:space="preserve"> (w ramach rewitalizacji)</t>
    </r>
  </si>
  <si>
    <t>Budowa progów zwalniającychna drodze gminnej Krążkowy-Kliny</t>
  </si>
  <si>
    <t xml:space="preserve">UWAGA!                                        zakładane dochody w 2022 r. wyniosą                                         9 135 000,00 zł,              </t>
  </si>
  <si>
    <t>opracowanie koncepcji remontów mostów na ul. Warszawskiej i ul. Powstańców Wielkopolskich</t>
  </si>
  <si>
    <r>
      <t xml:space="preserve">WR  </t>
    </r>
    <r>
      <rPr>
        <b/>
        <sz val="10"/>
        <color indexed="10"/>
        <rFont val="Arial"/>
        <family val="2"/>
      </rPr>
      <t>(było 700 000,00</t>
    </r>
    <r>
      <rPr>
        <b/>
        <sz val="10"/>
        <rFont val="Arial"/>
        <family val="2"/>
      </rPr>
      <t>)</t>
    </r>
  </si>
  <si>
    <r>
      <t xml:space="preserve">wniosek Sołectwa Olszowa </t>
    </r>
    <r>
      <rPr>
        <b/>
        <sz val="10"/>
        <color indexed="12"/>
        <rFont val="Arial"/>
        <family val="2"/>
      </rPr>
      <t xml:space="preserve">(33 000,00 zł dokumentacja ↑) </t>
    </r>
  </si>
  <si>
    <r>
      <t xml:space="preserve">wniosek mieszkańców ul. Towarowej w Kępnie i Radnego Wiesława Walasa                                                                                 </t>
    </r>
    <r>
      <rPr>
        <b/>
        <sz val="10"/>
        <color indexed="12"/>
        <rFont val="Arial"/>
        <family val="2"/>
      </rPr>
      <t>(50 000,00 zł dokumentacja ↑)</t>
    </r>
  </si>
  <si>
    <t>Plac zabaw dla uczniów w Szkole Podstawowej Nr 3 w Kępnie</t>
  </si>
  <si>
    <t>Remont parteru Szkoły Podstawowej w Kierznie i przystosowanie tych pomieszczeń na przedszkole - I etap koncepcja</t>
  </si>
  <si>
    <t>Plac zabaw w Borku Mielęckim</t>
  </si>
  <si>
    <t>Budowa zaplecza sportowego Stadionu Miejskiego w Kępnie - I etap dokumentacja techniczna</t>
  </si>
  <si>
    <t>Kierzno-Mechnice</t>
  </si>
  <si>
    <t>Kierzno-Domanin</t>
  </si>
  <si>
    <t>Skwer sportowy</t>
  </si>
  <si>
    <t xml:space="preserve">zakup specjalnego umundurowania dla OSP  </t>
  </si>
  <si>
    <t>do 2021 r. w dziale 75023</t>
  </si>
  <si>
    <t>paragraf 4010 UMiG</t>
  </si>
  <si>
    <t>do 2021 r. w rozdziale 80195</t>
  </si>
  <si>
    <r>
      <t xml:space="preserve">WR                                                       wniosek Sołectwa Kliny </t>
    </r>
    <r>
      <rPr>
        <b/>
        <sz val="10"/>
        <color indexed="10"/>
        <rFont val="Arial"/>
        <family val="2"/>
      </rPr>
      <t>(Spółka OUiD)</t>
    </r>
  </si>
  <si>
    <r>
      <t xml:space="preserve">wniosek Sołectwa Krążkowy                                 </t>
    </r>
    <r>
      <rPr>
        <b/>
        <sz val="10"/>
        <color indexed="12"/>
        <rFont val="Arial"/>
        <family val="2"/>
      </rPr>
      <t>(dokumentacja ↑)</t>
    </r>
  </si>
  <si>
    <r>
      <t xml:space="preserve">Wykonanie sygnalizacji świetlnej na skrzyżowaniu ulic Przemysłowej i Grabowskiej  </t>
    </r>
    <r>
      <rPr>
        <b/>
        <i/>
        <sz val="10"/>
        <color indexed="55"/>
        <rFont val="Arial CE"/>
        <family val="0"/>
      </rPr>
      <t>(czy to jest zadanie Gminy czy Powiatu????)</t>
    </r>
  </si>
  <si>
    <t>Wymiana i montaż nowych wiat autobusowych</t>
  </si>
  <si>
    <t xml:space="preserve">Budowa przystanku wraz  toaletą w rejonie Dworca Zachodniego w Kępnie </t>
  </si>
  <si>
    <t>RFIL</t>
  </si>
  <si>
    <r>
      <t xml:space="preserve">wpływy z innych lokalnych opłat pobieranych przez  jednostki samorządu terytorialnego na podstawie odrębnych ustaw: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opłaty za zajęcie pasa drogowego - 510.000,00 zł                                                                                                                                                               - opłata planistyczna - 30.000,00 zł                                           - opłata adiacencka - 60.000,00 zł                                                </t>
    </r>
  </si>
  <si>
    <t>kredyt na pokrycie deficytu</t>
  </si>
  <si>
    <r>
      <t xml:space="preserve">Przebudowa dróg gminnych w Pustkowiu Kierzeńskim (nr G859539P) i </t>
    </r>
    <r>
      <rPr>
        <i/>
        <sz val="10"/>
        <rFont val="Arial CE"/>
        <family val="0"/>
      </rPr>
      <t xml:space="preserve"> w Myjomicach</t>
    </r>
  </si>
  <si>
    <t xml:space="preserve">Modernizacja wnętrza Domu Strażaka w Olszowie </t>
  </si>
  <si>
    <t xml:space="preserve">Budowa dróg gminnych w kierznie - od drogi poiwatoej w kierunku nieruchomości nr 110 (ok. 150 mb) i od drogi powiatowej w kierunku nieruchomości nr 81a (ok. 150 mb)  </t>
  </si>
  <si>
    <t>Ocieplenie tylnej ściany budynku przy ul. Warszawskiej 56</t>
  </si>
  <si>
    <t>Budowa chodnika przy budynku przy ul. Sikorskiego 13</t>
  </si>
  <si>
    <t>Budowa sieci wodociągowej, sieci kanalizacji sanitarnej i deszczowej związanej z uzbrojeniem terenu osiedla mieszkaniowego przy ul. Piłsudskiego w Kępnie</t>
  </si>
  <si>
    <t xml:space="preserve">wkład własny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</si>
  <si>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planowane dochody                                                  w 2021. z czynszów dzierżawnych: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grunty w tym ogródki piwne na Rynku - 80.000,00 zł                </t>
    </r>
  </si>
  <si>
    <r>
      <t xml:space="preserve">planowane dochody                                                  w 2021. z czynszów dzierżawnych:                                                                                                                                  </t>
    </r>
    <r>
      <rPr>
        <i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czynsze wspólnot mieszkaniowych                                                              1 011 156,00 zł                                                                     </t>
    </r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</si>
  <si>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planowane dochody                       w 2021 r z tytułu:                                                                 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- opłat ze SPP -  </t>
    </r>
    <r>
      <rPr>
        <sz val="10"/>
        <rFont val="Arial"/>
        <family val="2"/>
      </rPr>
      <t xml:space="preserve">                                    </t>
    </r>
    <r>
      <rPr>
        <b/>
        <sz val="10"/>
        <color indexed="10"/>
        <rFont val="Arial"/>
        <family val="2"/>
      </rPr>
      <t xml:space="preserve">od 2022 r. w rozdziale 60019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opłat za zajęcie pasa drogowego -                                                                                  500 000,00 zł                                                                                                                                                                                        - opłata planistyczna -                                                                                               30.000,00 zł                                                                 - opłata adiacencka - 60.000,00 zł                                                             </t>
    </r>
  </si>
  <si>
    <r>
      <rPr>
        <b/>
        <sz val="10"/>
        <color indexed="10"/>
        <rFont val="Arial CE"/>
        <family val="0"/>
      </rPr>
      <t xml:space="preserve">(do 2020 r. </t>
    </r>
    <r>
      <rPr>
        <b/>
        <sz val="10"/>
        <color indexed="10"/>
        <rFont val="Calibri"/>
        <family val="2"/>
      </rPr>
      <t>§</t>
    </r>
    <r>
      <rPr>
        <b/>
        <sz val="10"/>
        <color indexed="10"/>
        <rFont val="Arial CE"/>
        <family val="0"/>
      </rPr>
      <t xml:space="preserve"> 2310) </t>
    </r>
  </si>
  <si>
    <r>
      <rPr>
        <b/>
        <sz val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                                  brak informacji od Wojewody</t>
    </r>
  </si>
  <si>
    <t>strona 1</t>
  </si>
  <si>
    <t>strona 2</t>
  </si>
  <si>
    <t>strona 3</t>
  </si>
  <si>
    <t>strona 4</t>
  </si>
  <si>
    <t>strona 5</t>
  </si>
  <si>
    <t>strona 6</t>
  </si>
  <si>
    <t>strona 7</t>
  </si>
  <si>
    <t>strona 8</t>
  </si>
  <si>
    <t>strona 10</t>
  </si>
  <si>
    <t xml:space="preserve">  wkład własny w  ramach konkursu Pięknieje Wielkopolska Wieś</t>
  </si>
  <si>
    <t>Przebudowa ulicy   Szmidta, Turowskiego i Młynarza w Kępnie – etap I</t>
  </si>
  <si>
    <t>Budowa ul. Jacka Malczewskiego, Serbeńskiego,  Wyspiańskiego w Kępnie-                                         etap I</t>
  </si>
  <si>
    <t>zgodnie z WPF</t>
  </si>
  <si>
    <t>zgodnie z WPF                                                               w tym 1 759 261,00 zł                                                                            z RFIL (COVID-19)</t>
  </si>
  <si>
    <t>zadanie planowane z dofinansowaniem z                 FOGR</t>
  </si>
  <si>
    <r>
      <rPr>
        <b/>
        <sz val="10"/>
        <color indexed="12"/>
        <rFont val="Arial"/>
        <family val="2"/>
      </rPr>
      <t xml:space="preserve">zgodnie z WPF                                                                                                                                                                       </t>
    </r>
    <r>
      <rPr>
        <b/>
        <i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</t>
    </r>
    <r>
      <rPr>
        <b/>
        <sz val="10"/>
        <rFont val="Arial"/>
        <family val="2"/>
      </rPr>
      <t xml:space="preserve">        </t>
    </r>
    <r>
      <rPr>
        <sz val="10"/>
        <rFont val="Arial"/>
        <family val="2"/>
      </rPr>
      <t xml:space="preserve"> </t>
    </r>
  </si>
  <si>
    <t xml:space="preserve">zgodnie z WPF                                             </t>
  </si>
  <si>
    <t xml:space="preserve">zgodnie z WPF  </t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</si>
  <si>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zgodnie z WPF -                 </t>
    </r>
  </si>
  <si>
    <t>zakupy materiałów</t>
  </si>
  <si>
    <t>CO. woda, energia elektryczna</t>
  </si>
  <si>
    <t>koszty zarządu i czynsz w ramach najmu lokali z innego zasobu</t>
  </si>
  <si>
    <t xml:space="preserve">zgodnie z WPF -                 </t>
  </si>
  <si>
    <t xml:space="preserve">zgodnie z WPF -                                </t>
  </si>
  <si>
    <r>
      <t xml:space="preserve"> </t>
    </r>
    <r>
      <rPr>
        <b/>
        <u val="single"/>
        <sz val="10"/>
        <color indexed="10"/>
        <rFont val="Arial"/>
        <family val="2"/>
      </rPr>
      <t>od 2022 r. obejmuje również wydatki SM dotychczas rozdział 75095</t>
    </r>
  </si>
  <si>
    <r>
      <t xml:space="preserve">zgodnie z WPF                                                                                                                  1/najem kserokopiarek                                                                                      2/usługi doradcze w zakresie optymalizacji kosztów i warunków dostaw energii elektrycznej                                                                                    3/świadczenie usług prawniczych w zakresie czynności i postępowań dotyczących rozliczeń podatku od towarów i usług                                                                                                                                                    </t>
    </r>
    <r>
      <rPr>
        <b/>
        <i/>
        <sz val="10"/>
        <color indexed="12"/>
        <rFont val="Arial"/>
        <family val="2"/>
      </rPr>
      <t xml:space="preserve"> </t>
    </r>
  </si>
  <si>
    <r>
      <t xml:space="preserve">zgodnie z WPF                                </t>
    </r>
    <r>
      <rPr>
        <b/>
        <sz val="10"/>
        <color indexed="12"/>
        <rFont val="Arial"/>
        <family val="2"/>
      </rPr>
      <t xml:space="preserve">   </t>
    </r>
  </si>
  <si>
    <t xml:space="preserve">Dzierżawa systemu 2ClickPortal                                                           zgodnie z WPF                                                  </t>
  </si>
  <si>
    <t xml:space="preserve">zgodnie z WPF                                                    </t>
  </si>
  <si>
    <t xml:space="preserve">dotychczas paragraf 4010  </t>
  </si>
  <si>
    <t xml:space="preserve">zgodnie z WPF                                                     </t>
  </si>
  <si>
    <t xml:space="preserve">zgodnie z WPF                                  </t>
  </si>
  <si>
    <t xml:space="preserve">wymiar podatku                                                   SP ZOZ na 2022r.                                131 969 zł.                                            </t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</si>
  <si>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zgodnie z WPF                                            (w tym  środki z pożyczki z WFOŚiGW - 436 524,81 zł)      </t>
    </r>
    <r>
      <rPr>
        <b/>
        <i/>
        <sz val="10"/>
        <color indexed="10"/>
        <rFont val="Arial"/>
        <family val="2"/>
      </rPr>
      <t xml:space="preserve"> </t>
    </r>
  </si>
  <si>
    <r>
      <rPr>
        <b/>
        <sz val="10"/>
        <color indexed="12"/>
        <rFont val="Arial"/>
        <family val="2"/>
      </rPr>
      <t xml:space="preserve">PROJEKT UNIJNY        </t>
    </r>
    <r>
      <rPr>
        <b/>
        <sz val="10"/>
        <color indexed="10"/>
        <rFont val="Arial"/>
        <family val="2"/>
      </rPr>
      <t xml:space="preserve">                                    </t>
    </r>
    <r>
      <rPr>
        <b/>
        <sz val="10"/>
        <color indexed="12"/>
        <rFont val="Arial"/>
        <family val="2"/>
      </rPr>
      <t xml:space="preserve">zgodnie z WPF                                 </t>
    </r>
    <r>
      <rPr>
        <b/>
        <sz val="10"/>
        <color indexed="10"/>
        <rFont val="Arial"/>
        <family val="2"/>
      </rPr>
      <t xml:space="preserve"> </t>
    </r>
  </si>
  <si>
    <r>
      <rPr>
        <b/>
        <sz val="10"/>
        <color indexed="12"/>
        <rFont val="Arial"/>
        <family val="2"/>
      </rPr>
      <t xml:space="preserve">PROJEKT UNIJNY      </t>
    </r>
    <r>
      <rPr>
        <b/>
        <sz val="10"/>
        <color indexed="10"/>
        <rFont val="Arial"/>
        <family val="2"/>
      </rPr>
      <t xml:space="preserve">                                 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                                  </t>
    </r>
    <r>
      <rPr>
        <b/>
        <sz val="10"/>
        <color indexed="12"/>
        <rFont val="Arial"/>
        <family val="2"/>
      </rPr>
      <t xml:space="preserve">zgodnie z WPF                       </t>
    </r>
  </si>
  <si>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                                                                </t>
    </r>
    <r>
      <rPr>
        <b/>
        <sz val="10"/>
        <color indexed="12"/>
        <rFont val="Arial"/>
        <family val="2"/>
      </rPr>
      <t xml:space="preserve">zgodnie z WPF                                                      </t>
    </r>
  </si>
  <si>
    <r>
      <rPr>
        <b/>
        <sz val="10"/>
        <color indexed="12"/>
        <rFont val="Arial"/>
        <family val="2"/>
      </rPr>
      <t xml:space="preserve">PROJEKT UNIJNY                                 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                            </t>
    </r>
    <r>
      <rPr>
        <b/>
        <sz val="10"/>
        <color indexed="12"/>
        <rFont val="Arial"/>
        <family val="2"/>
      </rPr>
      <t xml:space="preserve">zgodnie z WPF                        </t>
    </r>
  </si>
  <si>
    <r>
      <t xml:space="preserve"> zgodnie z WPF -                                                                                                       1/ zagospodarowanie odpadów                                                                         2/ odbiór odpadów komunalnych od właścicieli nieruchomości zamieszkałych i niezamieszkałych położonych na terenie Gminy Kępno                                                                             </t>
    </r>
    <r>
      <rPr>
        <b/>
        <sz val="10"/>
        <color indexed="12"/>
        <rFont val="Arial"/>
        <family val="2"/>
      </rPr>
      <t xml:space="preserve">                                </t>
    </r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</si>
  <si>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zgodnie z WPF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</si>
  <si>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  </t>
    </r>
    <r>
      <rPr>
        <b/>
        <sz val="10"/>
        <color indexed="12"/>
        <rFont val="Arial"/>
        <family val="2"/>
      </rPr>
      <t xml:space="preserve"> zgodnie z WPF                                       </t>
    </r>
  </si>
  <si>
    <t xml:space="preserve">zgodnie z WPF                                                                  </t>
  </si>
  <si>
    <t xml:space="preserve">zgodnie z WPF   </t>
  </si>
  <si>
    <t xml:space="preserve">zgodnie z WPF                   </t>
  </si>
  <si>
    <t xml:space="preserve">rekompensata za 2021 r.                         </t>
  </si>
  <si>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PROJEKT UNIJNY                                                                                   zgodnie z WPF -                    </t>
    </r>
  </si>
  <si>
    <t xml:space="preserve">zgodnie z WPF </t>
  </si>
  <si>
    <t xml:space="preserve">zgodnie z WPF                                        w tym 1 800 000,00 zł                                                                            z RFIL (COVID-19)                                                                 </t>
  </si>
  <si>
    <t>lokaty:</t>
  </si>
  <si>
    <t>strona 12</t>
  </si>
  <si>
    <t>strona 13</t>
  </si>
  <si>
    <t>strona 14</t>
  </si>
  <si>
    <t>strona 15</t>
  </si>
  <si>
    <t>strona 16</t>
  </si>
  <si>
    <t>strona 17</t>
  </si>
  <si>
    <t>strona 18</t>
  </si>
  <si>
    <t>strona 19</t>
  </si>
  <si>
    <t>strona 20</t>
  </si>
  <si>
    <t>strona 21</t>
  </si>
  <si>
    <t>strona 22</t>
  </si>
  <si>
    <t>strona 23</t>
  </si>
  <si>
    <t>strona 24</t>
  </si>
  <si>
    <t>strona 25</t>
  </si>
  <si>
    <t>strona 26</t>
  </si>
  <si>
    <t>strona 27</t>
  </si>
  <si>
    <t>strona 28</t>
  </si>
  <si>
    <t>strona 29</t>
  </si>
  <si>
    <t>strona 30</t>
  </si>
  <si>
    <t>strona 31</t>
  </si>
  <si>
    <t>strona 32</t>
  </si>
  <si>
    <t>strona 33</t>
  </si>
  <si>
    <t>strona 34</t>
  </si>
  <si>
    <t>strona 35</t>
  </si>
  <si>
    <t>strona 36</t>
  </si>
  <si>
    <t>strona 37</t>
  </si>
  <si>
    <t>strona 38</t>
  </si>
  <si>
    <t>strona 39</t>
  </si>
  <si>
    <t>strona 40</t>
  </si>
  <si>
    <t>strona 41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</si>
</sst>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??,??0.00"/>
    <numFmt numFmtId="168" formatCode="?,???,??0.00"/>
    <numFmt numFmtId="169" formatCode="???,??0.00"/>
    <numFmt numFmtId="170" formatCode="?,??0.00"/>
    <numFmt numFmtId="171" formatCode="??0.00"/>
    <numFmt numFmtId="172" formatCode="??,???,??0.00"/>
    <numFmt numFmtId="173" formatCode="#,##0_ ;\-#,##0\ "/>
    <numFmt numFmtId="174" formatCode="000"/>
    <numFmt numFmtId="175" formatCode="00000"/>
    <numFmt numFmtId="176" formatCode="????"/>
    <numFmt numFmtId="177" formatCode="?"/>
    <numFmt numFmtId="178" formatCode="???"/>
    <numFmt numFmtId="179" formatCode="?????"/>
    <numFmt numFmtId="180" formatCode="??"/>
    <numFmt numFmtId="181" formatCode="#,##0.00\ &quot;zł&quot;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  <numFmt numFmtId="186" formatCode="[$-415]d\ mmmm\ yyyy"/>
    <numFmt numFmtId="187" formatCode="#,##0.00&quot; zł&quot;"/>
  </numFmts>
  <fonts count="167"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 CE"/>
      <family val="0"/>
    </font>
    <font>
      <sz val="10"/>
      <color indexed="12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 CE"/>
      <family val="2"/>
    </font>
    <font>
      <b/>
      <i/>
      <sz val="12"/>
      <name val="Garamond"/>
      <family val="1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i/>
      <sz val="9"/>
      <name val="Arial"/>
      <family val="2"/>
    </font>
    <font>
      <i/>
      <sz val="12"/>
      <name val="Arial CE"/>
      <family val="2"/>
    </font>
    <font>
      <b/>
      <sz val="10"/>
      <color indexed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Arial CE"/>
      <family val="0"/>
    </font>
    <font>
      <sz val="11"/>
      <name val="Arial"/>
      <family val="2"/>
    </font>
    <font>
      <sz val="11"/>
      <name val="Arial CE"/>
      <family val="0"/>
    </font>
    <font>
      <u val="single"/>
      <sz val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Calibri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8"/>
      <color indexed="10"/>
      <name val="Arial CE"/>
      <family val="0"/>
    </font>
    <font>
      <b/>
      <i/>
      <sz val="10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b/>
      <i/>
      <sz val="10"/>
      <color indexed="55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48"/>
      <name val="Arial CE"/>
      <family val="0"/>
    </font>
    <font>
      <sz val="8"/>
      <color indexed="10"/>
      <name val="Arial CE"/>
      <family val="0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22"/>
      <name val="Arial"/>
      <family val="2"/>
    </font>
    <font>
      <i/>
      <sz val="10"/>
      <color indexed="10"/>
      <name val="Arial CE"/>
      <family val="2"/>
    </font>
    <font>
      <sz val="10"/>
      <color indexed="22"/>
      <name val="Arial CE"/>
      <family val="0"/>
    </font>
    <font>
      <i/>
      <sz val="8"/>
      <color indexed="10"/>
      <name val="Arial CE"/>
      <family val="0"/>
    </font>
    <font>
      <i/>
      <sz val="8"/>
      <color indexed="14"/>
      <name val="Arial CE"/>
      <family val="0"/>
    </font>
    <font>
      <sz val="8"/>
      <color indexed="14"/>
      <name val="Arial CE"/>
      <family val="0"/>
    </font>
    <font>
      <sz val="10"/>
      <color indexed="55"/>
      <name val="Arial CE"/>
      <family val="0"/>
    </font>
    <font>
      <i/>
      <sz val="10"/>
      <color indexed="55"/>
      <name val="Arial CE"/>
      <family val="0"/>
    </font>
    <font>
      <i/>
      <sz val="8"/>
      <color indexed="55"/>
      <name val="Arial"/>
      <family val="2"/>
    </font>
    <font>
      <i/>
      <sz val="8"/>
      <color indexed="55"/>
      <name val="Arial CE"/>
      <family val="2"/>
    </font>
    <font>
      <i/>
      <sz val="10"/>
      <color indexed="55"/>
      <name val="Arial"/>
      <family val="2"/>
    </font>
    <font>
      <i/>
      <sz val="10"/>
      <color indexed="23"/>
      <name val="Arial CE"/>
      <family val="0"/>
    </font>
    <font>
      <sz val="10"/>
      <color indexed="23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sz val="10"/>
      <color indexed="17"/>
      <name val="Arial"/>
      <family val="2"/>
    </font>
    <font>
      <i/>
      <sz val="10"/>
      <color indexed="12"/>
      <name val="Arial"/>
      <family val="2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i/>
      <sz val="8"/>
      <color indexed="12"/>
      <name val="Arial CE"/>
      <family val="0"/>
    </font>
    <font>
      <i/>
      <sz val="8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CC00CC"/>
      <name val="Arial"/>
      <family val="2"/>
    </font>
    <font>
      <sz val="10"/>
      <color rgb="FF3333FF"/>
      <name val="Arial CE"/>
      <family val="0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8"/>
      <color rgb="FFFF0000"/>
      <name val="Arial CE"/>
      <family val="0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theme="0" tint="-0.1499900072813034"/>
      <name val="Arial"/>
      <family val="2"/>
    </font>
    <font>
      <i/>
      <sz val="10"/>
      <color rgb="FFFF0000"/>
      <name val="Arial CE"/>
      <family val="2"/>
    </font>
    <font>
      <b/>
      <sz val="10"/>
      <color rgb="FFFF0000"/>
      <name val="Arial"/>
      <family val="2"/>
    </font>
    <font>
      <b/>
      <sz val="10"/>
      <color rgb="FFFF0000"/>
      <name val="Arial CE"/>
      <family val="2"/>
    </font>
    <font>
      <sz val="10"/>
      <color theme="0" tint="-0.1499900072813034"/>
      <name val="Arial CE"/>
      <family val="0"/>
    </font>
    <font>
      <b/>
      <i/>
      <sz val="10"/>
      <color rgb="FFFF0000"/>
      <name val="Arial"/>
      <family val="2"/>
    </font>
    <font>
      <i/>
      <sz val="8"/>
      <color rgb="FFFF0000"/>
      <name val="Arial CE"/>
      <family val="0"/>
    </font>
    <font>
      <i/>
      <sz val="8"/>
      <color rgb="FFCC00CC"/>
      <name val="Arial CE"/>
      <family val="0"/>
    </font>
    <font>
      <sz val="8"/>
      <color rgb="FFCC00CC"/>
      <name val="Arial CE"/>
      <family val="0"/>
    </font>
    <font>
      <sz val="10"/>
      <color theme="0" tint="-0.3499799966812134"/>
      <name val="Arial CE"/>
      <family val="0"/>
    </font>
    <font>
      <i/>
      <sz val="10"/>
      <color theme="0" tint="-0.3499799966812134"/>
      <name val="Arial CE"/>
      <family val="0"/>
    </font>
    <font>
      <i/>
      <sz val="10"/>
      <color theme="0" tint="-0.24997000396251678"/>
      <name val="Arial CE"/>
      <family val="0"/>
    </font>
    <font>
      <i/>
      <sz val="8"/>
      <color theme="0" tint="-0.24997000396251678"/>
      <name val="Arial"/>
      <family val="2"/>
    </font>
    <font>
      <i/>
      <sz val="8"/>
      <color theme="0" tint="-0.24997000396251678"/>
      <name val="Arial CE"/>
      <family val="2"/>
    </font>
    <font>
      <i/>
      <sz val="10"/>
      <color theme="0" tint="-0.3499799966812134"/>
      <name val="Arial"/>
      <family val="2"/>
    </font>
    <font>
      <sz val="10"/>
      <color theme="0" tint="-0.24997000396251678"/>
      <name val="Arial"/>
      <family val="2"/>
    </font>
    <font>
      <sz val="10"/>
      <color theme="0" tint="-0.24997000396251678"/>
      <name val="Arial CE"/>
      <family val="2"/>
    </font>
    <font>
      <i/>
      <sz val="10"/>
      <color theme="0" tint="-0.24997000396251678"/>
      <name val="Arial"/>
      <family val="2"/>
    </font>
    <font>
      <i/>
      <sz val="10"/>
      <color theme="0" tint="-0.4999699890613556"/>
      <name val="Arial CE"/>
      <family val="0"/>
    </font>
    <font>
      <b/>
      <i/>
      <sz val="10"/>
      <color rgb="FFFF0000"/>
      <name val="Arial CE"/>
      <family val="2"/>
    </font>
    <font>
      <b/>
      <sz val="10"/>
      <color rgb="FF0000FF"/>
      <name val="Arial"/>
      <family val="2"/>
    </font>
    <font>
      <sz val="10"/>
      <color theme="0" tint="-0.4999699890613556"/>
      <name val="Arial"/>
      <family val="2"/>
    </font>
    <font>
      <b/>
      <sz val="10"/>
      <color rgb="FF009900"/>
      <name val="Arial"/>
      <family val="2"/>
    </font>
    <font>
      <b/>
      <sz val="10"/>
      <color rgb="FF008000"/>
      <name val="Arial"/>
      <family val="2"/>
    </font>
    <font>
      <b/>
      <sz val="10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0" tint="-0.24997000396251678"/>
      <name val="Arial"/>
      <family val="2"/>
    </font>
    <font>
      <sz val="10"/>
      <color rgb="FF009900"/>
      <name val="Arial"/>
      <family val="2"/>
    </font>
    <font>
      <b/>
      <i/>
      <sz val="10"/>
      <color rgb="FF0000FF"/>
      <name val="Arial"/>
      <family val="2"/>
    </font>
    <font>
      <b/>
      <u val="single"/>
      <sz val="10"/>
      <color rgb="FFFF0000"/>
      <name val="Arial"/>
      <family val="2"/>
    </font>
    <font>
      <sz val="9"/>
      <color rgb="FF000000"/>
      <name val="Arial"/>
      <family val="2"/>
    </font>
    <font>
      <sz val="10"/>
      <color rgb="FFFF00FF"/>
      <name val="Arial"/>
      <family val="2"/>
    </font>
    <font>
      <i/>
      <sz val="10"/>
      <color rgb="FF0000CC"/>
      <name val="Arial"/>
      <family val="2"/>
    </font>
    <font>
      <i/>
      <sz val="10"/>
      <color rgb="FF0000CC"/>
      <name val="Arial CE"/>
      <family val="0"/>
    </font>
    <font>
      <sz val="10"/>
      <color rgb="FF0000CC"/>
      <name val="Arial CE"/>
      <family val="0"/>
    </font>
    <font>
      <i/>
      <sz val="8"/>
      <color rgb="FF0000CC"/>
      <name val="Arial CE"/>
      <family val="0"/>
    </font>
    <font>
      <i/>
      <sz val="8"/>
      <color rgb="FF0000CC"/>
      <name val="Arial"/>
      <family val="2"/>
    </font>
    <font>
      <i/>
      <sz val="10"/>
      <color rgb="FF0000FF"/>
      <name val="Arial CE"/>
      <family val="0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i/>
      <sz val="8"/>
      <color rgb="FF0000FF"/>
      <name val="Arial CE"/>
      <family val="0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>
        <color indexed="8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8" fillId="3" borderId="0" applyNumberFormat="0" applyBorder="0" applyAlignment="0" applyProtection="0"/>
    <xf numFmtId="0" fontId="48" fillId="4" borderId="0" applyNumberFormat="0" applyBorder="0" applyAlignment="0" applyProtection="0"/>
    <xf numFmtId="0" fontId="98" fillId="5" borderId="0" applyNumberFormat="0" applyBorder="0" applyAlignment="0" applyProtection="0"/>
    <xf numFmtId="0" fontId="48" fillId="6" borderId="0" applyNumberFormat="0" applyBorder="0" applyAlignment="0" applyProtection="0"/>
    <xf numFmtId="0" fontId="98" fillId="7" borderId="0" applyNumberFormat="0" applyBorder="0" applyAlignment="0" applyProtection="0"/>
    <xf numFmtId="0" fontId="48" fillId="8" borderId="0" applyNumberFormat="0" applyBorder="0" applyAlignment="0" applyProtection="0"/>
    <xf numFmtId="0" fontId="98" fillId="9" borderId="0" applyNumberFormat="0" applyBorder="0" applyAlignment="0" applyProtection="0"/>
    <xf numFmtId="0" fontId="48" fillId="10" borderId="0" applyNumberFormat="0" applyBorder="0" applyAlignment="0" applyProtection="0"/>
    <xf numFmtId="0" fontId="98" fillId="11" borderId="0" applyNumberFormat="0" applyBorder="0" applyAlignment="0" applyProtection="0"/>
    <xf numFmtId="0" fontId="48" fillId="12" borderId="0" applyNumberFormat="0" applyBorder="0" applyAlignment="0" applyProtection="0"/>
    <xf numFmtId="0" fontId="98" fillId="13" borderId="0" applyNumberFormat="0" applyBorder="0" applyAlignment="0" applyProtection="0"/>
    <xf numFmtId="0" fontId="48" fillId="14" borderId="0" applyNumberFormat="0" applyBorder="0" applyAlignment="0" applyProtection="0"/>
    <xf numFmtId="0" fontId="98" fillId="15" borderId="0" applyNumberFormat="0" applyBorder="0" applyAlignment="0" applyProtection="0"/>
    <xf numFmtId="0" fontId="48" fillId="16" borderId="0" applyNumberFormat="0" applyBorder="0" applyAlignment="0" applyProtection="0"/>
    <xf numFmtId="0" fontId="98" fillId="17" borderId="0" applyNumberFormat="0" applyBorder="0" applyAlignment="0" applyProtection="0"/>
    <xf numFmtId="0" fontId="48" fillId="18" borderId="0" applyNumberFormat="0" applyBorder="0" applyAlignment="0" applyProtection="0"/>
    <xf numFmtId="0" fontId="98" fillId="19" borderId="0" applyNumberFormat="0" applyBorder="0" applyAlignment="0" applyProtection="0"/>
    <xf numFmtId="0" fontId="48" fillId="8" borderId="0" applyNumberFormat="0" applyBorder="0" applyAlignment="0" applyProtection="0"/>
    <xf numFmtId="0" fontId="98" fillId="20" borderId="0" applyNumberFormat="0" applyBorder="0" applyAlignment="0" applyProtection="0"/>
    <xf numFmtId="0" fontId="48" fillId="14" borderId="0" applyNumberFormat="0" applyBorder="0" applyAlignment="0" applyProtection="0"/>
    <xf numFmtId="0" fontId="98" fillId="21" borderId="0" applyNumberFormat="0" applyBorder="0" applyAlignment="0" applyProtection="0"/>
    <xf numFmtId="0" fontId="48" fillId="22" borderId="0" applyNumberFormat="0" applyBorder="0" applyAlignment="0" applyProtection="0"/>
    <xf numFmtId="0" fontId="98" fillId="23" borderId="0" applyNumberFormat="0" applyBorder="0" applyAlignment="0" applyProtection="0"/>
    <xf numFmtId="0" fontId="49" fillId="24" borderId="0" applyNumberFormat="0" applyBorder="0" applyAlignment="0" applyProtection="0"/>
    <xf numFmtId="0" fontId="99" fillId="25" borderId="0" applyNumberFormat="0" applyBorder="0" applyAlignment="0" applyProtection="0"/>
    <xf numFmtId="0" fontId="49" fillId="16" borderId="0" applyNumberFormat="0" applyBorder="0" applyAlignment="0" applyProtection="0"/>
    <xf numFmtId="0" fontId="99" fillId="26" borderId="0" applyNumberFormat="0" applyBorder="0" applyAlignment="0" applyProtection="0"/>
    <xf numFmtId="0" fontId="49" fillId="18" borderId="0" applyNumberFormat="0" applyBorder="0" applyAlignment="0" applyProtection="0"/>
    <xf numFmtId="0" fontId="99" fillId="27" borderId="0" applyNumberFormat="0" applyBorder="0" applyAlignment="0" applyProtection="0"/>
    <xf numFmtId="0" fontId="49" fillId="28" borderId="0" applyNumberFormat="0" applyBorder="0" applyAlignment="0" applyProtection="0"/>
    <xf numFmtId="0" fontId="99" fillId="29" borderId="0" applyNumberFormat="0" applyBorder="0" applyAlignment="0" applyProtection="0"/>
    <xf numFmtId="0" fontId="49" fillId="30" borderId="0" applyNumberFormat="0" applyBorder="0" applyAlignment="0" applyProtection="0"/>
    <xf numFmtId="0" fontId="99" fillId="31" borderId="0" applyNumberFormat="0" applyBorder="0" applyAlignment="0" applyProtection="0"/>
    <xf numFmtId="0" fontId="49" fillId="32" borderId="0" applyNumberFormat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49" fillId="35" borderId="0" applyNumberFormat="0" applyBorder="0" applyAlignment="0" applyProtection="0"/>
    <xf numFmtId="0" fontId="99" fillId="36" borderId="0" applyNumberFormat="0" applyBorder="0" applyAlignment="0" applyProtection="0"/>
    <xf numFmtId="0" fontId="49" fillId="37" borderId="0" applyNumberFormat="0" applyBorder="0" applyAlignment="0" applyProtection="0"/>
    <xf numFmtId="0" fontId="99" fillId="38" borderId="0" applyNumberFormat="0" applyBorder="0" applyAlignment="0" applyProtection="0"/>
    <xf numFmtId="0" fontId="49" fillId="39" borderId="0" applyNumberFormat="0" applyBorder="0" applyAlignment="0" applyProtection="0"/>
    <xf numFmtId="0" fontId="99" fillId="40" borderId="0" applyNumberFormat="0" applyBorder="0" applyAlignment="0" applyProtection="0"/>
    <xf numFmtId="0" fontId="49" fillId="28" borderId="0" applyNumberFormat="0" applyBorder="0" applyAlignment="0" applyProtection="0"/>
    <xf numFmtId="0" fontId="99" fillId="41" borderId="0" applyNumberFormat="0" applyBorder="0" applyAlignment="0" applyProtection="0"/>
    <xf numFmtId="0" fontId="49" fillId="30" borderId="0" applyNumberFormat="0" applyBorder="0" applyAlignment="0" applyProtection="0"/>
    <xf numFmtId="0" fontId="99" fillId="42" borderId="0" applyNumberFormat="0" applyBorder="0" applyAlignment="0" applyProtection="0"/>
    <xf numFmtId="0" fontId="49" fillId="43" borderId="0" applyNumberFormat="0" applyBorder="0" applyAlignment="0" applyProtection="0"/>
    <xf numFmtId="0" fontId="100" fillId="44" borderId="1" applyNumberFormat="0" applyAlignment="0" applyProtection="0"/>
    <xf numFmtId="0" fontId="50" fillId="12" borderId="2" applyNumberFormat="0" applyAlignment="0" applyProtection="0"/>
    <xf numFmtId="0" fontId="101" fillId="45" borderId="3" applyNumberFormat="0" applyAlignment="0" applyProtection="0"/>
    <xf numFmtId="0" fontId="51" fillId="46" borderId="4" applyNumberFormat="0" applyAlignment="0" applyProtection="0"/>
    <xf numFmtId="0" fontId="52" fillId="6" borderId="0" applyNumberFormat="0" applyBorder="0" applyAlignment="0" applyProtection="0"/>
    <xf numFmtId="0" fontId="102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0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53" fillId="0" borderId="6" applyNumberFormat="0" applyFill="0" applyAlignment="0" applyProtection="0"/>
    <xf numFmtId="0" fontId="106" fillId="48" borderId="7" applyNumberFormat="0" applyAlignment="0" applyProtection="0"/>
    <xf numFmtId="0" fontId="54" fillId="49" borderId="8" applyNumberFormat="0" applyAlignment="0" applyProtection="0"/>
    <xf numFmtId="0" fontId="107" fillId="0" borderId="9" applyNumberFormat="0" applyFill="0" applyAlignment="0" applyProtection="0"/>
    <xf numFmtId="0" fontId="55" fillId="0" borderId="10" applyNumberFormat="0" applyFill="0" applyAlignment="0" applyProtection="0"/>
    <xf numFmtId="0" fontId="108" fillId="0" borderId="11" applyNumberFormat="0" applyFill="0" applyAlignment="0" applyProtection="0"/>
    <xf numFmtId="0" fontId="56" fillId="0" borderId="12" applyNumberFormat="0" applyFill="0" applyAlignment="0" applyProtection="0"/>
    <xf numFmtId="0" fontId="109" fillId="0" borderId="13" applyNumberFormat="0" applyFill="0" applyAlignment="0" applyProtection="0"/>
    <xf numFmtId="0" fontId="57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10" fillId="51" borderId="0" applyNumberFormat="0" applyBorder="0" applyAlignment="0" applyProtection="0"/>
    <xf numFmtId="0" fontId="98" fillId="0" borderId="0">
      <alignment/>
      <protection/>
    </xf>
    <xf numFmtId="0" fontId="103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11" fillId="45" borderId="1" applyNumberFormat="0" applyAlignment="0" applyProtection="0"/>
    <xf numFmtId="0" fontId="59" fillId="46" borderId="2" applyNumberFormat="0" applyAlignment="0" applyProtection="0"/>
    <xf numFmtId="0" fontId="1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3" fillId="0" borderId="15" applyNumberFormat="0" applyFill="0" applyAlignment="0" applyProtection="0"/>
    <xf numFmtId="0" fontId="60" fillId="0" borderId="16" applyNumberFormat="0" applyFill="0" applyAlignment="0" applyProtection="0"/>
    <xf numFmtId="0" fontId="1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48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4" borderId="0" applyNumberFormat="0" applyBorder="0" applyAlignment="0" applyProtection="0"/>
    <xf numFmtId="0" fontId="117" fillId="54" borderId="0" applyNumberFormat="0" applyBorder="0" applyAlignment="0" applyProtection="0"/>
  </cellStyleXfs>
  <cellXfs count="12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0" fillId="0" borderId="22" xfId="0" applyNumberFormat="1" applyBorder="1" applyAlignment="1">
      <alignment horizontal="center" vertical="top" wrapText="1"/>
    </xf>
    <xf numFmtId="49" fontId="0" fillId="0" borderId="23" xfId="0" applyNumberFormat="1" applyBorder="1" applyAlignment="1">
      <alignment horizontal="center" vertical="top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25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0" fillId="0" borderId="25" xfId="0" applyNumberFormat="1" applyBorder="1" applyAlignment="1">
      <alignment vertical="top"/>
    </xf>
    <xf numFmtId="0" fontId="2" fillId="0" borderId="26" xfId="0" applyFont="1" applyBorder="1" applyAlignment="1">
      <alignment vertical="top" wrapText="1"/>
    </xf>
    <xf numFmtId="49" fontId="4" fillId="0" borderId="27" xfId="0" applyNumberFormat="1" applyFont="1" applyBorder="1" applyAlignment="1">
      <alignment vertical="top"/>
    </xf>
    <xf numFmtId="0" fontId="4" fillId="0" borderId="0" xfId="0" applyFont="1" applyAlignment="1">
      <alignment/>
    </xf>
    <xf numFmtId="49" fontId="3" fillId="0" borderId="23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49" fontId="0" fillId="0" borderId="27" xfId="0" applyNumberFormat="1" applyBorder="1" applyAlignment="1">
      <alignment vertical="top"/>
    </xf>
    <xf numFmtId="49" fontId="4" fillId="0" borderId="28" xfId="0" applyNumberFormat="1" applyFont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2" fillId="0" borderId="25" xfId="0" applyNumberFormat="1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49" fontId="3" fillId="0" borderId="25" xfId="0" applyNumberFormat="1" applyFont="1" applyBorder="1" applyAlignment="1">
      <alignment vertical="top"/>
    </xf>
    <xf numFmtId="49" fontId="3" fillId="0" borderId="2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horizontal="right" vertical="top"/>
    </xf>
    <xf numFmtId="0" fontId="3" fillId="0" borderId="22" xfId="0" applyFont="1" applyBorder="1" applyAlignment="1">
      <alignment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8" xfId="0" applyNumberFormat="1" applyBorder="1" applyAlignment="1">
      <alignment vertical="top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8" fillId="0" borderId="0" xfId="0" applyFont="1" applyAlignment="1">
      <alignment/>
    </xf>
    <xf numFmtId="49" fontId="0" fillId="0" borderId="28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vertical="top"/>
    </xf>
    <xf numFmtId="164" fontId="3" fillId="0" borderId="25" xfId="0" applyNumberFormat="1" applyFont="1" applyBorder="1" applyAlignment="1">
      <alignment horizontal="right" vertical="top"/>
    </xf>
    <xf numFmtId="0" fontId="2" fillId="0" borderId="31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49" fontId="8" fillId="0" borderId="27" xfId="0" applyNumberFormat="1" applyFont="1" applyBorder="1" applyAlignment="1">
      <alignment vertical="top"/>
    </xf>
    <xf numFmtId="0" fontId="9" fillId="0" borderId="0" xfId="0" applyFont="1" applyAlignment="1">
      <alignment/>
    </xf>
    <xf numFmtId="49" fontId="0" fillId="0" borderId="33" xfId="0" applyNumberForma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7" xfId="0" applyNumberFormat="1" applyFon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3" fillId="0" borderId="35" xfId="0" applyNumberFormat="1" applyFont="1" applyBorder="1" applyAlignment="1">
      <alignment vertical="top"/>
    </xf>
    <xf numFmtId="0" fontId="3" fillId="0" borderId="31" xfId="0" applyFont="1" applyBorder="1" applyAlignment="1">
      <alignment vertical="top" wrapText="1"/>
    </xf>
    <xf numFmtId="49" fontId="8" fillId="0" borderId="28" xfId="0" applyNumberFormat="1" applyFont="1" applyBorder="1" applyAlignment="1">
      <alignment vertical="top"/>
    </xf>
    <xf numFmtId="49" fontId="0" fillId="0" borderId="25" xfId="0" applyNumberFormat="1" applyFont="1" applyBorder="1" applyAlignment="1">
      <alignment vertical="top"/>
    </xf>
    <xf numFmtId="49" fontId="10" fillId="0" borderId="27" xfId="0" applyNumberFormat="1" applyFont="1" applyBorder="1" applyAlignment="1">
      <alignment vertical="top"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 vertical="top"/>
    </xf>
    <xf numFmtId="49" fontId="12" fillId="0" borderId="27" xfId="0" applyNumberFormat="1" applyFont="1" applyBorder="1" applyAlignment="1">
      <alignment vertical="top"/>
    </xf>
    <xf numFmtId="0" fontId="12" fillId="0" borderId="0" xfId="0" applyFont="1" applyAlignment="1">
      <alignment/>
    </xf>
    <xf numFmtId="49" fontId="7" fillId="0" borderId="27" xfId="0" applyNumberFormat="1" applyFont="1" applyBorder="1" applyAlignment="1">
      <alignment vertical="top"/>
    </xf>
    <xf numFmtId="49" fontId="0" fillId="0" borderId="35" xfId="0" applyNumberFormat="1" applyFont="1" applyBorder="1" applyAlignment="1">
      <alignment vertical="top"/>
    </xf>
    <xf numFmtId="0" fontId="3" fillId="0" borderId="30" xfId="0" applyFont="1" applyBorder="1" applyAlignment="1">
      <alignment vertical="top" wrapText="1"/>
    </xf>
    <xf numFmtId="49" fontId="7" fillId="0" borderId="28" xfId="0" applyNumberFormat="1" applyFont="1" applyBorder="1" applyAlignment="1">
      <alignment vertical="top"/>
    </xf>
    <xf numFmtId="0" fontId="3" fillId="0" borderId="32" xfId="0" applyFont="1" applyBorder="1" applyAlignment="1">
      <alignment vertical="top" wrapText="1"/>
    </xf>
    <xf numFmtId="49" fontId="3" fillId="0" borderId="28" xfId="0" applyNumberFormat="1" applyFont="1" applyBorder="1" applyAlignment="1">
      <alignment vertical="top"/>
    </xf>
    <xf numFmtId="49" fontId="7" fillId="0" borderId="23" xfId="0" applyNumberFormat="1" applyFont="1" applyBorder="1" applyAlignment="1">
      <alignment vertical="top"/>
    </xf>
    <xf numFmtId="0" fontId="3" fillId="0" borderId="29" xfId="0" applyFont="1" applyBorder="1" applyAlignment="1">
      <alignment vertical="top" wrapText="1"/>
    </xf>
    <xf numFmtId="49" fontId="7" fillId="0" borderId="33" xfId="0" applyNumberFormat="1" applyFont="1" applyBorder="1" applyAlignment="1">
      <alignment vertical="top"/>
    </xf>
    <xf numFmtId="49" fontId="7" fillId="0" borderId="36" xfId="0" applyNumberFormat="1" applyFont="1" applyBorder="1" applyAlignment="1">
      <alignment vertical="top"/>
    </xf>
    <xf numFmtId="49" fontId="0" fillId="0" borderId="22" xfId="0" applyNumberFormat="1" applyFont="1" applyBorder="1" applyAlignment="1">
      <alignment vertical="top"/>
    </xf>
    <xf numFmtId="49" fontId="3" fillId="0" borderId="22" xfId="0" applyNumberFormat="1" applyFont="1" applyBorder="1" applyAlignment="1">
      <alignment vertical="top"/>
    </xf>
    <xf numFmtId="0" fontId="3" fillId="0" borderId="0" xfId="0" applyFont="1" applyAlignment="1">
      <alignment/>
    </xf>
    <xf numFmtId="49" fontId="0" fillId="0" borderId="33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vertical="top"/>
    </xf>
    <xf numFmtId="0" fontId="3" fillId="0" borderId="33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49" fontId="3" fillId="0" borderId="35" xfId="0" applyNumberFormat="1" applyFont="1" applyBorder="1" applyAlignment="1">
      <alignment vertical="top"/>
    </xf>
    <xf numFmtId="49" fontId="3" fillId="0" borderId="25" xfId="0" applyNumberFormat="1" applyFont="1" applyBorder="1" applyAlignment="1">
      <alignment vertical="top"/>
    </xf>
    <xf numFmtId="164" fontId="3" fillId="0" borderId="25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2" fillId="0" borderId="35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3" fillId="0" borderId="34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49" fontId="3" fillId="0" borderId="28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vertical="top"/>
    </xf>
    <xf numFmtId="0" fontId="3" fillId="0" borderId="30" xfId="0" applyFont="1" applyBorder="1" applyAlignment="1">
      <alignment vertical="top" wrapText="1"/>
    </xf>
    <xf numFmtId="164" fontId="0" fillId="0" borderId="22" xfId="0" applyNumberFormat="1" applyFont="1" applyBorder="1" applyAlignment="1">
      <alignment horizontal="right" vertical="top"/>
    </xf>
    <xf numFmtId="0" fontId="15" fillId="0" borderId="22" xfId="0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164" fontId="0" fillId="0" borderId="23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64" fontId="3" fillId="0" borderId="23" xfId="0" applyNumberFormat="1" applyFont="1" applyBorder="1" applyAlignment="1">
      <alignment vertical="top"/>
    </xf>
    <xf numFmtId="164" fontId="0" fillId="0" borderId="25" xfId="0" applyNumberFormat="1" applyFont="1" applyBorder="1" applyAlignment="1">
      <alignment vertical="top"/>
    </xf>
    <xf numFmtId="164" fontId="0" fillId="0" borderId="22" xfId="0" applyNumberFormat="1" applyFont="1" applyBorder="1" applyAlignment="1">
      <alignment vertical="top"/>
    </xf>
    <xf numFmtId="164" fontId="3" fillId="0" borderId="25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4" fontId="6" fillId="0" borderId="22" xfId="0" applyNumberFormat="1" applyFont="1" applyBorder="1" applyAlignment="1">
      <alignment vertical="top"/>
    </xf>
    <xf numFmtId="0" fontId="6" fillId="0" borderId="0" xfId="0" applyFont="1" applyAlignment="1">
      <alignment/>
    </xf>
    <xf numFmtId="49" fontId="6" fillId="0" borderId="27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164" fontId="20" fillId="0" borderId="0" xfId="0" applyNumberFormat="1" applyFont="1" applyAlignment="1">
      <alignment/>
    </xf>
    <xf numFmtId="49" fontId="6" fillId="0" borderId="28" xfId="0" applyNumberFormat="1" applyFont="1" applyBorder="1" applyAlignment="1">
      <alignment vertical="top"/>
    </xf>
    <xf numFmtId="0" fontId="6" fillId="0" borderId="32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/>
    </xf>
    <xf numFmtId="49" fontId="7" fillId="0" borderId="38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64" fontId="3" fillId="0" borderId="22" xfId="0" applyNumberFormat="1" applyFont="1" applyFill="1" applyBorder="1" applyAlignment="1">
      <alignment horizontal="right" vertical="top"/>
    </xf>
    <xf numFmtId="164" fontId="10" fillId="0" borderId="22" xfId="0" applyNumberFormat="1" applyFont="1" applyBorder="1" applyAlignment="1">
      <alignment vertical="top"/>
    </xf>
    <xf numFmtId="164" fontId="0" fillId="0" borderId="22" xfId="0" applyNumberFormat="1" applyFont="1" applyFill="1" applyBorder="1" applyAlignment="1">
      <alignment vertical="top"/>
    </xf>
    <xf numFmtId="164" fontId="0" fillId="0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9" fontId="4" fillId="0" borderId="22" xfId="0" applyNumberFormat="1" applyFont="1" applyBorder="1" applyAlignment="1">
      <alignment vertical="top"/>
    </xf>
    <xf numFmtId="164" fontId="0" fillId="0" borderId="22" xfId="0" applyNumberFormat="1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164" fontId="0" fillId="0" borderId="25" xfId="0" applyNumberFormat="1" applyFont="1" applyBorder="1" applyAlignment="1">
      <alignment vertical="top"/>
    </xf>
    <xf numFmtId="169" fontId="19" fillId="0" borderId="0" xfId="69" applyNumberFormat="1" applyFont="1" applyFill="1" applyBorder="1" applyAlignment="1">
      <alignment horizontal="right" vertical="top"/>
    </xf>
    <xf numFmtId="167" fontId="19" fillId="0" borderId="0" xfId="69" applyNumberFormat="1" applyFont="1" applyFill="1" applyBorder="1" applyAlignment="1">
      <alignment horizontal="right" vertical="top"/>
    </xf>
    <xf numFmtId="168" fontId="19" fillId="0" borderId="0" xfId="69" applyNumberFormat="1" applyFont="1" applyFill="1" applyBorder="1" applyAlignment="1">
      <alignment horizontal="right" vertical="top"/>
    </xf>
    <xf numFmtId="170" fontId="19" fillId="0" borderId="0" xfId="69" applyNumberFormat="1" applyFont="1" applyFill="1" applyBorder="1" applyAlignment="1">
      <alignment horizontal="right" vertical="top"/>
    </xf>
    <xf numFmtId="172" fontId="19" fillId="0" borderId="0" xfId="69" applyNumberFormat="1" applyFont="1" applyFill="1" applyBorder="1" applyAlignment="1">
      <alignment horizontal="right" vertical="top"/>
    </xf>
    <xf numFmtId="167" fontId="3" fillId="0" borderId="0" xfId="69" applyNumberFormat="1" applyFont="1" applyFill="1" applyBorder="1" applyAlignment="1">
      <alignment horizontal="right" vertical="top"/>
    </xf>
    <xf numFmtId="164" fontId="118" fillId="0" borderId="0" xfId="0" applyNumberFormat="1" applyFont="1" applyAlignment="1">
      <alignment horizontal="right" vertical="top"/>
    </xf>
    <xf numFmtId="0" fontId="118" fillId="0" borderId="22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4" fontId="118" fillId="0" borderId="0" xfId="0" applyNumberFormat="1" applyFont="1" applyAlignment="1">
      <alignment horizontal="right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Border="1" applyAlignment="1">
      <alignment horizontal="right" vertical="top"/>
    </xf>
    <xf numFmtId="164" fontId="0" fillId="0" borderId="0" xfId="0" applyNumberFormat="1" applyFont="1" applyAlignment="1">
      <alignment/>
    </xf>
    <xf numFmtId="49" fontId="3" fillId="0" borderId="34" xfId="0" applyNumberFormat="1" applyFont="1" applyBorder="1" applyAlignment="1">
      <alignment vertical="top"/>
    </xf>
    <xf numFmtId="164" fontId="3" fillId="0" borderId="0" xfId="0" applyNumberFormat="1" applyFont="1" applyAlignment="1">
      <alignment/>
    </xf>
    <xf numFmtId="164" fontId="118" fillId="0" borderId="0" xfId="0" applyNumberFormat="1" applyFont="1" applyBorder="1" applyAlignment="1">
      <alignment horizontal="right"/>
    </xf>
    <xf numFmtId="164" fontId="0" fillId="0" borderId="30" xfId="0" applyNumberFormat="1" applyFont="1" applyBorder="1" applyAlignment="1">
      <alignment horizontal="right" vertical="top"/>
    </xf>
    <xf numFmtId="164" fontId="0" fillId="0" borderId="23" xfId="0" applyNumberFormat="1" applyFont="1" applyBorder="1" applyAlignment="1">
      <alignment horizontal="right" vertical="top"/>
    </xf>
    <xf numFmtId="164" fontId="0" fillId="0" borderId="22" xfId="0" applyNumberFormat="1" applyFont="1" applyBorder="1" applyAlignment="1">
      <alignment horizontal="right" vertical="top"/>
    </xf>
    <xf numFmtId="164" fontId="0" fillId="0" borderId="25" xfId="0" applyNumberFormat="1" applyFont="1" applyBorder="1" applyAlignment="1">
      <alignment horizontal="right" vertical="top"/>
    </xf>
    <xf numFmtId="164" fontId="0" fillId="0" borderId="33" xfId="0" applyNumberFormat="1" applyFont="1" applyBorder="1" applyAlignment="1">
      <alignment horizontal="right" vertical="top"/>
    </xf>
    <xf numFmtId="164" fontId="7" fillId="0" borderId="22" xfId="0" applyNumberFormat="1" applyFont="1" applyFill="1" applyBorder="1" applyAlignment="1">
      <alignment horizontal="right" vertical="top"/>
    </xf>
    <xf numFmtId="0" fontId="0" fillId="0" borderId="23" xfId="0" applyFont="1" applyBorder="1" applyAlignment="1">
      <alignment horizontal="center" vertical="top" wrapText="1"/>
    </xf>
    <xf numFmtId="49" fontId="0" fillId="0" borderId="28" xfId="0" applyNumberFormat="1" applyFont="1" applyBorder="1" applyAlignment="1">
      <alignment vertical="top"/>
    </xf>
    <xf numFmtId="49" fontId="0" fillId="0" borderId="27" xfId="0" applyNumberFormat="1" applyFont="1" applyBorder="1" applyAlignment="1">
      <alignment vertical="top"/>
    </xf>
    <xf numFmtId="164" fontId="7" fillId="0" borderId="2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vertical="top" wrapText="1"/>
    </xf>
    <xf numFmtId="49" fontId="0" fillId="0" borderId="25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horizontal="right" vertical="top"/>
    </xf>
    <xf numFmtId="49" fontId="0" fillId="0" borderId="35" xfId="0" applyNumberFormat="1" applyFont="1" applyBorder="1" applyAlignment="1">
      <alignment vertical="top"/>
    </xf>
    <xf numFmtId="0" fontId="2" fillId="0" borderId="3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28" xfId="0" applyNumberFormat="1" applyFont="1" applyBorder="1" applyAlignment="1">
      <alignment vertical="top"/>
    </xf>
    <xf numFmtId="49" fontId="2" fillId="0" borderId="27" xfId="0" applyNumberFormat="1" applyFont="1" applyBorder="1" applyAlignment="1">
      <alignment vertical="top"/>
    </xf>
    <xf numFmtId="49" fontId="0" fillId="0" borderId="36" xfId="0" applyNumberFormat="1" applyFont="1" applyBorder="1" applyAlignment="1">
      <alignment vertical="top"/>
    </xf>
    <xf numFmtId="49" fontId="0" fillId="0" borderId="33" xfId="0" applyNumberFormat="1" applyFont="1" applyBorder="1" applyAlignment="1">
      <alignment vertical="top"/>
    </xf>
    <xf numFmtId="0" fontId="3" fillId="0" borderId="35" xfId="0" applyFont="1" applyBorder="1" applyAlignment="1">
      <alignment vertical="top" wrapText="1"/>
    </xf>
    <xf numFmtId="49" fontId="0" fillId="0" borderId="34" xfId="0" applyNumberFormat="1" applyFont="1" applyBorder="1" applyAlignment="1">
      <alignment vertical="top"/>
    </xf>
    <xf numFmtId="49" fontId="0" fillId="0" borderId="23" xfId="0" applyNumberFormat="1" applyFont="1" applyBorder="1" applyAlignment="1">
      <alignment vertical="top"/>
    </xf>
    <xf numFmtId="0" fontId="2" fillId="0" borderId="30" xfId="0" applyFont="1" applyBorder="1" applyAlignment="1">
      <alignment vertical="top" wrapText="1"/>
    </xf>
    <xf numFmtId="49" fontId="119" fillId="0" borderId="36" xfId="0" applyNumberFormat="1" applyFont="1" applyBorder="1" applyAlignment="1">
      <alignment vertical="top"/>
    </xf>
    <xf numFmtId="49" fontId="119" fillId="0" borderId="33" xfId="0" applyNumberFormat="1" applyFont="1" applyBorder="1" applyAlignment="1">
      <alignment vertical="top"/>
    </xf>
    <xf numFmtId="0" fontId="119" fillId="0" borderId="0" xfId="0" applyFont="1" applyAlignment="1">
      <alignment/>
    </xf>
    <xf numFmtId="0" fontId="2" fillId="0" borderId="23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2" fillId="0" borderId="37" xfId="0" applyFont="1" applyBorder="1" applyAlignment="1">
      <alignment vertical="top" wrapText="1"/>
    </xf>
    <xf numFmtId="49" fontId="120" fillId="0" borderId="28" xfId="0" applyNumberFormat="1" applyFont="1" applyBorder="1" applyAlignment="1">
      <alignment vertical="top"/>
    </xf>
    <xf numFmtId="49" fontId="120" fillId="0" borderId="27" xfId="0" applyNumberFormat="1" applyFont="1" applyBorder="1" applyAlignment="1">
      <alignment vertical="top"/>
    </xf>
    <xf numFmtId="0" fontId="120" fillId="0" borderId="0" xfId="0" applyFont="1" applyAlignment="1">
      <alignment/>
    </xf>
    <xf numFmtId="164" fontId="7" fillId="0" borderId="25" xfId="0" applyNumberFormat="1" applyFont="1" applyBorder="1" applyAlignment="1">
      <alignment vertical="top"/>
    </xf>
    <xf numFmtId="164" fontId="7" fillId="0" borderId="22" xfId="0" applyNumberFormat="1" applyFont="1" applyBorder="1" applyAlignment="1">
      <alignment vertical="top"/>
    </xf>
    <xf numFmtId="49" fontId="7" fillId="0" borderId="22" xfId="0" applyNumberFormat="1" applyFont="1" applyBorder="1" applyAlignment="1">
      <alignment vertical="top"/>
    </xf>
    <xf numFmtId="49" fontId="0" fillId="0" borderId="22" xfId="0" applyNumberFormat="1" applyFont="1" applyBorder="1" applyAlignment="1">
      <alignment vertical="top"/>
    </xf>
    <xf numFmtId="165" fontId="0" fillId="0" borderId="0" xfId="0" applyNumberFormat="1" applyFont="1" applyAlignment="1">
      <alignment/>
    </xf>
    <xf numFmtId="49" fontId="2" fillId="0" borderId="28" xfId="0" applyNumberFormat="1" applyFont="1" applyBorder="1" applyAlignment="1">
      <alignment vertical="top"/>
    </xf>
    <xf numFmtId="0" fontId="0" fillId="0" borderId="0" xfId="0" applyFont="1" applyAlignment="1">
      <alignment horizontal="center" vertical="top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49" fontId="0" fillId="0" borderId="33" xfId="0" applyNumberFormat="1" applyFont="1" applyBorder="1" applyAlignment="1">
      <alignment horizontal="center" vertical="top" wrapText="1"/>
    </xf>
    <xf numFmtId="49" fontId="1" fillId="55" borderId="23" xfId="0" applyNumberFormat="1" applyFont="1" applyFill="1" applyBorder="1" applyAlignment="1">
      <alignment horizontal="center" vertical="top" wrapText="1"/>
    </xf>
    <xf numFmtId="0" fontId="1" fillId="55" borderId="23" xfId="0" applyFont="1" applyFill="1" applyBorder="1" applyAlignment="1">
      <alignment horizontal="center" vertical="top" wrapText="1"/>
    </xf>
    <xf numFmtId="49" fontId="2" fillId="56" borderId="23" xfId="0" applyNumberFormat="1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top" wrapText="1"/>
    </xf>
    <xf numFmtId="49" fontId="2" fillId="56" borderId="22" xfId="0" applyNumberFormat="1" applyFont="1" applyFill="1" applyBorder="1" applyAlignment="1">
      <alignment horizontal="center" vertical="top" wrapText="1"/>
    </xf>
    <xf numFmtId="0" fontId="2" fillId="56" borderId="22" xfId="0" applyFont="1" applyFill="1" applyBorder="1" applyAlignment="1">
      <alignment horizontal="center" vertical="top" wrapText="1"/>
    </xf>
    <xf numFmtId="0" fontId="3" fillId="56" borderId="23" xfId="0" applyFont="1" applyFill="1" applyBorder="1" applyAlignment="1">
      <alignment horizontal="center" vertical="top" wrapText="1"/>
    </xf>
    <xf numFmtId="0" fontId="2" fillId="56" borderId="23" xfId="0" applyFont="1" applyFill="1" applyBorder="1" applyAlignment="1">
      <alignment horizontal="center" vertical="top" wrapText="1"/>
    </xf>
    <xf numFmtId="49" fontId="0" fillId="56" borderId="23" xfId="0" applyNumberFormat="1" applyFill="1" applyBorder="1" applyAlignment="1">
      <alignment horizontal="center" vertical="top" wrapText="1"/>
    </xf>
    <xf numFmtId="49" fontId="0" fillId="56" borderId="22" xfId="0" applyNumberFormat="1" applyFill="1" applyBorder="1" applyAlignment="1">
      <alignment horizontal="center" vertical="top" wrapText="1"/>
    </xf>
    <xf numFmtId="49" fontId="7" fillId="56" borderId="22" xfId="0" applyNumberFormat="1" applyFont="1" applyFill="1" applyBorder="1" applyAlignment="1">
      <alignment horizontal="center" vertical="top" wrapText="1"/>
    </xf>
    <xf numFmtId="0" fontId="7" fillId="56" borderId="23" xfId="0" applyFont="1" applyFill="1" applyBorder="1" applyAlignment="1">
      <alignment horizontal="center" vertical="top" wrapText="1"/>
    </xf>
    <xf numFmtId="49" fontId="1" fillId="55" borderId="39" xfId="0" applyNumberFormat="1" applyFont="1" applyFill="1" applyBorder="1" applyAlignment="1">
      <alignment horizontal="center" vertical="top" wrapText="1"/>
    </xf>
    <xf numFmtId="0" fontId="1" fillId="55" borderId="39" xfId="0" applyFont="1" applyFill="1" applyBorder="1" applyAlignment="1">
      <alignment horizontal="center" vertical="top" wrapText="1"/>
    </xf>
    <xf numFmtId="49" fontId="20" fillId="55" borderId="23" xfId="0" applyNumberFormat="1" applyFont="1" applyFill="1" applyBorder="1" applyAlignment="1">
      <alignment vertical="top"/>
    </xf>
    <xf numFmtId="0" fontId="20" fillId="55" borderId="23" xfId="0" applyFont="1" applyFill="1" applyBorder="1" applyAlignment="1">
      <alignment vertical="top" wrapText="1"/>
    </xf>
    <xf numFmtId="49" fontId="6" fillId="56" borderId="23" xfId="0" applyNumberFormat="1" applyFont="1" applyFill="1" applyBorder="1" applyAlignment="1">
      <alignment vertical="top"/>
    </xf>
    <xf numFmtId="0" fontId="6" fillId="56" borderId="34" xfId="0" applyFont="1" applyFill="1" applyBorder="1" applyAlignment="1">
      <alignment vertical="top" wrapText="1"/>
    </xf>
    <xf numFmtId="164" fontId="6" fillId="56" borderId="23" xfId="0" applyNumberFormat="1" applyFont="1" applyFill="1" applyBorder="1" applyAlignment="1">
      <alignment vertical="top"/>
    </xf>
    <xf numFmtId="164" fontId="6" fillId="56" borderId="23" xfId="0" applyNumberFormat="1" applyFont="1" applyFill="1" applyBorder="1" applyAlignment="1">
      <alignment vertical="top"/>
    </xf>
    <xf numFmtId="49" fontId="6" fillId="56" borderId="22" xfId="0" applyNumberFormat="1" applyFont="1" applyFill="1" applyBorder="1" applyAlignment="1">
      <alignment vertical="top"/>
    </xf>
    <xf numFmtId="0" fontId="6" fillId="56" borderId="30" xfId="0" applyFont="1" applyFill="1" applyBorder="1" applyAlignment="1">
      <alignment vertical="top" wrapText="1"/>
    </xf>
    <xf numFmtId="164" fontId="6" fillId="56" borderId="22" xfId="0" applyNumberFormat="1" applyFont="1" applyFill="1" applyBorder="1" applyAlignment="1">
      <alignment vertical="top"/>
    </xf>
    <xf numFmtId="164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6" fillId="56" borderId="27" xfId="0" applyNumberFormat="1" applyFont="1" applyFill="1" applyBorder="1" applyAlignment="1">
      <alignment vertical="top"/>
    </xf>
    <xf numFmtId="0" fontId="6" fillId="56" borderId="28" xfId="0" applyFont="1" applyFill="1" applyBorder="1" applyAlignment="1">
      <alignment vertical="top" wrapText="1"/>
    </xf>
    <xf numFmtId="164" fontId="6" fillId="56" borderId="27" xfId="0" applyNumberFormat="1" applyFont="1" applyFill="1" applyBorder="1" applyAlignment="1">
      <alignment vertical="top"/>
    </xf>
    <xf numFmtId="49" fontId="6" fillId="56" borderId="23" xfId="0" applyNumberFormat="1" applyFont="1" applyFill="1" applyBorder="1" applyAlignment="1">
      <alignment vertical="top"/>
    </xf>
    <xf numFmtId="49" fontId="6" fillId="56" borderId="27" xfId="0" applyNumberFormat="1" applyFont="1" applyFill="1" applyBorder="1" applyAlignment="1">
      <alignment vertical="top"/>
    </xf>
    <xf numFmtId="0" fontId="6" fillId="56" borderId="34" xfId="0" applyFont="1" applyFill="1" applyBorder="1" applyAlignment="1">
      <alignment vertical="top" wrapText="1"/>
    </xf>
    <xf numFmtId="164" fontId="6" fillId="56" borderId="23" xfId="0" applyNumberFormat="1" applyFont="1" applyFill="1" applyBorder="1" applyAlignment="1">
      <alignment vertical="top"/>
    </xf>
    <xf numFmtId="0" fontId="20" fillId="55" borderId="34" xfId="0" applyFont="1" applyFill="1" applyBorder="1" applyAlignment="1">
      <alignment vertical="top" wrapText="1"/>
    </xf>
    <xf numFmtId="164" fontId="20" fillId="55" borderId="23" xfId="0" applyNumberFormat="1" applyFont="1" applyFill="1" applyBorder="1" applyAlignment="1">
      <alignment vertical="top"/>
    </xf>
    <xf numFmtId="164" fontId="121" fillId="56" borderId="22" xfId="0" applyNumberFormat="1" applyFont="1" applyFill="1" applyBorder="1" applyAlignment="1">
      <alignment horizontal="right" vertical="top"/>
    </xf>
    <xf numFmtId="164" fontId="3" fillId="56" borderId="22" xfId="0" applyNumberFormat="1" applyFont="1" applyFill="1" applyBorder="1" applyAlignment="1">
      <alignment horizontal="right" vertical="top"/>
    </xf>
    <xf numFmtId="164" fontId="4" fillId="56" borderId="22" xfId="0" applyNumberFormat="1" applyFont="1" applyFill="1" applyBorder="1" applyAlignment="1">
      <alignment horizontal="right" vertical="top"/>
    </xf>
    <xf numFmtId="164" fontId="0" fillId="56" borderId="25" xfId="0" applyNumberFormat="1" applyFont="1" applyFill="1" applyBorder="1" applyAlignment="1">
      <alignment horizontal="right" vertical="top"/>
    </xf>
    <xf numFmtId="49" fontId="20" fillId="55" borderId="40" xfId="0" applyNumberFormat="1" applyFont="1" applyFill="1" applyBorder="1" applyAlignment="1">
      <alignment vertical="top"/>
    </xf>
    <xf numFmtId="49" fontId="6" fillId="56" borderId="25" xfId="0" applyNumberFormat="1" applyFont="1" applyFill="1" applyBorder="1" applyAlignment="1">
      <alignment vertical="top"/>
    </xf>
    <xf numFmtId="164" fontId="6" fillId="56" borderId="22" xfId="0" applyNumberFormat="1" applyFont="1" applyFill="1" applyBorder="1" applyAlignment="1">
      <alignment vertical="top"/>
    </xf>
    <xf numFmtId="49" fontId="6" fillId="56" borderId="40" xfId="0" applyNumberFormat="1" applyFont="1" applyFill="1" applyBorder="1" applyAlignment="1">
      <alignment vertical="top"/>
    </xf>
    <xf numFmtId="164" fontId="3" fillId="56" borderId="22" xfId="0" applyNumberFormat="1" applyFont="1" applyFill="1" applyBorder="1" applyAlignment="1">
      <alignment horizontal="right" vertical="top"/>
    </xf>
    <xf numFmtId="164" fontId="122" fillId="56" borderId="22" xfId="0" applyNumberFormat="1" applyFont="1" applyFill="1" applyBorder="1" applyAlignment="1">
      <alignment horizontal="right" vertical="top"/>
    </xf>
    <xf numFmtId="164" fontId="122" fillId="56" borderId="24" xfId="0" applyNumberFormat="1" applyFont="1" applyFill="1" applyBorder="1" applyAlignment="1">
      <alignment horizontal="right" vertical="top"/>
    </xf>
    <xf numFmtId="164" fontId="6" fillId="56" borderId="23" xfId="0" applyNumberFormat="1" applyFont="1" applyFill="1" applyBorder="1" applyAlignment="1">
      <alignment horizontal="right" vertical="top"/>
    </xf>
    <xf numFmtId="164" fontId="2" fillId="56" borderId="23" xfId="0" applyNumberFormat="1" applyFont="1" applyFill="1" applyBorder="1" applyAlignment="1">
      <alignment horizontal="right" vertical="top"/>
    </xf>
    <xf numFmtId="164" fontId="118" fillId="56" borderId="22" xfId="0" applyNumberFormat="1" applyFont="1" applyFill="1" applyBorder="1" applyAlignment="1">
      <alignment horizontal="right" vertical="top"/>
    </xf>
    <xf numFmtId="164" fontId="0" fillId="56" borderId="22" xfId="0" applyNumberFormat="1" applyFont="1" applyFill="1" applyBorder="1" applyAlignment="1">
      <alignment vertical="top"/>
    </xf>
    <xf numFmtId="164" fontId="0" fillId="56" borderId="22" xfId="0" applyNumberFormat="1" applyFont="1" applyFill="1" applyBorder="1" applyAlignment="1">
      <alignment horizontal="right" vertical="top"/>
    </xf>
    <xf numFmtId="164" fontId="121" fillId="56" borderId="22" xfId="0" applyNumberFormat="1" applyFont="1" applyFill="1" applyBorder="1" applyAlignment="1">
      <alignment horizontal="right" vertical="top" wrapText="1"/>
    </xf>
    <xf numFmtId="164" fontId="123" fillId="56" borderId="25" xfId="0" applyNumberFormat="1" applyFont="1" applyFill="1" applyBorder="1" applyAlignment="1">
      <alignment horizontal="right" vertical="top" wrapText="1"/>
    </xf>
    <xf numFmtId="164" fontId="121" fillId="56" borderId="24" xfId="0" applyNumberFormat="1" applyFont="1" applyFill="1" applyBorder="1" applyAlignment="1">
      <alignment horizontal="right" vertical="top" wrapText="1"/>
    </xf>
    <xf numFmtId="49" fontId="3" fillId="0" borderId="33" xfId="0" applyNumberFormat="1" applyFont="1" applyBorder="1" applyAlignment="1">
      <alignment vertical="top"/>
    </xf>
    <xf numFmtId="49" fontId="6" fillId="56" borderId="40" xfId="0" applyNumberFormat="1" applyFont="1" applyFill="1" applyBorder="1" applyAlignment="1">
      <alignment vertical="top"/>
    </xf>
    <xf numFmtId="164" fontId="0" fillId="56" borderId="24" xfId="0" applyNumberFormat="1" applyFont="1" applyFill="1" applyBorder="1" applyAlignment="1">
      <alignment horizontal="right" vertical="top"/>
    </xf>
    <xf numFmtId="0" fontId="20" fillId="55" borderId="34" xfId="0" applyFont="1" applyFill="1" applyBorder="1" applyAlignment="1">
      <alignment horizontal="left" vertical="top" wrapText="1"/>
    </xf>
    <xf numFmtId="164" fontId="121" fillId="56" borderId="25" xfId="0" applyNumberFormat="1" applyFont="1" applyFill="1" applyBorder="1" applyAlignment="1">
      <alignment vertical="top"/>
    </xf>
    <xf numFmtId="49" fontId="6" fillId="56" borderId="25" xfId="0" applyNumberFormat="1" applyFont="1" applyFill="1" applyBorder="1" applyAlignment="1">
      <alignment vertical="top"/>
    </xf>
    <xf numFmtId="49" fontId="22" fillId="56" borderId="22" xfId="0" applyNumberFormat="1" applyFont="1" applyFill="1" applyBorder="1" applyAlignment="1">
      <alignment vertical="top"/>
    </xf>
    <xf numFmtId="0" fontId="6" fillId="56" borderId="30" xfId="0" applyFont="1" applyFill="1" applyBorder="1" applyAlignment="1">
      <alignment vertical="top" wrapText="1"/>
    </xf>
    <xf numFmtId="49" fontId="6" fillId="56" borderId="22" xfId="0" applyNumberFormat="1" applyFont="1" applyFill="1" applyBorder="1" applyAlignment="1">
      <alignment vertical="top"/>
    </xf>
    <xf numFmtId="49" fontId="22" fillId="56" borderId="27" xfId="0" applyNumberFormat="1" applyFont="1" applyFill="1" applyBorder="1" applyAlignment="1">
      <alignment vertical="top"/>
    </xf>
    <xf numFmtId="0" fontId="6" fillId="56" borderId="22" xfId="0" applyFont="1" applyFill="1" applyBorder="1" applyAlignment="1">
      <alignment horizontal="left" vertical="top" wrapText="1"/>
    </xf>
    <xf numFmtId="164" fontId="122" fillId="56" borderId="33" xfId="0" applyNumberFormat="1" applyFont="1" applyFill="1" applyBorder="1" applyAlignment="1">
      <alignment horizontal="right" vertical="top"/>
    </xf>
    <xf numFmtId="164" fontId="3" fillId="56" borderId="23" xfId="0" applyNumberFormat="1" applyFont="1" applyFill="1" applyBorder="1" applyAlignment="1">
      <alignment horizontal="right" vertical="top"/>
    </xf>
    <xf numFmtId="164" fontId="118" fillId="56" borderId="22" xfId="0" applyNumberFormat="1" applyFont="1" applyFill="1" applyBorder="1" applyAlignment="1">
      <alignment vertical="top"/>
    </xf>
    <xf numFmtId="0" fontId="3" fillId="0" borderId="30" xfId="0" applyFont="1" applyFill="1" applyBorder="1" applyAlignment="1">
      <alignment vertical="top" wrapText="1"/>
    </xf>
    <xf numFmtId="49" fontId="3" fillId="0" borderId="36" xfId="0" applyNumberFormat="1" applyFont="1" applyBorder="1" applyAlignment="1">
      <alignment vertical="top"/>
    </xf>
    <xf numFmtId="0" fontId="6" fillId="56" borderId="22" xfId="0" applyFont="1" applyFill="1" applyBorder="1" applyAlignment="1">
      <alignment vertical="top" wrapText="1"/>
    </xf>
    <xf numFmtId="164" fontId="2" fillId="0" borderId="25" xfId="0" applyNumberFormat="1" applyFont="1" applyFill="1" applyBorder="1" applyAlignment="1">
      <alignment horizontal="right" vertical="top"/>
    </xf>
    <xf numFmtId="0" fontId="23" fillId="55" borderId="23" xfId="0" applyFont="1" applyFill="1" applyBorder="1" applyAlignment="1">
      <alignment vertical="top" wrapText="1"/>
    </xf>
    <xf numFmtId="0" fontId="6" fillId="56" borderId="23" xfId="0" applyFont="1" applyFill="1" applyBorder="1" applyAlignment="1">
      <alignment vertical="top" wrapText="1"/>
    </xf>
    <xf numFmtId="0" fontId="6" fillId="56" borderId="22" xfId="0" applyFont="1" applyFill="1" applyBorder="1" applyAlignment="1">
      <alignment vertical="top" wrapText="1"/>
    </xf>
    <xf numFmtId="164" fontId="118" fillId="56" borderId="35" xfId="0" applyNumberFormat="1" applyFont="1" applyFill="1" applyBorder="1" applyAlignment="1">
      <alignment horizontal="right" vertical="top"/>
    </xf>
    <xf numFmtId="164" fontId="121" fillId="56" borderId="30" xfId="0" applyNumberFormat="1" applyFont="1" applyFill="1" applyBorder="1" applyAlignment="1">
      <alignment horizontal="right" vertical="top"/>
    </xf>
    <xf numFmtId="0" fontId="6" fillId="56" borderId="23" xfId="0" applyFont="1" applyFill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49" fontId="3" fillId="0" borderId="31" xfId="0" applyNumberFormat="1" applyFont="1" applyBorder="1" applyAlignment="1">
      <alignment vertical="top"/>
    </xf>
    <xf numFmtId="49" fontId="0" fillId="0" borderId="31" xfId="0" applyNumberFormat="1" applyFont="1" applyBorder="1" applyAlignment="1">
      <alignment vertical="top"/>
    </xf>
    <xf numFmtId="164" fontId="3" fillId="56" borderId="25" xfId="0" applyNumberFormat="1" applyFont="1" applyFill="1" applyBorder="1" applyAlignment="1">
      <alignment horizontal="right" vertical="top"/>
    </xf>
    <xf numFmtId="164" fontId="124" fillId="56" borderId="22" xfId="0" applyNumberFormat="1" applyFont="1" applyFill="1" applyBorder="1" applyAlignment="1">
      <alignment horizontal="right" vertical="top"/>
    </xf>
    <xf numFmtId="164" fontId="125" fillId="56" borderId="22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7" fillId="0" borderId="0" xfId="0" applyNumberFormat="1" applyFont="1" applyAlignment="1">
      <alignment/>
    </xf>
    <xf numFmtId="49" fontId="3" fillId="0" borderId="41" xfId="0" applyNumberFormat="1" applyFont="1" applyBorder="1" applyAlignment="1">
      <alignment vertical="top"/>
    </xf>
    <xf numFmtId="164" fontId="3" fillId="0" borderId="41" xfId="0" applyNumberFormat="1" applyFont="1" applyFill="1" applyBorder="1" applyAlignment="1">
      <alignment horizontal="right" vertical="top"/>
    </xf>
    <xf numFmtId="0" fontId="126" fillId="0" borderId="0" xfId="0" applyFont="1" applyAlignment="1">
      <alignment/>
    </xf>
    <xf numFmtId="164" fontId="12" fillId="56" borderId="22" xfId="0" applyNumberFormat="1" applyFont="1" applyFill="1" applyBorder="1" applyAlignment="1">
      <alignment horizontal="right" vertical="top"/>
    </xf>
    <xf numFmtId="164" fontId="118" fillId="0" borderId="0" xfId="0" applyNumberFormat="1" applyFont="1" applyAlignment="1">
      <alignment vertical="top"/>
    </xf>
    <xf numFmtId="164" fontId="118" fillId="56" borderId="25" xfId="0" applyNumberFormat="1" applyFont="1" applyFill="1" applyBorder="1" applyAlignment="1">
      <alignment vertical="top"/>
    </xf>
    <xf numFmtId="164" fontId="121" fillId="0" borderId="41" xfId="0" applyNumberFormat="1" applyFont="1" applyFill="1" applyBorder="1" applyAlignment="1">
      <alignment vertical="top"/>
    </xf>
    <xf numFmtId="164" fontId="121" fillId="56" borderId="22" xfId="0" applyNumberFormat="1" applyFont="1" applyFill="1" applyBorder="1" applyAlignment="1">
      <alignment vertical="top"/>
    </xf>
    <xf numFmtId="164" fontId="121" fillId="56" borderId="22" xfId="0" applyNumberFormat="1" applyFont="1" applyFill="1" applyBorder="1" applyAlignment="1">
      <alignment vertical="top"/>
    </xf>
    <xf numFmtId="164" fontId="122" fillId="56" borderId="22" xfId="0" applyNumberFormat="1" applyFont="1" applyFill="1" applyBorder="1" applyAlignment="1">
      <alignment vertical="top"/>
    </xf>
    <xf numFmtId="164" fontId="122" fillId="56" borderId="24" xfId="0" applyNumberFormat="1" applyFont="1" applyFill="1" applyBorder="1" applyAlignment="1">
      <alignment vertical="top"/>
    </xf>
    <xf numFmtId="164" fontId="127" fillId="56" borderId="23" xfId="0" applyNumberFormat="1" applyFont="1" applyFill="1" applyBorder="1" applyAlignment="1">
      <alignment vertical="top"/>
    </xf>
    <xf numFmtId="164" fontId="123" fillId="56" borderId="25" xfId="0" applyNumberFormat="1" applyFont="1" applyFill="1" applyBorder="1" applyAlignment="1">
      <alignment vertical="top"/>
    </xf>
    <xf numFmtId="164" fontId="121" fillId="56" borderId="24" xfId="0" applyNumberFormat="1" applyFont="1" applyFill="1" applyBorder="1" applyAlignment="1">
      <alignment vertical="top"/>
    </xf>
    <xf numFmtId="164" fontId="122" fillId="56" borderId="33" xfId="0" applyNumberFormat="1" applyFont="1" applyFill="1" applyBorder="1" applyAlignment="1">
      <alignment vertical="top"/>
    </xf>
    <xf numFmtId="164" fontId="121" fillId="56" borderId="23" xfId="0" applyNumberFormat="1" applyFont="1" applyFill="1" applyBorder="1" applyAlignment="1">
      <alignment vertical="top"/>
    </xf>
    <xf numFmtId="164" fontId="118" fillId="56" borderId="35" xfId="0" applyNumberFormat="1" applyFont="1" applyFill="1" applyBorder="1" applyAlignment="1">
      <alignment vertical="top"/>
    </xf>
    <xf numFmtId="164" fontId="121" fillId="56" borderId="30" xfId="0" applyNumberFormat="1" applyFont="1" applyFill="1" applyBorder="1" applyAlignment="1">
      <alignment vertical="top"/>
    </xf>
    <xf numFmtId="164" fontId="121" fillId="56" borderId="34" xfId="0" applyNumberFormat="1" applyFont="1" applyFill="1" applyBorder="1" applyAlignment="1">
      <alignment vertical="top"/>
    </xf>
    <xf numFmtId="164" fontId="124" fillId="56" borderId="22" xfId="0" applyNumberFormat="1" applyFont="1" applyFill="1" applyBorder="1" applyAlignment="1">
      <alignment vertical="top"/>
    </xf>
    <xf numFmtId="164" fontId="127" fillId="56" borderId="25" xfId="0" applyNumberFormat="1" applyFont="1" applyFill="1" applyBorder="1" applyAlignment="1">
      <alignment vertical="top"/>
    </xf>
    <xf numFmtId="164" fontId="124" fillId="56" borderId="27" xfId="0" applyNumberFormat="1" applyFont="1" applyFill="1" applyBorder="1" applyAlignment="1">
      <alignment vertical="top"/>
    </xf>
    <xf numFmtId="164" fontId="118" fillId="0" borderId="0" xfId="0" applyNumberFormat="1" applyFont="1" applyBorder="1" applyAlignment="1">
      <alignment/>
    </xf>
    <xf numFmtId="164" fontId="128" fillId="0" borderId="0" xfId="0" applyNumberFormat="1" applyFont="1" applyBorder="1" applyAlignment="1">
      <alignment vertical="top"/>
    </xf>
    <xf numFmtId="164" fontId="128" fillId="0" borderId="0" xfId="0" applyNumberFormat="1" applyFont="1" applyBorder="1" applyAlignment="1">
      <alignment/>
    </xf>
    <xf numFmtId="164" fontId="125" fillId="0" borderId="0" xfId="0" applyNumberFormat="1" applyFont="1" applyBorder="1" applyAlignment="1">
      <alignment/>
    </xf>
    <xf numFmtId="164" fontId="118" fillId="0" borderId="0" xfId="0" applyNumberFormat="1" applyFont="1" applyAlignment="1">
      <alignment/>
    </xf>
    <xf numFmtId="164" fontId="3" fillId="0" borderId="22" xfId="0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horizontal="right" vertical="top"/>
    </xf>
    <xf numFmtId="164" fontId="2" fillId="0" borderId="22" xfId="0" applyNumberFormat="1" applyFont="1" applyFill="1" applyBorder="1" applyAlignment="1">
      <alignment horizontal="right" vertical="top"/>
    </xf>
    <xf numFmtId="49" fontId="0" fillId="0" borderId="29" xfId="0" applyNumberFormat="1" applyFont="1" applyBorder="1" applyAlignment="1">
      <alignment vertical="top"/>
    </xf>
    <xf numFmtId="164" fontId="2" fillId="0" borderId="22" xfId="0" applyNumberFormat="1" applyFont="1" applyFill="1" applyBorder="1" applyAlignment="1">
      <alignment horizontal="right" vertical="top"/>
    </xf>
    <xf numFmtId="164" fontId="7" fillId="0" borderId="25" xfId="0" applyNumberFormat="1" applyFont="1" applyFill="1" applyBorder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128" fillId="0" borderId="24" xfId="0" applyFont="1" applyBorder="1" applyAlignment="1">
      <alignment horizontal="center" vertical="top" wrapText="1"/>
    </xf>
    <xf numFmtId="0" fontId="121" fillId="0" borderId="0" xfId="0" applyFont="1" applyAlignment="1">
      <alignment/>
    </xf>
    <xf numFmtId="49" fontId="121" fillId="0" borderId="33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56" borderId="30" xfId="0" applyNumberFormat="1" applyFont="1" applyFill="1" applyBorder="1" applyAlignment="1">
      <alignment horizontal="right" vertical="top"/>
    </xf>
    <xf numFmtId="164" fontId="7" fillId="56" borderId="22" xfId="0" applyNumberFormat="1" applyFont="1" applyFill="1" applyBorder="1" applyAlignment="1">
      <alignment horizontal="right" vertical="top"/>
    </xf>
    <xf numFmtId="164" fontId="128" fillId="0" borderId="0" xfId="0" applyNumberFormat="1" applyFont="1" applyAlignment="1">
      <alignment horizontal="left" vertical="top"/>
    </xf>
    <xf numFmtId="0" fontId="128" fillId="0" borderId="0" xfId="0" applyFont="1" applyAlignment="1">
      <alignment vertical="top"/>
    </xf>
    <xf numFmtId="164" fontId="129" fillId="0" borderId="0" xfId="0" applyNumberFormat="1" applyFont="1" applyBorder="1" applyAlignment="1">
      <alignment horizontal="right" vertical="top" wrapText="1"/>
    </xf>
    <xf numFmtId="164" fontId="125" fillId="0" borderId="0" xfId="0" applyNumberFormat="1" applyFont="1" applyBorder="1" applyAlignment="1">
      <alignment horizontal="right"/>
    </xf>
    <xf numFmtId="0" fontId="128" fillId="0" borderId="22" xfId="0" applyFont="1" applyBorder="1" applyAlignment="1">
      <alignment vertical="top"/>
    </xf>
    <xf numFmtId="164" fontId="118" fillId="56" borderId="23" xfId="0" applyNumberFormat="1" applyFont="1" applyFill="1" applyBorder="1" applyAlignment="1">
      <alignment horizontal="right" vertical="top"/>
    </xf>
    <xf numFmtId="164" fontId="123" fillId="56" borderId="22" xfId="0" applyNumberFormat="1" applyFont="1" applyFill="1" applyBorder="1" applyAlignment="1">
      <alignment vertical="top"/>
    </xf>
    <xf numFmtId="164" fontId="121" fillId="56" borderId="25" xfId="0" applyNumberFormat="1" applyFont="1" applyFill="1" applyBorder="1" applyAlignment="1">
      <alignment horizontal="right" vertical="top"/>
    </xf>
    <xf numFmtId="164" fontId="121" fillId="56" borderId="25" xfId="0" applyNumberFormat="1" applyFont="1" applyFill="1" applyBorder="1" applyAlignment="1">
      <alignment vertical="top"/>
    </xf>
    <xf numFmtId="164" fontId="121" fillId="0" borderId="41" xfId="0" applyNumberFormat="1" applyFont="1" applyFill="1" applyBorder="1" applyAlignment="1">
      <alignment horizontal="right" vertical="top"/>
    </xf>
    <xf numFmtId="164" fontId="121" fillId="56" borderId="22" xfId="0" applyNumberFormat="1" applyFont="1" applyFill="1" applyBorder="1" applyAlignment="1">
      <alignment horizontal="right" vertical="top"/>
    </xf>
    <xf numFmtId="164" fontId="118" fillId="56" borderId="30" xfId="0" applyNumberFormat="1" applyFont="1" applyFill="1" applyBorder="1" applyAlignment="1">
      <alignment vertical="top"/>
    </xf>
    <xf numFmtId="164" fontId="127" fillId="56" borderId="23" xfId="0" applyNumberFormat="1" applyFont="1" applyFill="1" applyBorder="1" applyAlignment="1">
      <alignment horizontal="right" vertical="top"/>
    </xf>
    <xf numFmtId="164" fontId="118" fillId="56" borderId="34" xfId="0" applyNumberFormat="1" applyFont="1" applyFill="1" applyBorder="1" applyAlignment="1">
      <alignment horizontal="right" vertical="top"/>
    </xf>
    <xf numFmtId="164" fontId="118" fillId="56" borderId="34" xfId="0" applyNumberFormat="1" applyFont="1" applyFill="1" applyBorder="1" applyAlignment="1">
      <alignment vertical="top"/>
    </xf>
    <xf numFmtId="164" fontId="121" fillId="56" borderId="23" xfId="0" applyNumberFormat="1" applyFont="1" applyFill="1" applyBorder="1" applyAlignment="1">
      <alignment horizontal="right" vertical="top"/>
    </xf>
    <xf numFmtId="164" fontId="127" fillId="56" borderId="22" xfId="0" applyNumberFormat="1" applyFont="1" applyFill="1" applyBorder="1" applyAlignment="1">
      <alignment horizontal="right" vertical="top"/>
    </xf>
    <xf numFmtId="164" fontId="127" fillId="56" borderId="22" xfId="0" applyNumberFormat="1" applyFont="1" applyFill="1" applyBorder="1" applyAlignment="1">
      <alignment vertical="top"/>
    </xf>
    <xf numFmtId="164" fontId="121" fillId="56" borderId="25" xfId="0" applyNumberFormat="1" applyFont="1" applyFill="1" applyBorder="1" applyAlignment="1">
      <alignment horizontal="right" vertical="top"/>
    </xf>
    <xf numFmtId="164" fontId="127" fillId="56" borderId="25" xfId="0" applyNumberFormat="1" applyFont="1" applyFill="1" applyBorder="1" applyAlignment="1">
      <alignment horizontal="right" vertical="top"/>
    </xf>
    <xf numFmtId="164" fontId="124" fillId="56" borderId="27" xfId="0" applyNumberFormat="1" applyFont="1" applyFill="1" applyBorder="1" applyAlignment="1">
      <alignment horizontal="right" vertical="top"/>
    </xf>
    <xf numFmtId="164" fontId="20" fillId="55" borderId="42" xfId="69" applyNumberFormat="1" applyFont="1" applyFill="1" applyBorder="1" applyAlignment="1">
      <alignment horizontal="right" vertical="top"/>
    </xf>
    <xf numFmtId="164" fontId="0" fillId="56" borderId="24" xfId="0" applyNumberFormat="1" applyFont="1" applyFill="1" applyBorder="1" applyAlignment="1">
      <alignment vertical="top"/>
    </xf>
    <xf numFmtId="164" fontId="10" fillId="0" borderId="22" xfId="0" applyNumberFormat="1" applyFont="1" applyBorder="1" applyAlignment="1">
      <alignment horizontal="right" vertical="top"/>
    </xf>
    <xf numFmtId="0" fontId="118" fillId="0" borderId="0" xfId="0" applyFont="1" applyAlignment="1">
      <alignment/>
    </xf>
    <xf numFmtId="164" fontId="3" fillId="0" borderId="22" xfId="0" applyNumberFormat="1" applyFont="1" applyFill="1" applyBorder="1" applyAlignment="1">
      <alignment horizontal="right" vertical="top"/>
    </xf>
    <xf numFmtId="164" fontId="2" fillId="56" borderId="22" xfId="0" applyNumberFormat="1" applyFont="1" applyFill="1" applyBorder="1" applyAlignment="1">
      <alignment horizontal="right" vertical="top"/>
    </xf>
    <xf numFmtId="164" fontId="0" fillId="0" borderId="28" xfId="0" applyNumberFormat="1" applyFont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164" fontId="0" fillId="56" borderId="35" xfId="0" applyNumberFormat="1" applyFont="1" applyFill="1" applyBorder="1" applyAlignment="1">
      <alignment horizontal="right" vertical="top"/>
    </xf>
    <xf numFmtId="164" fontId="3" fillId="0" borderId="25" xfId="0" applyNumberFormat="1" applyFont="1" applyBorder="1" applyAlignment="1">
      <alignment horizontal="right" vertical="top"/>
    </xf>
    <xf numFmtId="164" fontId="0" fillId="56" borderId="30" xfId="0" applyNumberFormat="1" applyFont="1" applyFill="1" applyBorder="1" applyAlignment="1">
      <alignment horizontal="right" vertical="top"/>
    </xf>
    <xf numFmtId="164" fontId="0" fillId="0" borderId="32" xfId="0" applyNumberFormat="1" applyFont="1" applyBorder="1" applyAlignment="1">
      <alignment horizontal="right" vertical="top"/>
    </xf>
    <xf numFmtId="164" fontId="0" fillId="56" borderId="34" xfId="0" applyNumberFormat="1" applyFont="1" applyFill="1" applyBorder="1" applyAlignment="1">
      <alignment horizontal="right" vertical="top"/>
    </xf>
    <xf numFmtId="164" fontId="2" fillId="56" borderId="23" xfId="0" applyNumberFormat="1" applyFont="1" applyFill="1" applyBorder="1" applyAlignment="1">
      <alignment horizontal="right" vertical="top"/>
    </xf>
    <xf numFmtId="164" fontId="2" fillId="56" borderId="25" xfId="0" applyNumberFormat="1" applyFont="1" applyFill="1" applyBorder="1" applyAlignment="1">
      <alignment horizontal="right" vertical="top"/>
    </xf>
    <xf numFmtId="164" fontId="0" fillId="0" borderId="30" xfId="0" applyNumberFormat="1" applyFont="1" applyBorder="1" applyAlignment="1">
      <alignment vertical="top"/>
    </xf>
    <xf numFmtId="164" fontId="3" fillId="0" borderId="25" xfId="0" applyNumberFormat="1" applyFont="1" applyBorder="1" applyAlignment="1">
      <alignment vertical="top"/>
    </xf>
    <xf numFmtId="164" fontId="0" fillId="0" borderId="33" xfId="0" applyNumberFormat="1" applyFont="1" applyBorder="1" applyAlignment="1">
      <alignment vertical="top"/>
    </xf>
    <xf numFmtId="164" fontId="7" fillId="0" borderId="22" xfId="0" applyNumberFormat="1" applyFont="1" applyFill="1" applyBorder="1" applyAlignment="1">
      <alignment vertical="top"/>
    </xf>
    <xf numFmtId="164" fontId="0" fillId="0" borderId="27" xfId="0" applyNumberFormat="1" applyFont="1" applyBorder="1" applyAlignment="1">
      <alignment vertical="top"/>
    </xf>
    <xf numFmtId="164" fontId="2" fillId="0" borderId="22" xfId="0" applyNumberFormat="1" applyFont="1" applyFill="1" applyBorder="1" applyAlignment="1">
      <alignment vertical="top"/>
    </xf>
    <xf numFmtId="164" fontId="3" fillId="0" borderId="25" xfId="0" applyNumberFormat="1" applyFont="1" applyFill="1" applyBorder="1" applyAlignment="1">
      <alignment vertical="top"/>
    </xf>
    <xf numFmtId="164" fontId="7" fillId="56" borderId="25" xfId="0" applyNumberFormat="1" applyFont="1" applyFill="1" applyBorder="1" applyAlignment="1">
      <alignment horizontal="right" vertical="top"/>
    </xf>
    <xf numFmtId="164" fontId="4" fillId="56" borderId="25" xfId="0" applyNumberFormat="1" applyFont="1" applyFill="1" applyBorder="1" applyAlignment="1">
      <alignment horizontal="right" vertical="top" wrapText="1"/>
    </xf>
    <xf numFmtId="164" fontId="0" fillId="56" borderId="25" xfId="0" applyNumberFormat="1" applyFont="1" applyFill="1" applyBorder="1" applyAlignment="1">
      <alignment vertical="top"/>
    </xf>
    <xf numFmtId="164" fontId="7" fillId="56" borderId="33" xfId="0" applyNumberFormat="1" applyFont="1" applyFill="1" applyBorder="1" applyAlignment="1">
      <alignment horizontal="right" vertical="top"/>
    </xf>
    <xf numFmtId="164" fontId="2" fillId="56" borderId="22" xfId="0" applyNumberFormat="1" applyFont="1" applyFill="1" applyBorder="1" applyAlignment="1">
      <alignment horizontal="right" vertical="top"/>
    </xf>
    <xf numFmtId="164" fontId="8" fillId="56" borderId="22" xfId="0" applyNumberFormat="1" applyFont="1" applyFill="1" applyBorder="1" applyAlignment="1">
      <alignment vertical="top"/>
    </xf>
    <xf numFmtId="164" fontId="8" fillId="56" borderId="0" xfId="0" applyNumberFormat="1" applyFont="1" applyFill="1" applyBorder="1" applyAlignment="1">
      <alignment horizontal="right" vertical="top"/>
    </xf>
    <xf numFmtId="164" fontId="3" fillId="0" borderId="40" xfId="0" applyNumberFormat="1" applyFont="1" applyBorder="1" applyAlignment="1">
      <alignment wrapText="1"/>
    </xf>
    <xf numFmtId="164" fontId="0" fillId="0" borderId="40" xfId="0" applyNumberFormat="1" applyFont="1" applyBorder="1" applyAlignment="1">
      <alignment/>
    </xf>
    <xf numFmtId="164" fontId="9" fillId="0" borderId="4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118" fillId="56" borderId="25" xfId="0" applyNumberFormat="1" applyFont="1" applyFill="1" applyBorder="1" applyAlignment="1">
      <alignment horizontal="right" vertical="top"/>
    </xf>
    <xf numFmtId="0" fontId="128" fillId="0" borderId="22" xfId="0" applyFont="1" applyBorder="1" applyAlignment="1">
      <alignment horizontal="center" vertical="top" wrapText="1"/>
    </xf>
    <xf numFmtId="49" fontId="0" fillId="0" borderId="22" xfId="0" applyNumberForma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" fillId="55" borderId="34" xfId="0" applyFont="1" applyFill="1" applyBorder="1" applyAlignment="1">
      <alignment vertical="top" wrapText="1"/>
    </xf>
    <xf numFmtId="0" fontId="118" fillId="0" borderId="0" xfId="0" applyFont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4" fontId="128" fillId="0" borderId="43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164" fontId="121" fillId="0" borderId="0" xfId="0" applyNumberFormat="1" applyFont="1" applyFill="1" applyBorder="1" applyAlignment="1">
      <alignment horizontal="right" vertical="top"/>
    </xf>
    <xf numFmtId="164" fontId="121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64" fontId="118" fillId="0" borderId="0" xfId="0" applyNumberFormat="1" applyFont="1" applyBorder="1" applyAlignment="1">
      <alignment horizontal="right" vertical="top"/>
    </xf>
    <xf numFmtId="164" fontId="118" fillId="0" borderId="0" xfId="0" applyNumberFormat="1" applyFont="1" applyBorder="1" applyAlignment="1">
      <alignment vertical="top"/>
    </xf>
    <xf numFmtId="164" fontId="0" fillId="0" borderId="0" xfId="0" applyNumberFormat="1" applyFont="1" applyBorder="1" applyAlignment="1">
      <alignment horizontal="right" vertical="top"/>
    </xf>
    <xf numFmtId="49" fontId="20" fillId="0" borderId="19" xfId="0" applyNumberFormat="1" applyFont="1" applyBorder="1" applyAlignment="1">
      <alignment vertical="top"/>
    </xf>
    <xf numFmtId="49" fontId="20" fillId="0" borderId="20" xfId="0" applyNumberFormat="1" applyFont="1" applyBorder="1" applyAlignment="1">
      <alignment vertical="top"/>
    </xf>
    <xf numFmtId="0" fontId="20" fillId="0" borderId="20" xfId="0" applyFont="1" applyBorder="1" applyAlignment="1">
      <alignment vertical="top" wrapText="1"/>
    </xf>
    <xf numFmtId="164" fontId="20" fillId="0" borderId="20" xfId="0" applyNumberFormat="1" applyFont="1" applyBorder="1" applyAlignment="1">
      <alignment vertical="top"/>
    </xf>
    <xf numFmtId="49" fontId="2" fillId="0" borderId="2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" fillId="0" borderId="22" xfId="0" applyNumberFormat="1" applyFont="1" applyFill="1" applyBorder="1" applyAlignment="1">
      <alignment horizontal="center" vertical="top" wrapText="1"/>
    </xf>
    <xf numFmtId="165" fontId="0" fillId="0" borderId="22" xfId="0" applyNumberFormat="1" applyFont="1" applyBorder="1" applyAlignment="1">
      <alignment horizontal="right" vertical="top"/>
    </xf>
    <xf numFmtId="0" fontId="2" fillId="0" borderId="38" xfId="0" applyFont="1" applyBorder="1" applyAlignment="1">
      <alignment vertical="top" wrapText="1"/>
    </xf>
    <xf numFmtId="164" fontId="118" fillId="56" borderId="23" xfId="0" applyNumberFormat="1" applyFont="1" applyFill="1" applyBorder="1" applyAlignment="1">
      <alignment vertical="top"/>
    </xf>
    <xf numFmtId="164" fontId="0" fillId="56" borderId="23" xfId="0" applyNumberFormat="1" applyFont="1" applyFill="1" applyBorder="1" applyAlignment="1">
      <alignment vertical="top"/>
    </xf>
    <xf numFmtId="164" fontId="8" fillId="56" borderId="25" xfId="0" applyNumberFormat="1" applyFont="1" applyFill="1" applyBorder="1" applyAlignment="1">
      <alignment vertical="top"/>
    </xf>
    <xf numFmtId="164" fontId="8" fillId="56" borderId="25" xfId="0" applyNumberFormat="1" applyFont="1" applyFill="1" applyBorder="1" applyAlignment="1">
      <alignment horizontal="right" vertical="top"/>
    </xf>
    <xf numFmtId="0" fontId="118" fillId="0" borderId="0" xfId="0" applyFont="1" applyFill="1" applyAlignment="1">
      <alignment/>
    </xf>
    <xf numFmtId="165" fontId="2" fillId="0" borderId="23" xfId="0" applyNumberFormat="1" applyFont="1" applyFill="1" applyBorder="1" applyAlignment="1">
      <alignment horizontal="right" vertical="top"/>
    </xf>
    <xf numFmtId="165" fontId="2" fillId="56" borderId="23" xfId="0" applyNumberFormat="1" applyFont="1" applyFill="1" applyBorder="1" applyAlignment="1">
      <alignment horizontal="right" vertical="top"/>
    </xf>
    <xf numFmtId="165" fontId="130" fillId="56" borderId="23" xfId="0" applyNumberFormat="1" applyFont="1" applyFill="1" applyBorder="1" applyAlignment="1">
      <alignment vertical="top"/>
    </xf>
    <xf numFmtId="49" fontId="121" fillId="0" borderId="28" xfId="0" applyNumberFormat="1" applyFont="1" applyBorder="1" applyAlignment="1">
      <alignment vertical="top"/>
    </xf>
    <xf numFmtId="164" fontId="3" fillId="56" borderId="25" xfId="0" applyNumberFormat="1" applyFont="1" applyFill="1" applyBorder="1" applyAlignment="1">
      <alignment vertical="top"/>
    </xf>
    <xf numFmtId="49" fontId="118" fillId="0" borderId="28" xfId="0" applyNumberFormat="1" applyFont="1" applyBorder="1" applyAlignment="1">
      <alignment vertical="top"/>
    </xf>
    <xf numFmtId="0" fontId="121" fillId="0" borderId="22" xfId="0" applyFont="1" applyBorder="1" applyAlignment="1">
      <alignment vertical="top" wrapText="1"/>
    </xf>
    <xf numFmtId="3" fontId="118" fillId="0" borderId="22" xfId="0" applyNumberFormat="1" applyFont="1" applyBorder="1" applyAlignment="1">
      <alignment horizontal="center" vertical="top" wrapText="1"/>
    </xf>
    <xf numFmtId="164" fontId="123" fillId="56" borderId="22" xfId="0" applyNumberFormat="1" applyFont="1" applyFill="1" applyBorder="1" applyAlignment="1">
      <alignment horizontal="right" vertical="top"/>
    </xf>
    <xf numFmtId="165" fontId="7" fillId="56" borderId="22" xfId="0" applyNumberFormat="1" applyFont="1" applyFill="1" applyBorder="1" applyAlignment="1">
      <alignment horizontal="right" vertical="top"/>
    </xf>
    <xf numFmtId="164" fontId="3" fillId="56" borderId="22" xfId="0" applyNumberFormat="1" applyFont="1" applyFill="1" applyBorder="1" applyAlignment="1">
      <alignment vertical="top"/>
    </xf>
    <xf numFmtId="49" fontId="5" fillId="0" borderId="28" xfId="0" applyNumberFormat="1" applyFont="1" applyBorder="1" applyAlignment="1">
      <alignment vertical="top"/>
    </xf>
    <xf numFmtId="164" fontId="5" fillId="56" borderId="22" xfId="0" applyNumberFormat="1" applyFont="1" applyFill="1" applyBorder="1" applyAlignment="1">
      <alignment horizontal="right" vertical="top"/>
    </xf>
    <xf numFmtId="164" fontId="5" fillId="56" borderId="22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49" fontId="121" fillId="0" borderId="28" xfId="0" applyNumberFormat="1" applyFont="1" applyBorder="1" applyAlignment="1">
      <alignment vertical="top"/>
    </xf>
    <xf numFmtId="49" fontId="118" fillId="0" borderId="27" xfId="0" applyNumberFormat="1" applyFont="1" applyBorder="1" applyAlignment="1">
      <alignment vertical="top"/>
    </xf>
    <xf numFmtId="0" fontId="121" fillId="0" borderId="0" xfId="0" applyFont="1" applyAlignment="1">
      <alignment/>
    </xf>
    <xf numFmtId="49" fontId="0" fillId="0" borderId="27" xfId="0" applyNumberFormat="1" applyBorder="1" applyAlignment="1">
      <alignment horizontal="center" vertical="top" wrapText="1"/>
    </xf>
    <xf numFmtId="49" fontId="2" fillId="56" borderId="25" xfId="0" applyNumberFormat="1" applyFont="1" applyFill="1" applyBorder="1" applyAlignment="1">
      <alignment horizontal="center" vertical="top" wrapText="1"/>
    </xf>
    <xf numFmtId="0" fontId="2" fillId="56" borderId="25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165" fontId="19" fillId="0" borderId="25" xfId="69" applyFont="1" applyFill="1" applyBorder="1" applyAlignment="1">
      <alignment horizontal="left" vertical="top" wrapText="1"/>
    </xf>
    <xf numFmtId="49" fontId="0" fillId="0" borderId="35" xfId="0" applyNumberFormat="1" applyBorder="1" applyAlignment="1">
      <alignment horizontal="center" vertical="top" wrapText="1"/>
    </xf>
    <xf numFmtId="49" fontId="0" fillId="0" borderId="26" xfId="0" applyNumberFormat="1" applyFont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9" fontId="0" fillId="0" borderId="36" xfId="0" applyNumberFormat="1" applyBorder="1" applyAlignment="1">
      <alignment horizontal="center" vertical="top" wrapText="1"/>
    </xf>
    <xf numFmtId="49" fontId="0" fillId="0" borderId="41" xfId="0" applyNumberFormat="1" applyFont="1" applyBorder="1" applyAlignment="1">
      <alignment horizontal="center" vertical="top" wrapText="1"/>
    </xf>
    <xf numFmtId="0" fontId="131" fillId="0" borderId="23" xfId="0" applyFont="1" applyBorder="1" applyAlignment="1">
      <alignment horizontal="center" vertical="top" wrapText="1"/>
    </xf>
    <xf numFmtId="165" fontId="32" fillId="0" borderId="27" xfId="69" applyFont="1" applyFill="1" applyBorder="1" applyAlignment="1">
      <alignment horizontal="left" vertical="top" wrapText="1"/>
    </xf>
    <xf numFmtId="165" fontId="32" fillId="0" borderId="33" xfId="69" applyFont="1" applyFill="1" applyBorder="1" applyAlignment="1">
      <alignment horizontal="left" vertical="top" wrapText="1"/>
    </xf>
    <xf numFmtId="0" fontId="128" fillId="0" borderId="33" xfId="0" applyFont="1" applyBorder="1" applyAlignment="1">
      <alignment horizontal="center" vertical="top" wrapText="1"/>
    </xf>
    <xf numFmtId="164" fontId="121" fillId="56" borderId="30" xfId="69" applyNumberFormat="1" applyFont="1" applyFill="1" applyBorder="1" applyAlignment="1">
      <alignment horizontal="right" vertical="top"/>
    </xf>
    <xf numFmtId="164" fontId="121" fillId="56" borderId="34" xfId="0" applyNumberFormat="1" applyFont="1" applyFill="1" applyBorder="1" applyAlignment="1">
      <alignment horizontal="right" vertical="top"/>
    </xf>
    <xf numFmtId="164" fontId="3" fillId="0" borderId="22" xfId="69" applyNumberFormat="1" applyFont="1" applyFill="1" applyBorder="1" applyAlignment="1">
      <alignment horizontal="right" vertical="top"/>
    </xf>
    <xf numFmtId="164" fontId="0" fillId="57" borderId="22" xfId="0" applyNumberFormat="1" applyFont="1" applyFill="1" applyBorder="1" applyAlignment="1">
      <alignment horizontal="right" vertical="top"/>
    </xf>
    <xf numFmtId="164" fontId="0" fillId="57" borderId="22" xfId="0" applyNumberFormat="1" applyFont="1" applyFill="1" applyBorder="1" applyAlignment="1">
      <alignment vertical="top"/>
    </xf>
    <xf numFmtId="164" fontId="3" fillId="57" borderId="22" xfId="0" applyNumberFormat="1" applyFont="1" applyFill="1" applyBorder="1" applyAlignment="1">
      <alignment horizontal="right" vertical="top"/>
    </xf>
    <xf numFmtId="164" fontId="2" fillId="57" borderId="22" xfId="0" applyNumberFormat="1" applyFont="1" applyFill="1" applyBorder="1" applyAlignment="1">
      <alignment horizontal="right" vertical="top"/>
    </xf>
    <xf numFmtId="164" fontId="0" fillId="57" borderId="25" xfId="0" applyNumberFormat="1" applyFont="1" applyFill="1" applyBorder="1" applyAlignment="1">
      <alignment horizontal="right" vertical="top"/>
    </xf>
    <xf numFmtId="49" fontId="0" fillId="0" borderId="33" xfId="0" applyNumberFormat="1" applyBorder="1" applyAlignment="1">
      <alignment vertical="top"/>
    </xf>
    <xf numFmtId="49" fontId="0" fillId="0" borderId="44" xfId="0" applyNumberFormat="1" applyBorder="1" applyAlignment="1">
      <alignment vertical="top"/>
    </xf>
    <xf numFmtId="164" fontId="124" fillId="0" borderId="0" xfId="0" applyNumberFormat="1" applyFont="1" applyBorder="1" applyAlignment="1">
      <alignment horizontal="right"/>
    </xf>
    <xf numFmtId="164" fontId="12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49" fontId="5" fillId="0" borderId="28" xfId="0" applyNumberFormat="1" applyFont="1" applyBorder="1" applyAlignment="1">
      <alignment vertical="top"/>
    </xf>
    <xf numFmtId="164" fontId="132" fillId="56" borderId="22" xfId="0" applyNumberFormat="1" applyFont="1" applyFill="1" applyBorder="1" applyAlignment="1">
      <alignment horizontal="right" vertical="top"/>
    </xf>
    <xf numFmtId="164" fontId="132" fillId="56" borderId="22" xfId="0" applyNumberFormat="1" applyFont="1" applyFill="1" applyBorder="1" applyAlignment="1">
      <alignment vertical="top"/>
    </xf>
    <xf numFmtId="164" fontId="5" fillId="56" borderId="22" xfId="0" applyNumberFormat="1" applyFont="1" applyFill="1" applyBorder="1" applyAlignment="1">
      <alignment horizontal="right" vertical="top"/>
    </xf>
    <xf numFmtId="0" fontId="5" fillId="0" borderId="0" xfId="0" applyFont="1" applyAlignment="1">
      <alignment/>
    </xf>
    <xf numFmtId="49" fontId="133" fillId="0" borderId="28" xfId="0" applyNumberFormat="1" applyFont="1" applyBorder="1" applyAlignment="1">
      <alignment vertical="top"/>
    </xf>
    <xf numFmtId="0" fontId="133" fillId="0" borderId="0" xfId="0" applyFont="1" applyAlignment="1">
      <alignment/>
    </xf>
    <xf numFmtId="49" fontId="134" fillId="0" borderId="28" xfId="0" applyNumberFormat="1" applyFont="1" applyBorder="1" applyAlignment="1">
      <alignment vertical="top"/>
    </xf>
    <xf numFmtId="0" fontId="134" fillId="0" borderId="0" xfId="0" applyFont="1" applyAlignment="1">
      <alignment/>
    </xf>
    <xf numFmtId="164" fontId="123" fillId="56" borderId="22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49" fontId="121" fillId="0" borderId="27" xfId="0" applyNumberFormat="1" applyFont="1" applyBorder="1" applyAlignment="1">
      <alignment vertical="top"/>
    </xf>
    <xf numFmtId="164" fontId="121" fillId="0" borderId="0" xfId="0" applyNumberFormat="1" applyFont="1" applyAlignment="1">
      <alignment/>
    </xf>
    <xf numFmtId="49" fontId="121" fillId="0" borderId="27" xfId="0" applyNumberFormat="1" applyFont="1" applyBorder="1" applyAlignment="1">
      <alignment vertical="top"/>
    </xf>
    <xf numFmtId="164" fontId="121" fillId="56" borderId="26" xfId="0" applyNumberFormat="1" applyFont="1" applyFill="1" applyBorder="1" applyAlignment="1">
      <alignment horizontal="right" vertical="top"/>
    </xf>
    <xf numFmtId="0" fontId="121" fillId="0" borderId="0" xfId="0" applyFont="1" applyBorder="1" applyAlignment="1">
      <alignment/>
    </xf>
    <xf numFmtId="0" fontId="127" fillId="0" borderId="26" xfId="0" applyFont="1" applyBorder="1" applyAlignment="1">
      <alignment vertical="top" wrapText="1"/>
    </xf>
    <xf numFmtId="0" fontId="127" fillId="0" borderId="41" xfId="0" applyFont="1" applyBorder="1" applyAlignment="1">
      <alignment vertical="top" wrapText="1"/>
    </xf>
    <xf numFmtId="49" fontId="121" fillId="0" borderId="34" xfId="0" applyNumberFormat="1" applyFont="1" applyBorder="1" applyAlignment="1">
      <alignment vertical="top"/>
    </xf>
    <xf numFmtId="49" fontId="121" fillId="0" borderId="25" xfId="0" applyNumberFormat="1" applyFont="1" applyBorder="1" applyAlignment="1">
      <alignment vertical="top"/>
    </xf>
    <xf numFmtId="49" fontId="121" fillId="0" borderId="31" xfId="0" applyNumberFormat="1" applyFont="1" applyBorder="1" applyAlignment="1">
      <alignment vertical="top"/>
    </xf>
    <xf numFmtId="49" fontId="118" fillId="0" borderId="0" xfId="0" applyNumberFormat="1" applyFont="1" applyBorder="1" applyAlignment="1">
      <alignment vertical="top"/>
    </xf>
    <xf numFmtId="164" fontId="118" fillId="56" borderId="31" xfId="0" applyNumberFormat="1" applyFont="1" applyFill="1" applyBorder="1" applyAlignment="1">
      <alignment horizontal="right" vertical="top"/>
    </xf>
    <xf numFmtId="164" fontId="118" fillId="56" borderId="26" xfId="0" applyNumberFormat="1" applyFont="1" applyFill="1" applyBorder="1" applyAlignment="1">
      <alignment horizontal="right" vertical="top"/>
    </xf>
    <xf numFmtId="164" fontId="3" fillId="56" borderId="22" xfId="0" applyNumberFormat="1" applyFont="1" applyFill="1" applyBorder="1" applyAlignment="1">
      <alignment vertical="top"/>
    </xf>
    <xf numFmtId="164" fontId="3" fillId="56" borderId="26" xfId="0" applyNumberFormat="1" applyFont="1" applyFill="1" applyBorder="1" applyAlignment="1">
      <alignment horizontal="right" vertical="top"/>
    </xf>
    <xf numFmtId="49" fontId="3" fillId="0" borderId="40" xfId="0" applyNumberFormat="1" applyFont="1" applyBorder="1" applyAlignment="1">
      <alignment vertical="top"/>
    </xf>
    <xf numFmtId="164" fontId="3" fillId="56" borderId="23" xfId="0" applyNumberFormat="1" applyFont="1" applyFill="1" applyBorder="1" applyAlignment="1">
      <alignment horizontal="right" vertical="top"/>
    </xf>
    <xf numFmtId="164" fontId="3" fillId="56" borderId="23" xfId="0" applyNumberFormat="1" applyFont="1" applyFill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2" fillId="0" borderId="33" xfId="0" applyFont="1" applyBorder="1" applyAlignment="1">
      <alignment vertical="top" wrapText="1"/>
    </xf>
    <xf numFmtId="49" fontId="0" fillId="0" borderId="45" xfId="0" applyNumberForma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164" fontId="3" fillId="56" borderId="30" xfId="69" applyNumberFormat="1" applyFont="1" applyFill="1" applyBorder="1" applyAlignment="1">
      <alignment horizontal="right" vertical="top"/>
    </xf>
    <xf numFmtId="164" fontId="0" fillId="56" borderId="30" xfId="0" applyNumberFormat="1" applyFont="1" applyFill="1" applyBorder="1" applyAlignment="1">
      <alignment vertical="top"/>
    </xf>
    <xf numFmtId="164" fontId="4" fillId="56" borderId="22" xfId="0" applyNumberFormat="1" applyFont="1" applyFill="1" applyBorder="1" applyAlignment="1">
      <alignment vertical="top"/>
    </xf>
    <xf numFmtId="164" fontId="2" fillId="56" borderId="25" xfId="0" applyNumberFormat="1" applyFont="1" applyFill="1" applyBorder="1" applyAlignment="1">
      <alignment vertical="top"/>
    </xf>
    <xf numFmtId="164" fontId="4" fillId="56" borderId="22" xfId="0" applyNumberFormat="1" applyFont="1" applyFill="1" applyBorder="1" applyAlignment="1">
      <alignment vertical="top"/>
    </xf>
    <xf numFmtId="0" fontId="2" fillId="0" borderId="46" xfId="0" applyFont="1" applyBorder="1" applyAlignment="1">
      <alignment vertical="top" wrapText="1"/>
    </xf>
    <xf numFmtId="49" fontId="3" fillId="0" borderId="24" xfId="0" applyNumberFormat="1" applyFont="1" applyBorder="1" applyAlignment="1">
      <alignment vertical="top"/>
    </xf>
    <xf numFmtId="164" fontId="3" fillId="55" borderId="27" xfId="0" applyNumberFormat="1" applyFont="1" applyFill="1" applyBorder="1" applyAlignment="1">
      <alignment horizontal="right" vertical="top"/>
    </xf>
    <xf numFmtId="164" fontId="3" fillId="55" borderId="27" xfId="0" applyNumberFormat="1" applyFont="1" applyFill="1" applyBorder="1" applyAlignment="1">
      <alignment vertical="top"/>
    </xf>
    <xf numFmtId="49" fontId="3" fillId="0" borderId="45" xfId="0" applyNumberFormat="1" applyFont="1" applyBorder="1" applyAlignment="1">
      <alignment vertical="top"/>
    </xf>
    <xf numFmtId="49" fontId="17" fillId="56" borderId="27" xfId="0" applyNumberFormat="1" applyFont="1" applyFill="1" applyBorder="1" applyAlignment="1">
      <alignment vertical="top"/>
    </xf>
    <xf numFmtId="49" fontId="14" fillId="0" borderId="25" xfId="0" applyNumberFormat="1" applyFont="1" applyBorder="1" applyAlignment="1">
      <alignment vertical="top"/>
    </xf>
    <xf numFmtId="49" fontId="121" fillId="0" borderId="28" xfId="0" applyNumberFormat="1" applyFont="1" applyFill="1" applyBorder="1" applyAlignment="1">
      <alignment vertical="top"/>
    </xf>
    <xf numFmtId="49" fontId="14" fillId="0" borderId="34" xfId="0" applyNumberFormat="1" applyFont="1" applyBorder="1" applyAlignment="1">
      <alignment vertical="top"/>
    </xf>
    <xf numFmtId="49" fontId="121" fillId="0" borderId="25" xfId="0" applyNumberFormat="1" applyFont="1" applyFill="1" applyBorder="1" applyAlignment="1">
      <alignment vertical="top"/>
    </xf>
    <xf numFmtId="49" fontId="14" fillId="0" borderId="28" xfId="0" applyNumberFormat="1" applyFont="1" applyBorder="1" applyAlignment="1">
      <alignment vertical="top"/>
    </xf>
    <xf numFmtId="49" fontId="3" fillId="0" borderId="29" xfId="0" applyNumberFormat="1" applyFont="1" applyBorder="1" applyAlignment="1">
      <alignment vertical="top"/>
    </xf>
    <xf numFmtId="49" fontId="0" fillId="0" borderId="40" xfId="0" applyNumberFormat="1" applyBorder="1" applyAlignment="1">
      <alignment vertical="top"/>
    </xf>
    <xf numFmtId="49" fontId="0" fillId="0" borderId="40" xfId="0" applyNumberFormat="1" applyFont="1" applyBorder="1" applyAlignment="1">
      <alignment vertical="top"/>
    </xf>
    <xf numFmtId="49" fontId="0" fillId="0" borderId="45" xfId="0" applyNumberFormat="1" applyFont="1" applyBorder="1" applyAlignment="1">
      <alignment vertical="top"/>
    </xf>
    <xf numFmtId="49" fontId="0" fillId="0" borderId="40" xfId="0" applyNumberFormat="1" applyFont="1" applyBorder="1" applyAlignment="1">
      <alignment vertical="top"/>
    </xf>
    <xf numFmtId="49" fontId="10" fillId="0" borderId="40" xfId="0" applyNumberFormat="1" applyFont="1" applyBorder="1" applyAlignment="1">
      <alignment vertical="top"/>
    </xf>
    <xf numFmtId="49" fontId="3" fillId="0" borderId="31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vertical="top"/>
    </xf>
    <xf numFmtId="49" fontId="2" fillId="0" borderId="45" xfId="0" applyNumberFormat="1" applyFont="1" applyBorder="1" applyAlignment="1">
      <alignment vertical="top"/>
    </xf>
    <xf numFmtId="49" fontId="6" fillId="0" borderId="25" xfId="0" applyNumberFormat="1" applyFont="1" applyFill="1" applyBorder="1" applyAlignment="1">
      <alignment vertical="top"/>
    </xf>
    <xf numFmtId="49" fontId="0" fillId="0" borderId="34" xfId="0" applyNumberFormat="1" applyFont="1" applyBorder="1" applyAlignment="1">
      <alignment vertical="top"/>
    </xf>
    <xf numFmtId="49" fontId="6" fillId="0" borderId="40" xfId="0" applyNumberFormat="1" applyFont="1" applyFill="1" applyBorder="1" applyAlignment="1">
      <alignment vertical="top"/>
    </xf>
    <xf numFmtId="49" fontId="33" fillId="0" borderId="40" xfId="0" applyNumberFormat="1" applyFont="1" applyBorder="1" applyAlignment="1">
      <alignment vertical="top"/>
    </xf>
    <xf numFmtId="49" fontId="34" fillId="0" borderId="40" xfId="0" applyNumberFormat="1" applyFont="1" applyBorder="1" applyAlignment="1">
      <alignment vertical="top"/>
    </xf>
    <xf numFmtId="49" fontId="33" fillId="0" borderId="27" xfId="0" applyNumberFormat="1" applyFont="1" applyBorder="1" applyAlignment="1">
      <alignment vertical="top"/>
    </xf>
    <xf numFmtId="49" fontId="34" fillId="0" borderId="27" xfId="0" applyNumberFormat="1" applyFont="1" applyBorder="1" applyAlignment="1">
      <alignment vertical="top"/>
    </xf>
    <xf numFmtId="49" fontId="0" fillId="0" borderId="45" xfId="0" applyNumberFormat="1" applyFont="1" applyBorder="1" applyAlignment="1">
      <alignment vertical="top"/>
    </xf>
    <xf numFmtId="49" fontId="0" fillId="0" borderId="31" xfId="0" applyNumberFormat="1" applyFont="1" applyBorder="1" applyAlignment="1">
      <alignment vertical="top"/>
    </xf>
    <xf numFmtId="49" fontId="7" fillId="0" borderId="31" xfId="0" applyNumberFormat="1" applyFont="1" applyBorder="1" applyAlignment="1">
      <alignment vertical="top"/>
    </xf>
    <xf numFmtId="0" fontId="29" fillId="55" borderId="23" xfId="69" applyNumberFormat="1" applyFont="1" applyFill="1" applyBorder="1" applyAlignment="1">
      <alignment horizontal="left" vertical="top" wrapText="1"/>
    </xf>
    <xf numFmtId="0" fontId="29" fillId="55" borderId="23" xfId="69" applyNumberFormat="1" applyFont="1" applyFill="1" applyBorder="1" applyAlignment="1">
      <alignment horizontal="center" vertical="center" wrapText="1"/>
    </xf>
    <xf numFmtId="164" fontId="0" fillId="56" borderId="25" xfId="0" applyNumberFormat="1" applyFont="1" applyFill="1" applyBorder="1" applyAlignment="1">
      <alignment horizontal="right" vertical="top"/>
    </xf>
    <xf numFmtId="0" fontId="118" fillId="0" borderId="0" xfId="0" applyFont="1" applyAlignment="1">
      <alignment vertical="top" wrapText="1"/>
    </xf>
    <xf numFmtId="0" fontId="127" fillId="0" borderId="30" xfId="0" applyFont="1" applyBorder="1" applyAlignment="1">
      <alignment vertical="top" wrapText="1"/>
    </xf>
    <xf numFmtId="0" fontId="127" fillId="0" borderId="0" xfId="0" applyFont="1" applyBorder="1" applyAlignment="1">
      <alignment vertical="top" wrapText="1"/>
    </xf>
    <xf numFmtId="0" fontId="121" fillId="0" borderId="28" xfId="0" applyFont="1" applyBorder="1" applyAlignment="1">
      <alignment vertical="top" wrapText="1"/>
    </xf>
    <xf numFmtId="0" fontId="127" fillId="0" borderId="25" xfId="0" applyFont="1" applyBorder="1" applyAlignment="1">
      <alignment vertical="top" wrapText="1"/>
    </xf>
    <xf numFmtId="0" fontId="127" fillId="0" borderId="29" xfId="0" applyFont="1" applyBorder="1" applyAlignment="1">
      <alignment vertical="top" wrapText="1"/>
    </xf>
    <xf numFmtId="0" fontId="118" fillId="0" borderId="0" xfId="0" applyFont="1" applyBorder="1" applyAlignment="1">
      <alignment vertical="top"/>
    </xf>
    <xf numFmtId="0" fontId="118" fillId="0" borderId="0" xfId="0" applyFont="1" applyAlignment="1">
      <alignment vertical="top"/>
    </xf>
    <xf numFmtId="0" fontId="6" fillId="56" borderId="28" xfId="0" applyFont="1" applyFill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49" fontId="22" fillId="58" borderId="47" xfId="0" applyNumberFormat="1" applyFont="1" applyFill="1" applyBorder="1" applyAlignment="1" applyProtection="1">
      <alignment horizontal="left" vertical="center" wrapText="1"/>
      <protection locked="0"/>
    </xf>
    <xf numFmtId="0" fontId="23" fillId="55" borderId="23" xfId="69" applyNumberFormat="1" applyFont="1" applyFill="1" applyBorder="1" applyAlignment="1">
      <alignment horizontal="left" vertical="top" wrapText="1"/>
    </xf>
    <xf numFmtId="0" fontId="5" fillId="0" borderId="35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6" fillId="57" borderId="22" xfId="0" applyNumberFormat="1" applyFont="1" applyFill="1" applyBorder="1" applyAlignment="1">
      <alignment vertical="top"/>
    </xf>
    <xf numFmtId="49" fontId="6" fillId="57" borderId="31" xfId="0" applyNumberFormat="1" applyFont="1" applyFill="1" applyBorder="1" applyAlignment="1">
      <alignment vertical="top"/>
    </xf>
    <xf numFmtId="0" fontId="5" fillId="0" borderId="23" xfId="0" applyFont="1" applyBorder="1" applyAlignment="1">
      <alignment vertical="top" wrapText="1"/>
    </xf>
    <xf numFmtId="164" fontId="2" fillId="0" borderId="23" xfId="0" applyNumberFormat="1" applyFont="1" applyFill="1" applyBorder="1" applyAlignment="1">
      <alignment vertical="top"/>
    </xf>
    <xf numFmtId="0" fontId="129" fillId="0" borderId="0" xfId="0" applyFont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7" fillId="0" borderId="22" xfId="0" applyFont="1" applyFill="1" applyBorder="1" applyAlignment="1">
      <alignment vertical="center" wrapText="1"/>
    </xf>
    <xf numFmtId="0" fontId="2" fillId="0" borderId="25" xfId="0" applyFont="1" applyBorder="1" applyAlignment="1">
      <alignment vertical="top" wrapText="1"/>
    </xf>
    <xf numFmtId="164" fontId="0" fillId="56" borderId="25" xfId="0" applyNumberFormat="1" applyFont="1" applyFill="1" applyBorder="1" applyAlignment="1">
      <alignment horizontal="right" vertical="top"/>
    </xf>
    <xf numFmtId="164" fontId="0" fillId="0" borderId="0" xfId="0" applyNumberFormat="1" applyFont="1" applyAlignment="1">
      <alignment/>
    </xf>
    <xf numFmtId="0" fontId="5" fillId="0" borderId="22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164" fontId="0" fillId="56" borderId="23" xfId="0" applyNumberFormat="1" applyFont="1" applyFill="1" applyBorder="1" applyAlignment="1">
      <alignment horizontal="right" vertical="top"/>
    </xf>
    <xf numFmtId="0" fontId="2" fillId="0" borderId="34" xfId="0" applyFont="1" applyBorder="1" applyAlignment="1">
      <alignment vertical="top" wrapText="1"/>
    </xf>
    <xf numFmtId="49" fontId="1" fillId="0" borderId="40" xfId="0" applyNumberFormat="1" applyFont="1" applyBorder="1" applyAlignment="1">
      <alignment horizontal="center" vertical="top"/>
    </xf>
    <xf numFmtId="164" fontId="0" fillId="56" borderId="25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vertical="top"/>
    </xf>
    <xf numFmtId="164" fontId="0" fillId="0" borderId="0" xfId="0" applyNumberFormat="1" applyFill="1" applyAlignment="1">
      <alignment/>
    </xf>
    <xf numFmtId="49" fontId="3" fillId="56" borderId="22" xfId="0" applyNumberFormat="1" applyFont="1" applyFill="1" applyBorder="1" applyAlignment="1">
      <alignment horizontal="center" vertical="top" wrapText="1"/>
    </xf>
    <xf numFmtId="0" fontId="0" fillId="56" borderId="2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65" fontId="7" fillId="0" borderId="0" xfId="0" applyNumberFormat="1" applyFont="1" applyAlignment="1">
      <alignment horizontal="right" vertical="top"/>
    </xf>
    <xf numFmtId="165" fontId="1" fillId="56" borderId="23" xfId="0" applyNumberFormat="1" applyFont="1" applyFill="1" applyBorder="1" applyAlignment="1">
      <alignment vertical="top"/>
    </xf>
    <xf numFmtId="165" fontId="3" fillId="0" borderId="23" xfId="0" applyNumberFormat="1" applyFont="1" applyBorder="1" applyAlignment="1">
      <alignment horizontal="right" vertical="top"/>
    </xf>
    <xf numFmtId="165" fontId="6" fillId="56" borderId="22" xfId="0" applyNumberFormat="1" applyFont="1" applyFill="1" applyBorder="1" applyAlignment="1">
      <alignment vertical="top"/>
    </xf>
    <xf numFmtId="165" fontId="3" fillId="0" borderId="25" xfId="0" applyNumberFormat="1" applyFont="1" applyBorder="1" applyAlignment="1">
      <alignment horizontal="right" vertical="top"/>
    </xf>
    <xf numFmtId="165" fontId="7" fillId="0" borderId="25" xfId="0" applyNumberFormat="1" applyFont="1" applyFill="1" applyBorder="1" applyAlignment="1">
      <alignment horizontal="right" vertical="top"/>
    </xf>
    <xf numFmtId="165" fontId="0" fillId="0" borderId="22" xfId="0" applyNumberFormat="1" applyFont="1" applyBorder="1" applyAlignment="1">
      <alignment vertical="top"/>
    </xf>
    <xf numFmtId="165" fontId="2" fillId="0" borderId="22" xfId="0" applyNumberFormat="1" applyFont="1" applyFill="1" applyBorder="1" applyAlignment="1">
      <alignment horizontal="right" vertical="top"/>
    </xf>
    <xf numFmtId="165" fontId="2" fillId="0" borderId="41" xfId="0" applyNumberFormat="1" applyFont="1" applyFill="1" applyBorder="1" applyAlignment="1">
      <alignment horizontal="right" vertical="top"/>
    </xf>
    <xf numFmtId="165" fontId="2" fillId="0" borderId="25" xfId="0" applyNumberFormat="1" applyFont="1" applyFill="1" applyBorder="1" applyAlignment="1">
      <alignment horizontal="right" vertical="top"/>
    </xf>
    <xf numFmtId="165" fontId="20" fillId="55" borderId="23" xfId="0" applyNumberFormat="1" applyFont="1" applyFill="1" applyBorder="1" applyAlignment="1">
      <alignment vertical="top"/>
    </xf>
    <xf numFmtId="165" fontId="1" fillId="56" borderId="27" xfId="0" applyNumberFormat="1" applyFont="1" applyFill="1" applyBorder="1" applyAlignment="1">
      <alignment vertical="top"/>
    </xf>
    <xf numFmtId="165" fontId="2" fillId="0" borderId="30" xfId="0" applyNumberFormat="1" applyFont="1" applyFill="1" applyBorder="1" applyAlignment="1">
      <alignment horizontal="right" vertical="top"/>
    </xf>
    <xf numFmtId="165" fontId="7" fillId="0" borderId="22" xfId="0" applyNumberFormat="1" applyFont="1" applyFill="1" applyBorder="1" applyAlignment="1">
      <alignment horizontal="right" vertical="top"/>
    </xf>
    <xf numFmtId="165" fontId="5" fillId="0" borderId="22" xfId="0" applyNumberFormat="1" applyFont="1" applyFill="1" applyBorder="1" applyAlignment="1">
      <alignment horizontal="right" vertical="top"/>
    </xf>
    <xf numFmtId="165" fontId="6" fillId="56" borderId="23" xfId="0" applyNumberFormat="1" applyFont="1" applyFill="1" applyBorder="1" applyAlignment="1">
      <alignment vertical="top"/>
    </xf>
    <xf numFmtId="165" fontId="3" fillId="0" borderId="22" xfId="0" applyNumberFormat="1" applyFont="1" applyBorder="1" applyAlignment="1">
      <alignment horizontal="right" vertical="top"/>
    </xf>
    <xf numFmtId="165" fontId="23" fillId="55" borderId="23" xfId="0" applyNumberFormat="1" applyFont="1" applyFill="1" applyBorder="1" applyAlignment="1">
      <alignment vertical="top"/>
    </xf>
    <xf numFmtId="165" fontId="0" fillId="0" borderId="30" xfId="0" applyNumberFormat="1" applyFont="1" applyBorder="1" applyAlignment="1">
      <alignment horizontal="right" vertical="top"/>
    </xf>
    <xf numFmtId="165" fontId="12" fillId="0" borderId="22" xfId="0" applyNumberFormat="1" applyFont="1" applyFill="1" applyBorder="1" applyAlignment="1">
      <alignment horizontal="right" vertical="top"/>
    </xf>
    <xf numFmtId="165" fontId="6" fillId="56" borderId="23" xfId="0" applyNumberFormat="1" applyFont="1" applyFill="1" applyBorder="1" applyAlignment="1">
      <alignment vertical="top"/>
    </xf>
    <xf numFmtId="165" fontId="0" fillId="0" borderId="23" xfId="0" applyNumberFormat="1" applyFont="1" applyBorder="1" applyAlignment="1">
      <alignment horizontal="right" vertical="top"/>
    </xf>
    <xf numFmtId="165" fontId="7" fillId="0" borderId="23" xfId="0" applyNumberFormat="1" applyFont="1" applyBorder="1" applyAlignment="1">
      <alignment horizontal="right" vertical="top"/>
    </xf>
    <xf numFmtId="165" fontId="7" fillId="0" borderId="22" xfId="0" applyNumberFormat="1" applyFont="1" applyBorder="1" applyAlignment="1">
      <alignment horizontal="right" vertical="top"/>
    </xf>
    <xf numFmtId="165" fontId="0" fillId="0" borderId="25" xfId="0" applyNumberFormat="1" applyFont="1" applyBorder="1" applyAlignment="1">
      <alignment vertical="top"/>
    </xf>
    <xf numFmtId="165" fontId="7" fillId="0" borderId="24" xfId="0" applyNumberFormat="1" applyFont="1" applyFill="1" applyBorder="1" applyAlignment="1">
      <alignment horizontal="right" vertical="top"/>
    </xf>
    <xf numFmtId="165" fontId="20" fillId="55" borderId="23" xfId="0" applyNumberFormat="1" applyFont="1" applyFill="1" applyBorder="1" applyAlignment="1">
      <alignment vertical="top"/>
    </xf>
    <xf numFmtId="165" fontId="3" fillId="0" borderId="22" xfId="0" applyNumberFormat="1" applyFont="1" applyBorder="1" applyAlignment="1">
      <alignment horizontal="right" vertical="top"/>
    </xf>
    <xf numFmtId="165" fontId="2" fillId="0" borderId="23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horizontal="right" vertical="top"/>
    </xf>
    <xf numFmtId="165" fontId="7" fillId="0" borderId="25" xfId="0" applyNumberFormat="1" applyFont="1" applyBorder="1" applyAlignment="1">
      <alignment horizontal="right" vertical="top"/>
    </xf>
    <xf numFmtId="165" fontId="0" fillId="0" borderId="25" xfId="0" applyNumberFormat="1" applyFont="1" applyBorder="1" applyAlignment="1">
      <alignment horizontal="right" vertical="top"/>
    </xf>
    <xf numFmtId="165" fontId="2" fillId="0" borderId="25" xfId="0" applyNumberFormat="1" applyFont="1" applyFill="1" applyBorder="1" applyAlignment="1">
      <alignment vertical="top" wrapText="1"/>
    </xf>
    <xf numFmtId="165" fontId="3" fillId="57" borderId="22" xfId="0" applyNumberFormat="1" applyFont="1" applyFill="1" applyBorder="1" applyAlignment="1">
      <alignment vertical="top"/>
    </xf>
    <xf numFmtId="165" fontId="3" fillId="0" borderId="22" xfId="0" applyNumberFormat="1" applyFont="1" applyBorder="1" applyAlignment="1">
      <alignment vertical="top"/>
    </xf>
    <xf numFmtId="165" fontId="12" fillId="56" borderId="22" xfId="0" applyNumberFormat="1" applyFont="1" applyFill="1" applyBorder="1" applyAlignment="1">
      <alignment horizontal="right" vertical="top"/>
    </xf>
    <xf numFmtId="165" fontId="0" fillId="0" borderId="25" xfId="0" applyNumberFormat="1" applyFont="1" applyBorder="1" applyAlignment="1">
      <alignment vertical="top"/>
    </xf>
    <xf numFmtId="165" fontId="2" fillId="0" borderId="22" xfId="0" applyNumberFormat="1" applyFont="1" applyFill="1" applyBorder="1" applyAlignment="1">
      <alignment vertical="top" wrapText="1"/>
    </xf>
    <xf numFmtId="165" fontId="7" fillId="0" borderId="23" xfId="0" applyNumberFormat="1" applyFont="1" applyFill="1" applyBorder="1" applyAlignment="1">
      <alignment horizontal="right" vertical="top"/>
    </xf>
    <xf numFmtId="165" fontId="0" fillId="0" borderId="23" xfId="0" applyNumberFormat="1" applyFont="1" applyBorder="1" applyAlignment="1">
      <alignment vertical="top"/>
    </xf>
    <xf numFmtId="165" fontId="0" fillId="0" borderId="25" xfId="0" applyNumberFormat="1" applyFont="1" applyFill="1" applyBorder="1" applyAlignment="1">
      <alignment horizontal="right" vertical="top"/>
    </xf>
    <xf numFmtId="165" fontId="0" fillId="56" borderId="22" xfId="0" applyNumberFormat="1" applyFont="1" applyFill="1" applyBorder="1" applyAlignment="1">
      <alignment vertical="top"/>
    </xf>
    <xf numFmtId="165" fontId="0" fillId="56" borderId="24" xfId="0" applyNumberFormat="1" applyFont="1" applyFill="1" applyBorder="1" applyAlignment="1">
      <alignment horizontal="right" vertical="top"/>
    </xf>
    <xf numFmtId="165" fontId="2" fillId="0" borderId="22" xfId="0" applyNumberFormat="1" applyFont="1" applyBorder="1" applyAlignment="1">
      <alignment horizontal="right" vertical="top"/>
    </xf>
    <xf numFmtId="165" fontId="2" fillId="0" borderId="23" xfId="0" applyNumberFormat="1" applyFont="1" applyBorder="1" applyAlignment="1">
      <alignment horizontal="right" vertical="top"/>
    </xf>
    <xf numFmtId="165" fontId="7" fillId="0" borderId="22" xfId="0" applyNumberFormat="1" applyFont="1" applyFill="1" applyBorder="1" applyAlignment="1">
      <alignment horizontal="center"/>
    </xf>
    <xf numFmtId="165" fontId="6" fillId="56" borderId="22" xfId="0" applyNumberFormat="1" applyFont="1" applyFill="1" applyBorder="1" applyAlignment="1">
      <alignment vertical="top"/>
    </xf>
    <xf numFmtId="165" fontId="2" fillId="0" borderId="22" xfId="0" applyNumberFormat="1" applyFont="1" applyFill="1" applyBorder="1" applyAlignment="1">
      <alignment horizontal="right" vertical="top"/>
    </xf>
    <xf numFmtId="165" fontId="7" fillId="0" borderId="22" xfId="0" applyNumberFormat="1" applyFont="1" applyBorder="1" applyAlignment="1">
      <alignment vertical="top"/>
    </xf>
    <xf numFmtId="165" fontId="27" fillId="0" borderId="22" xfId="0" applyNumberFormat="1" applyFont="1" applyBorder="1" applyAlignment="1">
      <alignment horizontal="right" vertical="top"/>
    </xf>
    <xf numFmtId="165" fontId="0" fillId="0" borderId="22" xfId="0" applyNumberFormat="1" applyFont="1" applyFill="1" applyBorder="1" applyAlignment="1">
      <alignment vertical="top"/>
    </xf>
    <xf numFmtId="165" fontId="0" fillId="0" borderId="22" xfId="0" applyNumberFormat="1" applyFont="1" applyBorder="1" applyAlignment="1">
      <alignment horizontal="right"/>
    </xf>
    <xf numFmtId="165" fontId="0" fillId="0" borderId="22" xfId="0" applyNumberFormat="1" applyFont="1" applyFill="1" applyBorder="1" applyAlignment="1">
      <alignment horizontal="right" vertical="top"/>
    </xf>
    <xf numFmtId="165" fontId="7" fillId="0" borderId="33" xfId="0" applyNumberFormat="1" applyFont="1" applyFill="1" applyBorder="1" applyAlignment="1">
      <alignment horizontal="right" vertical="top"/>
    </xf>
    <xf numFmtId="165" fontId="3" fillId="0" borderId="23" xfId="0" applyNumberFormat="1" applyFont="1" applyBorder="1" applyAlignment="1">
      <alignment horizontal="right" vertical="top"/>
    </xf>
    <xf numFmtId="165" fontId="3" fillId="0" borderId="22" xfId="0" applyNumberFormat="1" applyFont="1" applyFill="1" applyBorder="1" applyAlignment="1">
      <alignment vertical="top"/>
    </xf>
    <xf numFmtId="165" fontId="3" fillId="0" borderId="22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horizontal="right" vertical="top"/>
    </xf>
    <xf numFmtId="165" fontId="2" fillId="0" borderId="25" xfId="0" applyNumberFormat="1" applyFont="1" applyBorder="1" applyAlignment="1">
      <alignment horizontal="right" vertical="top"/>
    </xf>
    <xf numFmtId="165" fontId="6" fillId="0" borderId="22" xfId="0" applyNumberFormat="1" applyFont="1" applyBorder="1" applyAlignment="1">
      <alignment vertical="top"/>
    </xf>
    <xf numFmtId="165" fontId="2" fillId="0" borderId="25" xfId="0" applyNumberFormat="1" applyFont="1" applyBorder="1" applyAlignment="1">
      <alignment horizontal="right" vertical="top"/>
    </xf>
    <xf numFmtId="165" fontId="0" fillId="0" borderId="33" xfId="0" applyNumberFormat="1" applyFont="1" applyBorder="1" applyAlignment="1">
      <alignment horizontal="right" vertical="top"/>
    </xf>
    <xf numFmtId="165" fontId="12" fillId="56" borderId="33" xfId="0" applyNumberFormat="1" applyFont="1" applyFill="1" applyBorder="1" applyAlignment="1">
      <alignment horizontal="right" vertical="top"/>
    </xf>
    <xf numFmtId="165" fontId="0" fillId="57" borderId="22" xfId="0" applyNumberFormat="1" applyFont="1" applyFill="1" applyBorder="1" applyAlignment="1">
      <alignment vertical="top"/>
    </xf>
    <xf numFmtId="165" fontId="3" fillId="57" borderId="22" xfId="0" applyNumberFormat="1" applyFont="1" applyFill="1" applyBorder="1" applyAlignment="1">
      <alignment horizontal="right" vertical="top"/>
    </xf>
    <xf numFmtId="165" fontId="7" fillId="0" borderId="35" xfId="0" applyNumberFormat="1" applyFont="1" applyFill="1" applyBorder="1" applyAlignment="1">
      <alignment horizontal="right" vertical="top"/>
    </xf>
    <xf numFmtId="165" fontId="2" fillId="0" borderId="34" xfId="0" applyNumberFormat="1" applyFont="1" applyFill="1" applyBorder="1" applyAlignment="1">
      <alignment horizontal="right" vertical="top"/>
    </xf>
    <xf numFmtId="165" fontId="0" fillId="0" borderId="27" xfId="0" applyNumberFormat="1" applyFont="1" applyBorder="1" applyAlignment="1">
      <alignment horizontal="right" vertical="top"/>
    </xf>
    <xf numFmtId="165" fontId="3" fillId="0" borderId="22" xfId="0" applyNumberFormat="1" applyFont="1" applyFill="1" applyBorder="1" applyAlignment="1">
      <alignment horizontal="right" vertical="top"/>
    </xf>
    <xf numFmtId="165" fontId="3" fillId="0" borderId="25" xfId="0" applyNumberFormat="1" applyFont="1" applyBorder="1" applyAlignment="1">
      <alignment vertical="top"/>
    </xf>
    <xf numFmtId="165" fontId="2" fillId="0" borderId="25" xfId="0" applyNumberFormat="1" applyFont="1" applyFill="1" applyBorder="1" applyAlignment="1">
      <alignment vertical="top"/>
    </xf>
    <xf numFmtId="165" fontId="7" fillId="57" borderId="22" xfId="0" applyNumberFormat="1" applyFont="1" applyFill="1" applyBorder="1" applyAlignment="1">
      <alignment horizontal="right" vertical="top"/>
    </xf>
    <xf numFmtId="165" fontId="12" fillId="56" borderId="25" xfId="0" applyNumberFormat="1" applyFont="1" applyFill="1" applyBorder="1" applyAlignment="1">
      <alignment horizontal="right" vertical="top"/>
    </xf>
    <xf numFmtId="165" fontId="12" fillId="56" borderId="23" xfId="0" applyNumberFormat="1" applyFont="1" applyFill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5" fontId="7" fillId="0" borderId="31" xfId="0" applyNumberFormat="1" applyFont="1" applyBorder="1" applyAlignment="1">
      <alignment/>
    </xf>
    <xf numFmtId="165" fontId="131" fillId="0" borderId="22" xfId="0" applyNumberFormat="1" applyFont="1" applyBorder="1" applyAlignment="1">
      <alignment/>
    </xf>
    <xf numFmtId="165" fontId="22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7" fillId="0" borderId="38" xfId="0" applyNumberFormat="1" applyFont="1" applyBorder="1" applyAlignment="1">
      <alignment/>
    </xf>
    <xf numFmtId="0" fontId="9" fillId="0" borderId="21" xfId="0" applyFont="1" applyBorder="1" applyAlignment="1">
      <alignment horizontal="center" vertical="top" wrapText="1"/>
    </xf>
    <xf numFmtId="0" fontId="26" fillId="56" borderId="22" xfId="0" applyFont="1" applyFill="1" applyBorder="1" applyAlignment="1">
      <alignment horizontal="center" vertical="top" wrapText="1"/>
    </xf>
    <xf numFmtId="0" fontId="127" fillId="0" borderId="22" xfId="0" applyFont="1" applyBorder="1" applyAlignment="1">
      <alignment vertical="top" wrapText="1"/>
    </xf>
    <xf numFmtId="164" fontId="3" fillId="56" borderId="25" xfId="0" applyNumberFormat="1" applyFont="1" applyFill="1" applyBorder="1" applyAlignment="1">
      <alignment horizontal="right" vertical="top"/>
    </xf>
    <xf numFmtId="164" fontId="3" fillId="56" borderId="25" xfId="0" applyNumberFormat="1" applyFont="1" applyFill="1" applyBorder="1" applyAlignment="1">
      <alignment vertical="top"/>
    </xf>
    <xf numFmtId="164" fontId="5" fillId="56" borderId="23" xfId="0" applyNumberFormat="1" applyFont="1" applyFill="1" applyBorder="1" applyAlignment="1">
      <alignment horizontal="right" vertical="top"/>
    </xf>
    <xf numFmtId="164" fontId="5" fillId="56" borderId="23" xfId="0" applyNumberFormat="1" applyFont="1" applyFill="1" applyBorder="1" applyAlignment="1">
      <alignment vertical="top"/>
    </xf>
    <xf numFmtId="164" fontId="1" fillId="56" borderId="22" xfId="0" applyNumberFormat="1" applyFont="1" applyFill="1" applyBorder="1" applyAlignment="1">
      <alignment horizontal="center" vertical="top" wrapText="1"/>
    </xf>
    <xf numFmtId="49" fontId="121" fillId="0" borderId="33" xfId="0" applyNumberFormat="1" applyFont="1" applyBorder="1" applyAlignment="1">
      <alignment vertical="top"/>
    </xf>
    <xf numFmtId="165" fontId="2" fillId="0" borderId="24" xfId="0" applyNumberFormat="1" applyFont="1" applyFill="1" applyBorder="1" applyAlignment="1">
      <alignment horizontal="right" vertical="top"/>
    </xf>
    <xf numFmtId="49" fontId="2" fillId="0" borderId="33" xfId="0" applyNumberFormat="1" applyFont="1" applyBorder="1" applyAlignment="1">
      <alignment vertical="top"/>
    </xf>
    <xf numFmtId="49" fontId="2" fillId="0" borderId="48" xfId="0" applyNumberFormat="1" applyFont="1" applyBorder="1" applyAlignment="1">
      <alignment vertical="top"/>
    </xf>
    <xf numFmtId="164" fontId="127" fillId="56" borderId="24" xfId="0" applyNumberFormat="1" applyFont="1" applyFill="1" applyBorder="1" applyAlignment="1">
      <alignment horizontal="right" vertical="top"/>
    </xf>
    <xf numFmtId="164" fontId="127" fillId="56" borderId="24" xfId="0" applyNumberFormat="1" applyFont="1" applyFill="1" applyBorder="1" applyAlignment="1">
      <alignment vertical="top"/>
    </xf>
    <xf numFmtId="164" fontId="2" fillId="56" borderId="24" xfId="0" applyNumberFormat="1" applyFont="1" applyFill="1" applyBorder="1" applyAlignment="1">
      <alignment horizontal="right" vertical="top"/>
    </xf>
    <xf numFmtId="165" fontId="2" fillId="0" borderId="22" xfId="0" applyNumberFormat="1" applyFont="1" applyBorder="1" applyAlignment="1">
      <alignment horizontal="center" vertical="top" wrapText="1"/>
    </xf>
    <xf numFmtId="164" fontId="121" fillId="56" borderId="34" xfId="0" applyNumberFormat="1" applyFont="1" applyFill="1" applyBorder="1" applyAlignment="1">
      <alignment horizontal="right" vertical="top"/>
    </xf>
    <xf numFmtId="164" fontId="121" fillId="56" borderId="34" xfId="0" applyNumberFormat="1" applyFont="1" applyFill="1" applyBorder="1" applyAlignment="1">
      <alignment vertical="top"/>
    </xf>
    <xf numFmtId="164" fontId="124" fillId="56" borderId="23" xfId="0" applyNumberFormat="1" applyFont="1" applyFill="1" applyBorder="1" applyAlignment="1">
      <alignment horizontal="right" vertical="top"/>
    </xf>
    <xf numFmtId="164" fontId="124" fillId="56" borderId="23" xfId="0" applyNumberFormat="1" applyFont="1" applyFill="1" applyBorder="1" applyAlignment="1">
      <alignment vertical="top"/>
    </xf>
    <xf numFmtId="164" fontId="8" fillId="56" borderId="45" xfId="0" applyNumberFormat="1" applyFont="1" applyFill="1" applyBorder="1" applyAlignment="1">
      <alignment horizontal="right" vertical="top"/>
    </xf>
    <xf numFmtId="165" fontId="8" fillId="0" borderId="0" xfId="0" applyNumberFormat="1" applyFont="1" applyAlignment="1">
      <alignment/>
    </xf>
    <xf numFmtId="165" fontId="12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18" fillId="0" borderId="22" xfId="0" applyNumberFormat="1" applyFont="1" applyBorder="1" applyAlignment="1">
      <alignment horizontal="right" vertical="top"/>
    </xf>
    <xf numFmtId="165" fontId="125" fillId="0" borderId="22" xfId="0" applyNumberFormat="1" applyFont="1" applyFill="1" applyBorder="1" applyAlignment="1">
      <alignment horizontal="right" vertical="top"/>
    </xf>
    <xf numFmtId="49" fontId="121" fillId="0" borderId="23" xfId="0" applyNumberFormat="1" applyFont="1" applyBorder="1" applyAlignment="1">
      <alignment vertical="top"/>
    </xf>
    <xf numFmtId="165" fontId="7" fillId="0" borderId="22" xfId="0" applyNumberFormat="1" applyFont="1" applyFill="1" applyBorder="1" applyAlignment="1">
      <alignment vertical="top"/>
    </xf>
    <xf numFmtId="0" fontId="118" fillId="0" borderId="33" xfId="0" applyFont="1" applyBorder="1" applyAlignment="1">
      <alignment horizontal="center" vertical="top" wrapText="1"/>
    </xf>
    <xf numFmtId="0" fontId="127" fillId="0" borderId="35" xfId="0" applyFont="1" applyBorder="1" applyAlignment="1">
      <alignment vertical="top" wrapText="1"/>
    </xf>
    <xf numFmtId="0" fontId="127" fillId="0" borderId="38" xfId="0" applyFont="1" applyFill="1" applyBorder="1" applyAlignment="1">
      <alignment vertical="top" wrapText="1"/>
    </xf>
    <xf numFmtId="0" fontId="127" fillId="0" borderId="30" xfId="0" applyFont="1" applyBorder="1" applyAlignment="1">
      <alignment vertical="top" wrapText="1"/>
    </xf>
    <xf numFmtId="0" fontId="121" fillId="0" borderId="34" xfId="0" applyFont="1" applyBorder="1" applyAlignment="1">
      <alignment vertical="top" wrapText="1"/>
    </xf>
    <xf numFmtId="0" fontId="127" fillId="0" borderId="34" xfId="0" applyFont="1" applyBorder="1" applyAlignment="1">
      <alignment vertical="top" wrapText="1"/>
    </xf>
    <xf numFmtId="164" fontId="2" fillId="0" borderId="23" xfId="0" applyNumberFormat="1" applyFont="1" applyFill="1" applyBorder="1" applyAlignment="1">
      <alignment vertical="top"/>
    </xf>
    <xf numFmtId="0" fontId="121" fillId="0" borderId="46" xfId="0" applyFont="1" applyBorder="1" applyAlignment="1">
      <alignment vertical="top" wrapText="1"/>
    </xf>
    <xf numFmtId="164" fontId="3" fillId="55" borderId="24" xfId="0" applyNumberFormat="1" applyFont="1" applyFill="1" applyBorder="1" applyAlignment="1">
      <alignment horizontal="right" vertical="top"/>
    </xf>
    <xf numFmtId="164" fontId="3" fillId="55" borderId="24" xfId="0" applyNumberFormat="1" applyFont="1" applyFill="1" applyBorder="1" applyAlignment="1">
      <alignment vertical="top"/>
    </xf>
    <xf numFmtId="165" fontId="2" fillId="0" borderId="24" xfId="0" applyNumberFormat="1" applyFont="1" applyBorder="1" applyAlignment="1">
      <alignment horizontal="right" vertical="top"/>
    </xf>
    <xf numFmtId="165" fontId="0" fillId="0" borderId="0" xfId="0" applyNumberFormat="1" applyFont="1" applyAlignment="1">
      <alignment horizontal="right" vertical="top" wrapText="1"/>
    </xf>
    <xf numFmtId="165" fontId="1" fillId="0" borderId="20" xfId="0" applyNumberFormat="1" applyFont="1" applyBorder="1" applyAlignment="1">
      <alignment horizontal="center" vertical="top" wrapText="1"/>
    </xf>
    <xf numFmtId="165" fontId="1" fillId="55" borderId="23" xfId="0" applyNumberFormat="1" applyFont="1" applyFill="1" applyBorder="1" applyAlignment="1">
      <alignment horizontal="right" vertical="top" wrapText="1"/>
    </xf>
    <xf numFmtId="165" fontId="2" fillId="56" borderId="23" xfId="0" applyNumberFormat="1" applyFont="1" applyFill="1" applyBorder="1" applyAlignment="1">
      <alignment horizontal="right" vertical="top" wrapText="1"/>
    </xf>
    <xf numFmtId="165" fontId="3" fillId="0" borderId="23" xfId="0" applyNumberFormat="1" applyFont="1" applyBorder="1" applyAlignment="1">
      <alignment horizontal="right" vertical="top" wrapText="1"/>
    </xf>
    <xf numFmtId="165" fontId="0" fillId="0" borderId="22" xfId="0" applyNumberFormat="1" applyFont="1" applyBorder="1" applyAlignment="1">
      <alignment horizontal="right" vertical="top" wrapText="1"/>
    </xf>
    <xf numFmtId="165" fontId="0" fillId="0" borderId="24" xfId="0" applyNumberFormat="1" applyFont="1" applyBorder="1" applyAlignment="1">
      <alignment horizontal="right" vertical="top" wrapText="1"/>
    </xf>
    <xf numFmtId="165" fontId="3" fillId="0" borderId="33" xfId="0" applyNumberFormat="1" applyFont="1" applyFill="1" applyBorder="1" applyAlignment="1">
      <alignment horizontal="right" vertical="top" wrapText="1"/>
    </xf>
    <xf numFmtId="165" fontId="2" fillId="56" borderId="22" xfId="0" applyNumberFormat="1" applyFont="1" applyFill="1" applyBorder="1" applyAlignment="1">
      <alignment horizontal="right" vertical="top" wrapText="1"/>
    </xf>
    <xf numFmtId="165" fontId="0" fillId="0" borderId="25" xfId="0" applyNumberFormat="1" applyFont="1" applyBorder="1" applyAlignment="1">
      <alignment horizontal="right" vertical="top" wrapText="1"/>
    </xf>
    <xf numFmtId="165" fontId="0" fillId="0" borderId="33" xfId="0" applyNumberFormat="1" applyFont="1" applyBorder="1" applyAlignment="1">
      <alignment horizontal="right" vertical="top" wrapText="1"/>
    </xf>
    <xf numFmtId="165" fontId="2" fillId="56" borderId="25" xfId="0" applyNumberFormat="1" applyFont="1" applyFill="1" applyBorder="1" applyAlignment="1">
      <alignment horizontal="right" vertical="top" wrapText="1"/>
    </xf>
    <xf numFmtId="165" fontId="0" fillId="0" borderId="22" xfId="0" applyNumberFormat="1" applyFont="1" applyFill="1" applyBorder="1" applyAlignment="1">
      <alignment horizontal="right" vertical="top" wrapText="1"/>
    </xf>
    <xf numFmtId="165" fontId="0" fillId="0" borderId="23" xfId="0" applyNumberFormat="1" applyFont="1" applyBorder="1" applyAlignment="1">
      <alignment horizontal="right" vertical="top" wrapText="1"/>
    </xf>
    <xf numFmtId="165" fontId="7" fillId="56" borderId="22" xfId="0" applyNumberFormat="1" applyFont="1" applyFill="1" applyBorder="1" applyAlignment="1">
      <alignment horizontal="right" vertical="top" wrapText="1"/>
    </xf>
    <xf numFmtId="165" fontId="2" fillId="0" borderId="22" xfId="0" applyNumberFormat="1" applyFont="1" applyFill="1" applyBorder="1" applyAlignment="1">
      <alignment horizontal="right" vertical="top" wrapText="1"/>
    </xf>
    <xf numFmtId="165" fontId="3" fillId="56" borderId="22" xfId="0" applyNumberFormat="1" applyFont="1" applyFill="1" applyBorder="1" applyAlignment="1">
      <alignment horizontal="right" vertical="top" wrapText="1"/>
    </xf>
    <xf numFmtId="165" fontId="0" fillId="56" borderId="22" xfId="0" applyNumberFormat="1" applyFont="1" applyFill="1" applyBorder="1" applyAlignment="1">
      <alignment horizontal="right" vertical="top" wrapText="1"/>
    </xf>
    <xf numFmtId="165" fontId="3" fillId="0" borderId="22" xfId="0" applyNumberFormat="1" applyFont="1" applyFill="1" applyBorder="1" applyAlignment="1">
      <alignment horizontal="right" vertical="top" wrapText="1"/>
    </xf>
    <xf numFmtId="165" fontId="3" fillId="0" borderId="33" xfId="0" applyNumberFormat="1" applyFont="1" applyBorder="1" applyAlignment="1">
      <alignment horizontal="right" vertical="top" wrapText="1"/>
    </xf>
    <xf numFmtId="165" fontId="0" fillId="0" borderId="27" xfId="0" applyNumberFormat="1" applyFont="1" applyBorder="1" applyAlignment="1">
      <alignment horizontal="right" vertical="top" wrapText="1"/>
    </xf>
    <xf numFmtId="165" fontId="0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165" fontId="9" fillId="0" borderId="38" xfId="0" applyNumberFormat="1" applyFont="1" applyBorder="1" applyAlignment="1">
      <alignment horizontal="right" vertical="top"/>
    </xf>
    <xf numFmtId="165" fontId="19" fillId="0" borderId="27" xfId="69" applyFont="1" applyFill="1" applyBorder="1" applyAlignment="1">
      <alignment horizontal="left" vertical="top" wrapText="1"/>
    </xf>
    <xf numFmtId="0" fontId="2" fillId="0" borderId="45" xfId="0" applyFont="1" applyBorder="1" applyAlignment="1">
      <alignment vertical="top" wrapText="1"/>
    </xf>
    <xf numFmtId="165" fontId="7" fillId="0" borderId="22" xfId="0" applyNumberFormat="1" applyFont="1" applyBorder="1" applyAlignment="1">
      <alignment/>
    </xf>
    <xf numFmtId="165" fontId="0" fillId="56" borderId="22" xfId="0" applyNumberFormat="1" applyFont="1" applyFill="1" applyBorder="1" applyAlignment="1">
      <alignment horizontal="right" vertical="top"/>
    </xf>
    <xf numFmtId="0" fontId="12" fillId="0" borderId="22" xfId="0" applyFont="1" applyFill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64" fontId="3" fillId="0" borderId="24" xfId="0" applyNumberFormat="1" applyFont="1" applyBorder="1" applyAlignment="1">
      <alignment horizontal="right" vertical="top"/>
    </xf>
    <xf numFmtId="164" fontId="3" fillId="0" borderId="24" xfId="0" applyNumberFormat="1" applyFont="1" applyBorder="1" applyAlignment="1">
      <alignment vertical="top"/>
    </xf>
    <xf numFmtId="0" fontId="118" fillId="0" borderId="23" xfId="0" applyFont="1" applyBorder="1" applyAlignment="1">
      <alignment horizontal="center" vertical="top" wrapText="1"/>
    </xf>
    <xf numFmtId="165" fontId="3" fillId="0" borderId="25" xfId="0" applyNumberFormat="1" applyFont="1" applyBorder="1" applyAlignment="1">
      <alignment horizontal="right" vertical="top"/>
    </xf>
    <xf numFmtId="0" fontId="2" fillId="56" borderId="34" xfId="0" applyFont="1" applyFill="1" applyBorder="1" applyAlignment="1">
      <alignment vertical="top" wrapText="1"/>
    </xf>
    <xf numFmtId="165" fontId="20" fillId="0" borderId="20" xfId="0" applyNumberFormat="1" applyFont="1" applyBorder="1" applyAlignment="1">
      <alignment vertical="top"/>
    </xf>
    <xf numFmtId="164" fontId="121" fillId="56" borderId="32" xfId="0" applyNumberFormat="1" applyFont="1" applyFill="1" applyBorder="1" applyAlignment="1">
      <alignment horizontal="right" vertical="top"/>
    </xf>
    <xf numFmtId="0" fontId="118" fillId="0" borderId="22" xfId="0" applyFont="1" applyBorder="1" applyAlignment="1">
      <alignment/>
    </xf>
    <xf numFmtId="0" fontId="118" fillId="0" borderId="22" xfId="0" applyFont="1" applyFill="1" applyBorder="1" applyAlignment="1">
      <alignment/>
    </xf>
    <xf numFmtId="0" fontId="125" fillId="0" borderId="22" xfId="0" applyFont="1" applyFill="1" applyBorder="1" applyAlignment="1">
      <alignment/>
    </xf>
    <xf numFmtId="0" fontId="125" fillId="0" borderId="22" xfId="0" applyFont="1" applyBorder="1" applyAlignment="1">
      <alignment/>
    </xf>
    <xf numFmtId="165" fontId="128" fillId="0" borderId="49" xfId="0" applyNumberFormat="1" applyFont="1" applyBorder="1" applyAlignment="1">
      <alignment vertical="top"/>
    </xf>
    <xf numFmtId="165" fontId="0" fillId="0" borderId="0" xfId="0" applyNumberFormat="1" applyAlignment="1">
      <alignment/>
    </xf>
    <xf numFmtId="164" fontId="0" fillId="0" borderId="35" xfId="0" applyNumberFormat="1" applyFont="1" applyBorder="1" applyAlignment="1">
      <alignment horizontal="right" vertical="top"/>
    </xf>
    <xf numFmtId="165" fontId="0" fillId="0" borderId="35" xfId="0" applyNumberFormat="1" applyFont="1" applyBorder="1" applyAlignment="1">
      <alignment horizontal="right" vertical="top"/>
    </xf>
    <xf numFmtId="0" fontId="128" fillId="0" borderId="22" xfId="0" applyFont="1" applyFill="1" applyBorder="1" applyAlignment="1">
      <alignment horizontal="center" vertical="top" wrapText="1"/>
    </xf>
    <xf numFmtId="0" fontId="127" fillId="56" borderId="22" xfId="0" applyFont="1" applyFill="1" applyBorder="1" applyAlignment="1">
      <alignment horizontal="center" vertical="top" wrapText="1"/>
    </xf>
    <xf numFmtId="0" fontId="127" fillId="56" borderId="23" xfId="0" applyFont="1" applyFill="1" applyBorder="1" applyAlignment="1">
      <alignment horizontal="center" vertical="top" wrapText="1"/>
    </xf>
    <xf numFmtId="0" fontId="128" fillId="0" borderId="25" xfId="0" applyFont="1" applyBorder="1" applyAlignment="1">
      <alignment horizontal="center" vertical="top" wrapText="1"/>
    </xf>
    <xf numFmtId="49" fontId="135" fillId="0" borderId="27" xfId="0" applyNumberFormat="1" applyFont="1" applyBorder="1" applyAlignment="1">
      <alignment vertical="top"/>
    </xf>
    <xf numFmtId="164" fontId="135" fillId="56" borderId="22" xfId="0" applyNumberFormat="1" applyFont="1" applyFill="1" applyBorder="1" applyAlignment="1">
      <alignment horizontal="right" vertical="top"/>
    </xf>
    <xf numFmtId="164" fontId="135" fillId="56" borderId="22" xfId="0" applyNumberFormat="1" applyFont="1" applyFill="1" applyBorder="1" applyAlignment="1">
      <alignment vertical="top"/>
    </xf>
    <xf numFmtId="165" fontId="136" fillId="0" borderId="22" xfId="0" applyNumberFormat="1" applyFont="1" applyFill="1" applyBorder="1" applyAlignment="1">
      <alignment horizontal="right" vertical="top"/>
    </xf>
    <xf numFmtId="0" fontId="135" fillId="0" borderId="0" xfId="0" applyFont="1" applyAlignment="1">
      <alignment/>
    </xf>
    <xf numFmtId="49" fontId="135" fillId="0" borderId="23" xfId="0" applyNumberFormat="1" applyFont="1" applyBorder="1" applyAlignment="1">
      <alignment vertical="top"/>
    </xf>
    <xf numFmtId="49" fontId="135" fillId="0" borderId="22" xfId="0" applyNumberFormat="1" applyFont="1" applyBorder="1" applyAlignment="1">
      <alignment vertical="top"/>
    </xf>
    <xf numFmtId="49" fontId="135" fillId="0" borderId="28" xfId="0" applyNumberFormat="1" applyFont="1" applyBorder="1" applyAlignment="1">
      <alignment vertical="top"/>
    </xf>
    <xf numFmtId="164" fontId="135" fillId="56" borderId="30" xfId="0" applyNumberFormat="1" applyFont="1" applyFill="1" applyBorder="1" applyAlignment="1">
      <alignment horizontal="right" vertical="top"/>
    </xf>
    <xf numFmtId="0" fontId="137" fillId="0" borderId="30" xfId="0" applyFont="1" applyBorder="1" applyAlignment="1">
      <alignment vertical="top" wrapText="1"/>
    </xf>
    <xf numFmtId="49" fontId="138" fillId="0" borderId="27" xfId="0" applyNumberFormat="1" applyFont="1" applyBorder="1" applyAlignment="1">
      <alignment vertical="top"/>
    </xf>
    <xf numFmtId="0" fontId="139" fillId="0" borderId="30" xfId="0" applyFont="1" applyBorder="1" applyAlignment="1">
      <alignment vertical="top" wrapText="1"/>
    </xf>
    <xf numFmtId="164" fontId="138" fillId="56" borderId="22" xfId="0" applyNumberFormat="1" applyFont="1" applyFill="1" applyBorder="1" applyAlignment="1">
      <alignment horizontal="right" vertical="top"/>
    </xf>
    <xf numFmtId="164" fontId="138" fillId="0" borderId="0" xfId="0" applyNumberFormat="1" applyFont="1" applyAlignment="1">
      <alignment/>
    </xf>
    <xf numFmtId="0" fontId="138" fillId="0" borderId="0" xfId="0" applyFont="1" applyAlignment="1">
      <alignment/>
    </xf>
    <xf numFmtId="0" fontId="137" fillId="0" borderId="35" xfId="0" applyFont="1" applyBorder="1" applyAlignment="1">
      <alignment vertical="top" wrapText="1"/>
    </xf>
    <xf numFmtId="0" fontId="137" fillId="0" borderId="30" xfId="0" applyFont="1" applyBorder="1" applyAlignment="1">
      <alignment vertical="top" wrapText="1"/>
    </xf>
    <xf numFmtId="0" fontId="131" fillId="56" borderId="22" xfId="0" applyFont="1" applyFill="1" applyBorder="1" applyAlignment="1">
      <alignment horizontal="center" vertical="top" wrapText="1"/>
    </xf>
    <xf numFmtId="0" fontId="139" fillId="0" borderId="22" xfId="0" applyFont="1" applyBorder="1" applyAlignment="1">
      <alignment vertical="top" wrapText="1"/>
    </xf>
    <xf numFmtId="164" fontId="12" fillId="56" borderId="22" xfId="0" applyNumberFormat="1" applyFont="1" applyFill="1" applyBorder="1" applyAlignment="1">
      <alignment vertical="top"/>
    </xf>
    <xf numFmtId="164" fontId="140" fillId="56" borderId="22" xfId="0" applyNumberFormat="1" applyFont="1" applyFill="1" applyBorder="1" applyAlignment="1">
      <alignment horizontal="right" vertical="top"/>
    </xf>
    <xf numFmtId="164" fontId="0" fillId="0" borderId="30" xfId="0" applyNumberFormat="1" applyFont="1" applyFill="1" applyBorder="1" applyAlignment="1">
      <alignment horizontal="right" vertical="top"/>
    </xf>
    <xf numFmtId="49" fontId="141" fillId="0" borderId="22" xfId="0" applyNumberFormat="1" applyFont="1" applyBorder="1" applyAlignment="1">
      <alignment vertical="top"/>
    </xf>
    <xf numFmtId="0" fontId="142" fillId="0" borderId="32" xfId="0" applyFont="1" applyBorder="1" applyAlignment="1">
      <alignment vertical="top" wrapText="1"/>
    </xf>
    <xf numFmtId="164" fontId="141" fillId="56" borderId="22" xfId="0" applyNumberFormat="1" applyFont="1" applyFill="1" applyBorder="1" applyAlignment="1">
      <alignment vertical="top"/>
    </xf>
    <xf numFmtId="165" fontId="141" fillId="0" borderId="22" xfId="0" applyNumberFormat="1" applyFont="1" applyBorder="1" applyAlignment="1">
      <alignment vertical="top"/>
    </xf>
    <xf numFmtId="0" fontId="141" fillId="0" borderId="0" xfId="0" applyFont="1" applyAlignment="1">
      <alignment/>
    </xf>
    <xf numFmtId="49" fontId="141" fillId="0" borderId="28" xfId="0" applyNumberFormat="1" applyFont="1" applyBorder="1" applyAlignment="1">
      <alignment vertical="top"/>
    </xf>
    <xf numFmtId="49" fontId="141" fillId="0" borderId="27" xfId="0" applyNumberFormat="1" applyFont="1" applyBorder="1" applyAlignment="1">
      <alignment vertical="top"/>
    </xf>
    <xf numFmtId="164" fontId="141" fillId="56" borderId="22" xfId="0" applyNumberFormat="1" applyFont="1" applyFill="1" applyBorder="1" applyAlignment="1">
      <alignment horizontal="right" vertical="top"/>
    </xf>
    <xf numFmtId="165" fontId="143" fillId="0" borderId="22" xfId="0" applyNumberFormat="1" applyFont="1" applyBorder="1" applyAlignment="1">
      <alignment horizontal="right" vertical="top"/>
    </xf>
    <xf numFmtId="165" fontId="141" fillId="0" borderId="0" xfId="0" applyNumberFormat="1" applyFont="1" applyAlignment="1">
      <alignment/>
    </xf>
    <xf numFmtId="0" fontId="137" fillId="0" borderId="32" xfId="0" applyFont="1" applyBorder="1" applyAlignment="1">
      <alignment vertical="top" wrapText="1"/>
    </xf>
    <xf numFmtId="165" fontId="141" fillId="0" borderId="22" xfId="0" applyNumberFormat="1" applyFont="1" applyBorder="1" applyAlignment="1">
      <alignment horizontal="right" vertical="top"/>
    </xf>
    <xf numFmtId="49" fontId="14" fillId="0" borderId="27" xfId="0" applyNumberFormat="1" applyFont="1" applyBorder="1" applyAlignment="1">
      <alignment vertical="top"/>
    </xf>
    <xf numFmtId="49" fontId="7" fillId="0" borderId="40" xfId="0" applyNumberFormat="1" applyFont="1" applyBorder="1" applyAlignment="1">
      <alignment vertical="top"/>
    </xf>
    <xf numFmtId="49" fontId="6" fillId="0" borderId="29" xfId="0" applyNumberFormat="1" applyFont="1" applyBorder="1" applyAlignment="1">
      <alignment vertical="top"/>
    </xf>
    <xf numFmtId="49" fontId="6" fillId="0" borderId="25" xfId="0" applyNumberFormat="1" applyFont="1" applyBorder="1" applyAlignment="1">
      <alignment vertical="top"/>
    </xf>
    <xf numFmtId="0" fontId="3" fillId="0" borderId="32" xfId="0" applyFont="1" applyFill="1" applyBorder="1" applyAlignment="1">
      <alignment vertical="top" wrapText="1"/>
    </xf>
    <xf numFmtId="49" fontId="6" fillId="0" borderId="29" xfId="0" applyNumberFormat="1" applyFont="1" applyFill="1" applyBorder="1" applyAlignment="1">
      <alignment vertical="top"/>
    </xf>
    <xf numFmtId="49" fontId="3" fillId="0" borderId="33" xfId="0" applyNumberFormat="1" applyFont="1" applyBorder="1" applyAlignment="1">
      <alignment vertical="top"/>
    </xf>
    <xf numFmtId="164" fontId="3" fillId="0" borderId="24" xfId="0" applyNumberFormat="1" applyFont="1" applyBorder="1" applyAlignment="1">
      <alignment horizontal="right" vertical="top"/>
    </xf>
    <xf numFmtId="164" fontId="3" fillId="0" borderId="24" xfId="0" applyNumberFormat="1" applyFont="1" applyBorder="1" applyAlignment="1">
      <alignment vertical="top"/>
    </xf>
    <xf numFmtId="49" fontId="3" fillId="0" borderId="48" xfId="0" applyNumberFormat="1" applyFont="1" applyBorder="1" applyAlignment="1">
      <alignment vertical="top"/>
    </xf>
    <xf numFmtId="49" fontId="141" fillId="0" borderId="45" xfId="0" applyNumberFormat="1" applyFont="1" applyBorder="1" applyAlignment="1">
      <alignment vertical="top"/>
    </xf>
    <xf numFmtId="49" fontId="33" fillId="0" borderId="22" xfId="0" applyNumberFormat="1" applyFont="1" applyBorder="1" applyAlignment="1">
      <alignment vertical="top"/>
    </xf>
    <xf numFmtId="164" fontId="8" fillId="56" borderId="22" xfId="0" applyNumberFormat="1" applyFont="1" applyFill="1" applyBorder="1" applyAlignment="1">
      <alignment horizontal="right" vertical="top"/>
    </xf>
    <xf numFmtId="0" fontId="128" fillId="0" borderId="22" xfId="0" applyFont="1" applyBorder="1" applyAlignment="1">
      <alignment wrapText="1"/>
    </xf>
    <xf numFmtId="164" fontId="4" fillId="56" borderId="30" xfId="0" applyNumberFormat="1" applyFont="1" applyFill="1" applyBorder="1" applyAlignment="1">
      <alignment horizontal="right" vertical="top"/>
    </xf>
    <xf numFmtId="0" fontId="5" fillId="0" borderId="23" xfId="0" applyFont="1" applyBorder="1" applyAlignment="1">
      <alignment horizontal="left" vertical="top" wrapText="1"/>
    </xf>
    <xf numFmtId="165" fontId="12" fillId="0" borderId="23" xfId="0" applyNumberFormat="1" applyFont="1" applyBorder="1" applyAlignment="1">
      <alignment horizontal="right" vertical="top"/>
    </xf>
    <xf numFmtId="165" fontId="0" fillId="0" borderId="0" xfId="0" applyNumberFormat="1" applyFont="1" applyAlignment="1">
      <alignment/>
    </xf>
    <xf numFmtId="165" fontId="5" fillId="0" borderId="25" xfId="0" applyNumberFormat="1" applyFont="1" applyFill="1" applyBorder="1" applyAlignment="1">
      <alignment horizontal="right" vertical="top"/>
    </xf>
    <xf numFmtId="165" fontId="12" fillId="0" borderId="25" xfId="0" applyNumberFormat="1" applyFont="1" applyFill="1" applyBorder="1" applyAlignment="1">
      <alignment horizontal="right" vertical="top"/>
    </xf>
    <xf numFmtId="164" fontId="121" fillId="56" borderId="26" xfId="0" applyNumberFormat="1" applyFont="1" applyFill="1" applyBorder="1" applyAlignment="1">
      <alignment horizontal="right" vertical="top"/>
    </xf>
    <xf numFmtId="164" fontId="121" fillId="56" borderId="32" xfId="0" applyNumberFormat="1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left" vertical="center" wrapText="1"/>
    </xf>
    <xf numFmtId="49" fontId="121" fillId="0" borderId="0" xfId="0" applyNumberFormat="1" applyFont="1" applyBorder="1" applyAlignment="1">
      <alignment vertical="top"/>
    </xf>
    <xf numFmtId="0" fontId="2" fillId="0" borderId="22" xfId="0" applyFont="1" applyFill="1" applyBorder="1" applyAlignment="1">
      <alignment horizontal="left" vertical="top" wrapText="1"/>
    </xf>
    <xf numFmtId="165" fontId="11" fillId="0" borderId="23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165" fontId="5" fillId="0" borderId="22" xfId="0" applyNumberFormat="1" applyFont="1" applyFill="1" applyBorder="1" applyAlignment="1">
      <alignment vertical="top" wrapText="1"/>
    </xf>
    <xf numFmtId="165" fontId="5" fillId="0" borderId="25" xfId="0" applyNumberFormat="1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top" wrapText="1"/>
    </xf>
    <xf numFmtId="164" fontId="123" fillId="56" borderId="30" xfId="0" applyNumberFormat="1" applyFont="1" applyFill="1" applyBorder="1" applyAlignment="1">
      <alignment horizontal="right" vertical="top"/>
    </xf>
    <xf numFmtId="165" fontId="5" fillId="0" borderId="30" xfId="0" applyNumberFormat="1" applyFont="1" applyFill="1" applyBorder="1" applyAlignment="1">
      <alignment horizontal="right" vertical="top"/>
    </xf>
    <xf numFmtId="0" fontId="127" fillId="0" borderId="38" xfId="0" applyFont="1" applyBorder="1" applyAlignment="1">
      <alignment vertical="top" wrapText="1"/>
    </xf>
    <xf numFmtId="0" fontId="2" fillId="0" borderId="34" xfId="0" applyFont="1" applyFill="1" applyBorder="1" applyAlignment="1">
      <alignment vertical="top" wrapText="1"/>
    </xf>
    <xf numFmtId="0" fontId="144" fillId="0" borderId="29" xfId="0" applyFont="1" applyBorder="1" applyAlignment="1">
      <alignment vertical="top" wrapText="1"/>
    </xf>
    <xf numFmtId="49" fontId="12" fillId="0" borderId="0" xfId="0" applyNumberFormat="1" applyFont="1" applyBorder="1" applyAlignment="1">
      <alignment vertical="top"/>
    </xf>
    <xf numFmtId="164" fontId="125" fillId="56" borderId="22" xfId="0" applyNumberFormat="1" applyFont="1" applyFill="1" applyBorder="1" applyAlignment="1">
      <alignment vertical="top"/>
    </xf>
    <xf numFmtId="0" fontId="132" fillId="0" borderId="22" xfId="0" applyFont="1" applyBorder="1" applyAlignment="1">
      <alignment vertical="top" wrapText="1"/>
    </xf>
    <xf numFmtId="165" fontId="7" fillId="0" borderId="30" xfId="0" applyNumberFormat="1" applyFont="1" applyFill="1" applyBorder="1" applyAlignment="1">
      <alignment horizontal="right" vertical="top"/>
    </xf>
    <xf numFmtId="49" fontId="7" fillId="0" borderId="45" xfId="0" applyNumberFormat="1" applyFont="1" applyBorder="1" applyAlignment="1">
      <alignment vertical="top"/>
    </xf>
    <xf numFmtId="164" fontId="5" fillId="56" borderId="30" xfId="0" applyNumberFormat="1" applyFont="1" applyFill="1" applyBorder="1" applyAlignment="1">
      <alignment horizontal="right" vertical="top"/>
    </xf>
    <xf numFmtId="0" fontId="2" fillId="0" borderId="41" xfId="0" applyFont="1" applyBorder="1" applyAlignment="1">
      <alignment vertical="top" wrapText="1"/>
    </xf>
    <xf numFmtId="165" fontId="122" fillId="0" borderId="23" xfId="0" applyNumberFormat="1" applyFont="1" applyBorder="1" applyAlignment="1">
      <alignment horizontal="right" vertical="top"/>
    </xf>
    <xf numFmtId="49" fontId="0" fillId="0" borderId="38" xfId="0" applyNumberFormat="1" applyFont="1" applyBorder="1" applyAlignment="1">
      <alignment vertical="top"/>
    </xf>
    <xf numFmtId="165" fontId="3" fillId="0" borderId="22" xfId="0" applyNumberFormat="1" applyFont="1" applyFill="1" applyBorder="1" applyAlignment="1">
      <alignment vertical="top"/>
    </xf>
    <xf numFmtId="165" fontId="0" fillId="0" borderId="0" xfId="0" applyNumberFormat="1" applyAlignment="1">
      <alignment horizontal="right" vertical="top" wrapText="1"/>
    </xf>
    <xf numFmtId="165" fontId="118" fillId="0" borderId="0" xfId="0" applyNumberFormat="1" applyFont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center" vertical="center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22" xfId="69" applyNumberFormat="1" applyFont="1" applyFill="1" applyBorder="1" applyAlignment="1">
      <alignment horizontal="right" vertical="top"/>
    </xf>
    <xf numFmtId="165" fontId="0" fillId="0" borderId="22" xfId="0" applyNumberFormat="1" applyFont="1" applyBorder="1" applyAlignment="1">
      <alignment horizontal="right" vertical="top" wrapText="1"/>
    </xf>
    <xf numFmtId="165" fontId="3" fillId="0" borderId="36" xfId="69" applyNumberFormat="1" applyFont="1" applyFill="1" applyBorder="1" applyAlignment="1">
      <alignment horizontal="right" vertical="top"/>
    </xf>
    <xf numFmtId="165" fontId="0" fillId="0" borderId="24" xfId="0" applyNumberFormat="1" applyFont="1" applyBorder="1" applyAlignment="1">
      <alignment horizontal="right" vertical="top" wrapText="1"/>
    </xf>
    <xf numFmtId="165" fontId="0" fillId="0" borderId="41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118" fillId="0" borderId="22" xfId="0" applyNumberFormat="1" applyFont="1" applyBorder="1" applyAlignment="1">
      <alignment horizontal="right" vertical="top" wrapText="1"/>
    </xf>
    <xf numFmtId="165" fontId="0" fillId="0" borderId="32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56" borderId="23" xfId="0" applyNumberFormat="1" applyFont="1" applyFill="1" applyBorder="1" applyAlignment="1">
      <alignment horizontal="right" vertical="top" wrapText="1"/>
    </xf>
    <xf numFmtId="165" fontId="0" fillId="56" borderId="23" xfId="0" applyNumberFormat="1" applyFont="1" applyFill="1" applyBorder="1" applyAlignment="1">
      <alignment horizontal="right" vertical="top" wrapText="1"/>
    </xf>
    <xf numFmtId="165" fontId="0" fillId="0" borderId="38" xfId="0" applyNumberFormat="1" applyBorder="1" applyAlignment="1">
      <alignment/>
    </xf>
    <xf numFmtId="165" fontId="0" fillId="56" borderId="33" xfId="0" applyNumberFormat="1" applyFont="1" applyFill="1" applyBorder="1" applyAlignment="1">
      <alignment horizontal="right" vertical="top" wrapText="1"/>
    </xf>
    <xf numFmtId="165" fontId="0" fillId="56" borderId="33" xfId="0" applyNumberFormat="1" applyFont="1" applyFill="1" applyBorder="1" applyAlignment="1">
      <alignment horizontal="right" vertical="top" wrapText="1"/>
    </xf>
    <xf numFmtId="165" fontId="2" fillId="0" borderId="37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1" fillId="55" borderId="39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/>
    </xf>
    <xf numFmtId="165" fontId="0" fillId="56" borderId="0" xfId="0" applyNumberFormat="1" applyFill="1" applyAlignment="1">
      <alignment/>
    </xf>
    <xf numFmtId="165" fontId="0" fillId="56" borderId="22" xfId="0" applyNumberFormat="1" applyFont="1" applyFill="1" applyBorder="1" applyAlignment="1">
      <alignment horizontal="right" vertical="top" wrapText="1"/>
    </xf>
    <xf numFmtId="165" fontId="2" fillId="5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165" fontId="7" fillId="0" borderId="41" xfId="0" applyNumberFormat="1" applyFont="1" applyBorder="1" applyAlignment="1">
      <alignment/>
    </xf>
    <xf numFmtId="165" fontId="0" fillId="0" borderId="38" xfId="0" applyNumberFormat="1" applyFont="1" applyBorder="1" applyAlignment="1">
      <alignment/>
    </xf>
    <xf numFmtId="165" fontId="0" fillId="0" borderId="33" xfId="0" applyNumberFormat="1" applyFont="1" applyBorder="1" applyAlignment="1">
      <alignment horizontal="right" vertical="top" wrapText="1"/>
    </xf>
    <xf numFmtId="165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165" fontId="0" fillId="0" borderId="22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Alignment="1">
      <alignment/>
    </xf>
    <xf numFmtId="165" fontId="3" fillId="0" borderId="41" xfId="0" applyNumberFormat="1" applyFont="1" applyBorder="1" applyAlignment="1">
      <alignment/>
    </xf>
    <xf numFmtId="165" fontId="3" fillId="56" borderId="33" xfId="0" applyNumberFormat="1" applyFont="1" applyFill="1" applyBorder="1" applyAlignment="1">
      <alignment horizontal="right" vertical="top" wrapText="1"/>
    </xf>
    <xf numFmtId="165" fontId="0" fillId="56" borderId="26" xfId="0" applyNumberFormat="1" applyFont="1" applyFill="1" applyBorder="1" applyAlignment="1">
      <alignment horizontal="right" vertical="top" wrapText="1"/>
    </xf>
    <xf numFmtId="165" fontId="0" fillId="56" borderId="25" xfId="0" applyNumberFormat="1" applyFont="1" applyFill="1" applyBorder="1" applyAlignment="1">
      <alignment horizontal="right" vertical="top" wrapText="1"/>
    </xf>
    <xf numFmtId="165" fontId="0" fillId="0" borderId="26" xfId="0" applyNumberFormat="1" applyFont="1" applyBorder="1" applyAlignment="1">
      <alignment horizontal="right" vertical="top" wrapText="1"/>
    </xf>
    <xf numFmtId="165" fontId="0" fillId="0" borderId="26" xfId="0" applyNumberFormat="1" applyFont="1" applyBorder="1" applyAlignment="1">
      <alignment horizontal="right" vertical="top" wrapText="1"/>
    </xf>
    <xf numFmtId="165" fontId="1" fillId="0" borderId="26" xfId="0" applyNumberFormat="1" applyFont="1" applyBorder="1" applyAlignment="1">
      <alignment/>
    </xf>
    <xf numFmtId="165" fontId="0" fillId="56" borderId="0" xfId="0" applyNumberFormat="1" applyFont="1" applyFill="1" applyBorder="1" applyAlignment="1">
      <alignment horizontal="right" vertical="top" wrapText="1"/>
    </xf>
    <xf numFmtId="165" fontId="0" fillId="56" borderId="27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Border="1" applyAlignment="1">
      <alignment horizontal="right" vertical="top" wrapText="1"/>
    </xf>
    <xf numFmtId="165" fontId="0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/>
    </xf>
    <xf numFmtId="165" fontId="0" fillId="56" borderId="41" xfId="0" applyNumberFormat="1" applyFont="1" applyFill="1" applyBorder="1" applyAlignment="1">
      <alignment horizontal="right" vertical="top" wrapText="1"/>
    </xf>
    <xf numFmtId="165" fontId="0" fillId="0" borderId="41" xfId="0" applyNumberFormat="1" applyFont="1" applyBorder="1" applyAlignment="1">
      <alignment horizontal="right" vertical="top" wrapText="1"/>
    </xf>
    <xf numFmtId="165" fontId="0" fillId="0" borderId="41" xfId="0" applyNumberFormat="1" applyFont="1" applyBorder="1" applyAlignment="1">
      <alignment horizontal="right" vertical="top" wrapText="1"/>
    </xf>
    <xf numFmtId="165" fontId="1" fillId="0" borderId="41" xfId="0" applyNumberFormat="1" applyFont="1" applyBorder="1" applyAlignment="1">
      <alignment/>
    </xf>
    <xf numFmtId="165" fontId="0" fillId="0" borderId="0" xfId="0" applyNumberFormat="1" applyFont="1" applyAlignment="1">
      <alignment horizontal="right" vertical="top" wrapText="1"/>
    </xf>
    <xf numFmtId="165" fontId="0" fillId="0" borderId="0" xfId="0" applyNumberFormat="1" applyAlignment="1">
      <alignment horizontal="right" vertical="top"/>
    </xf>
    <xf numFmtId="165" fontId="118" fillId="0" borderId="0" xfId="0" applyNumberFormat="1" applyFont="1" applyAlignment="1">
      <alignment horizontal="right" vertical="top"/>
    </xf>
    <xf numFmtId="165" fontId="22" fillId="0" borderId="0" xfId="0" applyNumberFormat="1" applyFont="1" applyAlignment="1">
      <alignment horizontal="right" vertical="top"/>
    </xf>
    <xf numFmtId="165" fontId="9" fillId="0" borderId="0" xfId="0" applyNumberFormat="1" applyFont="1" applyAlignment="1">
      <alignment horizontal="right" vertical="top"/>
    </xf>
    <xf numFmtId="165" fontId="128" fillId="0" borderId="0" xfId="0" applyNumberFormat="1" applyFont="1" applyAlignment="1">
      <alignment horizontal="right" vertical="top"/>
    </xf>
    <xf numFmtId="165" fontId="122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164" fontId="0" fillId="0" borderId="25" xfId="0" applyNumberFormat="1" applyFont="1" applyFill="1" applyBorder="1" applyAlignment="1">
      <alignment vertical="top"/>
    </xf>
    <xf numFmtId="0" fontId="118" fillId="0" borderId="0" xfId="0" applyFont="1" applyAlignment="1">
      <alignment horizontal="center" vertical="top" wrapText="1"/>
    </xf>
    <xf numFmtId="0" fontId="129" fillId="0" borderId="21" xfId="0" applyFont="1" applyBorder="1" applyAlignment="1">
      <alignment horizontal="center" vertical="top" wrapText="1"/>
    </xf>
    <xf numFmtId="0" fontId="129" fillId="55" borderId="23" xfId="0" applyFont="1" applyFill="1" applyBorder="1" applyAlignment="1">
      <alignment horizontal="center" vertical="top" wrapText="1"/>
    </xf>
    <xf numFmtId="0" fontId="122" fillId="0" borderId="0" xfId="0" applyFont="1" applyAlignment="1">
      <alignment horizontal="right" vertical="top" wrapText="1"/>
    </xf>
    <xf numFmtId="0" fontId="145" fillId="0" borderId="23" xfId="0" applyFont="1" applyBorder="1" applyAlignment="1">
      <alignment horizontal="center" vertical="top" wrapText="1"/>
    </xf>
    <xf numFmtId="0" fontId="145" fillId="0" borderId="33" xfId="0" applyFont="1" applyBorder="1" applyAlignment="1">
      <alignment horizontal="center" vertical="top" wrapText="1"/>
    </xf>
    <xf numFmtId="0" fontId="118" fillId="55" borderId="23" xfId="0" applyFont="1" applyFill="1" applyBorder="1" applyAlignment="1">
      <alignment horizontal="center" vertical="top"/>
    </xf>
    <xf numFmtId="0" fontId="129" fillId="56" borderId="22" xfId="0" applyFont="1" applyFill="1" applyBorder="1" applyAlignment="1">
      <alignment horizontal="center" vertical="top" wrapText="1"/>
    </xf>
    <xf numFmtId="0" fontId="127" fillId="56" borderId="25" xfId="0" applyFont="1" applyFill="1" applyBorder="1" applyAlignment="1">
      <alignment horizontal="center" vertical="top" wrapText="1"/>
    </xf>
    <xf numFmtId="0" fontId="128" fillId="0" borderId="23" xfId="0" applyFont="1" applyBorder="1" applyAlignment="1">
      <alignment horizontal="center" vertical="top" wrapText="1"/>
    </xf>
    <xf numFmtId="0" fontId="128" fillId="57" borderId="23" xfId="0" applyFont="1" applyFill="1" applyBorder="1" applyAlignment="1">
      <alignment horizontal="center" vertical="top" wrapText="1"/>
    </xf>
    <xf numFmtId="0" fontId="129" fillId="55" borderId="39" xfId="0" applyFont="1" applyFill="1" applyBorder="1" applyAlignment="1">
      <alignment horizontal="center" vertical="top" wrapText="1"/>
    </xf>
    <xf numFmtId="0" fontId="145" fillId="56" borderId="22" xfId="0" applyFont="1" applyFill="1" applyBorder="1" applyAlignment="1">
      <alignment horizontal="center" vertical="top" wrapText="1"/>
    </xf>
    <xf numFmtId="0" fontId="128" fillId="56" borderId="22" xfId="0" applyFont="1" applyFill="1" applyBorder="1" applyAlignment="1">
      <alignment horizontal="center" vertical="top" wrapText="1"/>
    </xf>
    <xf numFmtId="0" fontId="128" fillId="0" borderId="23" xfId="0" applyFont="1" applyFill="1" applyBorder="1" applyAlignment="1">
      <alignment horizontal="center" vertical="top" wrapText="1"/>
    </xf>
    <xf numFmtId="0" fontId="145" fillId="55" borderId="23" xfId="0" applyFont="1" applyFill="1" applyBorder="1" applyAlignment="1">
      <alignment horizontal="center" vertical="top" wrapText="1"/>
    </xf>
    <xf numFmtId="0" fontId="145" fillId="56" borderId="23" xfId="0" applyFont="1" applyFill="1" applyBorder="1" applyAlignment="1">
      <alignment horizontal="center" vertical="top" wrapText="1"/>
    </xf>
    <xf numFmtId="0" fontId="128" fillId="0" borderId="27" xfId="0" applyFont="1" applyBorder="1" applyAlignment="1">
      <alignment horizontal="center" vertical="top" wrapText="1"/>
    </xf>
    <xf numFmtId="0" fontId="128" fillId="0" borderId="0" xfId="0" applyFont="1" applyAlignment="1">
      <alignment horizontal="center" vertical="top"/>
    </xf>
    <xf numFmtId="0" fontId="122" fillId="0" borderId="0" xfId="0" applyFont="1" applyAlignment="1">
      <alignment horizontal="center" vertical="top"/>
    </xf>
    <xf numFmtId="164" fontId="2" fillId="0" borderId="22" xfId="0" applyNumberFormat="1" applyFont="1" applyFill="1" applyBorder="1" applyAlignment="1">
      <alignment vertical="top"/>
    </xf>
    <xf numFmtId="164" fontId="7" fillId="56" borderId="22" xfId="0" applyNumberFormat="1" applyFont="1" applyFill="1" applyBorder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21" fillId="0" borderId="44" xfId="0" applyNumberFormat="1" applyFont="1" applyBorder="1" applyAlignment="1">
      <alignment vertical="top"/>
    </xf>
    <xf numFmtId="164" fontId="3" fillId="56" borderId="24" xfId="0" applyNumberFormat="1" applyFont="1" applyFill="1" applyBorder="1" applyAlignment="1">
      <alignment horizontal="right" vertical="top"/>
    </xf>
    <xf numFmtId="164" fontId="3" fillId="56" borderId="24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65" fontId="2" fillId="0" borderId="0" xfId="0" applyNumberFormat="1" applyFont="1" applyAlignment="1">
      <alignment/>
    </xf>
    <xf numFmtId="165" fontId="128" fillId="0" borderId="0" xfId="0" applyNumberFormat="1" applyFont="1" applyAlignment="1">
      <alignment/>
    </xf>
    <xf numFmtId="0" fontId="12" fillId="0" borderId="22" xfId="0" applyFont="1" applyBorder="1" applyAlignment="1">
      <alignment vertical="top" wrapText="1"/>
    </xf>
    <xf numFmtId="49" fontId="7" fillId="0" borderId="44" xfId="0" applyNumberFormat="1" applyFont="1" applyBorder="1" applyAlignment="1">
      <alignment vertical="top"/>
    </xf>
    <xf numFmtId="0" fontId="9" fillId="0" borderId="3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46" fillId="0" borderId="22" xfId="0" applyFont="1" applyBorder="1" applyAlignment="1">
      <alignment horizontal="center" vertical="top" wrapText="1"/>
    </xf>
    <xf numFmtId="0" fontId="1" fillId="56" borderId="23" xfId="0" applyFont="1" applyFill="1" applyBorder="1" applyAlignment="1">
      <alignment horizontal="center" vertical="top" wrapText="1"/>
    </xf>
    <xf numFmtId="165" fontId="118" fillId="0" borderId="0" xfId="0" applyNumberFormat="1" applyFont="1" applyBorder="1" applyAlignment="1">
      <alignment/>
    </xf>
    <xf numFmtId="165" fontId="128" fillId="0" borderId="0" xfId="0" applyNumberFormat="1" applyFont="1" applyBorder="1" applyAlignment="1">
      <alignment vertical="top"/>
    </xf>
    <xf numFmtId="165" fontId="118" fillId="0" borderId="0" xfId="0" applyNumberFormat="1" applyFont="1" applyBorder="1" applyAlignment="1">
      <alignment horizontal="right"/>
    </xf>
    <xf numFmtId="165" fontId="125" fillId="0" borderId="0" xfId="0" applyNumberFormat="1" applyFont="1" applyBorder="1" applyAlignment="1">
      <alignment horizontal="right"/>
    </xf>
    <xf numFmtId="165" fontId="124" fillId="0" borderId="0" xfId="0" applyNumberFormat="1" applyFont="1" applyBorder="1" applyAlignment="1">
      <alignment horizontal="right"/>
    </xf>
    <xf numFmtId="165" fontId="121" fillId="0" borderId="0" xfId="0" applyNumberFormat="1" applyFont="1" applyBorder="1" applyAlignment="1">
      <alignment horizontal="left" vertical="top" wrapText="1"/>
    </xf>
    <xf numFmtId="0" fontId="122" fillId="0" borderId="22" xfId="0" applyFont="1" applyBorder="1" applyAlignment="1">
      <alignment wrapText="1"/>
    </xf>
    <xf numFmtId="0" fontId="122" fillId="0" borderId="22" xfId="0" applyFont="1" applyBorder="1" applyAlignment="1">
      <alignment/>
    </xf>
    <xf numFmtId="165" fontId="122" fillId="0" borderId="0" xfId="0" applyNumberFormat="1" applyFont="1" applyBorder="1" applyAlignment="1">
      <alignment horizontal="right"/>
    </xf>
    <xf numFmtId="49" fontId="122" fillId="59" borderId="22" xfId="89" applyNumberFormat="1" applyFont="1" applyFill="1" applyBorder="1" applyAlignment="1" applyProtection="1">
      <alignment horizontal="left" vertical="center" wrapText="1"/>
      <protection locked="0"/>
    </xf>
    <xf numFmtId="164" fontId="7" fillId="56" borderId="25" xfId="0" applyNumberFormat="1" applyFont="1" applyFill="1" applyBorder="1" applyAlignment="1">
      <alignment vertical="top"/>
    </xf>
    <xf numFmtId="165" fontId="138" fillId="0" borderId="0" xfId="0" applyNumberFormat="1" applyFont="1" applyAlignment="1">
      <alignment/>
    </xf>
    <xf numFmtId="164" fontId="7" fillId="56" borderId="23" xfId="0" applyNumberFormat="1" applyFont="1" applyFill="1" applyBorder="1" applyAlignment="1">
      <alignment horizontal="right" vertical="top"/>
    </xf>
    <xf numFmtId="0" fontId="6" fillId="56" borderId="0" xfId="0" applyFont="1" applyFill="1" applyBorder="1" applyAlignment="1">
      <alignment vertical="top" wrapText="1"/>
    </xf>
    <xf numFmtId="164" fontId="3" fillId="56" borderId="22" xfId="69" applyNumberFormat="1" applyFont="1" applyFill="1" applyBorder="1" applyAlignment="1">
      <alignment horizontal="right" vertical="top"/>
    </xf>
    <xf numFmtId="49" fontId="0" fillId="0" borderId="41" xfId="0" applyNumberFormat="1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164" fontId="121" fillId="56" borderId="46" xfId="69" applyNumberFormat="1" applyFont="1" applyFill="1" applyBorder="1" applyAlignment="1">
      <alignment horizontal="right" vertical="top"/>
    </xf>
    <xf numFmtId="164" fontId="118" fillId="56" borderId="46" xfId="0" applyNumberFormat="1" applyFont="1" applyFill="1" applyBorder="1" applyAlignment="1">
      <alignment vertical="top"/>
    </xf>
    <xf numFmtId="164" fontId="0" fillId="56" borderId="46" xfId="0" applyNumberFormat="1" applyFont="1" applyFill="1" applyBorder="1" applyAlignment="1">
      <alignment horizontal="right" vertical="top"/>
    </xf>
    <xf numFmtId="165" fontId="7" fillId="0" borderId="46" xfId="0" applyNumberFormat="1" applyFont="1" applyFill="1" applyBorder="1" applyAlignment="1">
      <alignment horizontal="right" vertical="top"/>
    </xf>
    <xf numFmtId="164" fontId="0" fillId="0" borderId="30" xfId="0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horizontal="right" vertical="top"/>
    </xf>
    <xf numFmtId="49" fontId="3" fillId="0" borderId="34" xfId="0" applyNumberFormat="1" applyFont="1" applyBorder="1" applyAlignment="1">
      <alignment vertical="top"/>
    </xf>
    <xf numFmtId="164" fontId="0" fillId="0" borderId="23" xfId="0" applyNumberFormat="1" applyFont="1" applyBorder="1" applyAlignment="1">
      <alignment horizontal="right" vertical="top"/>
    </xf>
    <xf numFmtId="165" fontId="5" fillId="0" borderId="22" xfId="0" applyNumberFormat="1" applyFont="1" applyBorder="1" applyAlignment="1">
      <alignment horizontal="center" vertical="top" wrapText="1"/>
    </xf>
    <xf numFmtId="164" fontId="147" fillId="56" borderId="30" xfId="0" applyNumberFormat="1" applyFont="1" applyFill="1" applyBorder="1" applyAlignment="1">
      <alignment horizontal="right" vertical="top"/>
    </xf>
    <xf numFmtId="164" fontId="147" fillId="56" borderId="30" xfId="0" applyNumberFormat="1" applyFont="1" applyFill="1" applyBorder="1" applyAlignment="1">
      <alignment vertical="top"/>
    </xf>
    <xf numFmtId="164" fontId="147" fillId="56" borderId="22" xfId="0" applyNumberFormat="1" applyFont="1" applyFill="1" applyBorder="1" applyAlignment="1">
      <alignment horizontal="right" vertical="top"/>
    </xf>
    <xf numFmtId="0" fontId="2" fillId="0" borderId="31" xfId="0" applyFont="1" applyFill="1" applyBorder="1" applyAlignment="1">
      <alignment vertical="top" wrapText="1"/>
    </xf>
    <xf numFmtId="165" fontId="7" fillId="0" borderId="33" xfId="0" applyNumberFormat="1" applyFont="1" applyBorder="1" applyAlignment="1">
      <alignment horizontal="right" vertical="top"/>
    </xf>
    <xf numFmtId="49" fontId="22" fillId="58" borderId="47" xfId="0" applyNumberFormat="1" applyFont="1" applyFill="1" applyBorder="1" applyAlignment="1" applyProtection="1">
      <alignment horizontal="left" vertical="top" wrapText="1"/>
      <protection locked="0"/>
    </xf>
    <xf numFmtId="0" fontId="148" fillId="0" borderId="22" xfId="0" applyFont="1" applyBorder="1" applyAlignment="1">
      <alignment horizontal="center" vertical="top" wrapText="1"/>
    </xf>
    <xf numFmtId="0" fontId="148" fillId="0" borderId="24" xfId="0" applyFont="1" applyBorder="1" applyAlignment="1">
      <alignment horizontal="center" vertical="top" wrapText="1"/>
    </xf>
    <xf numFmtId="0" fontId="149" fillId="0" borderId="22" xfId="0" applyFont="1" applyBorder="1" applyAlignment="1">
      <alignment horizontal="center" vertical="top" wrapText="1"/>
    </xf>
    <xf numFmtId="0" fontId="149" fillId="0" borderId="33" xfId="0" applyFont="1" applyBorder="1" applyAlignment="1">
      <alignment horizontal="center" vertical="top" wrapText="1"/>
    </xf>
    <xf numFmtId="0" fontId="146" fillId="0" borderId="23" xfId="0" applyFont="1" applyBorder="1" applyAlignment="1">
      <alignment horizontal="center" vertical="top" wrapText="1"/>
    </xf>
    <xf numFmtId="0" fontId="15" fillId="55" borderId="23" xfId="0" applyFont="1" applyFill="1" applyBorder="1" applyAlignment="1">
      <alignment horizontal="center" vertical="top" wrapText="1"/>
    </xf>
    <xf numFmtId="0" fontId="15" fillId="56" borderId="22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0" fontId="146" fillId="0" borderId="2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56" borderId="23" xfId="0" applyFont="1" applyFill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5" fillId="56" borderId="27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/>
    </xf>
    <xf numFmtId="0" fontId="150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5" fillId="56" borderId="23" xfId="0" applyFont="1" applyFill="1" applyBorder="1" applyAlignment="1">
      <alignment horizontal="center" vertical="top" wrapText="1"/>
    </xf>
    <xf numFmtId="0" fontId="151" fillId="0" borderId="22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15" fillId="56" borderId="23" xfId="0" applyFont="1" applyFill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25" fillId="55" borderId="23" xfId="0" applyFont="1" applyFill="1" applyBorder="1" applyAlignment="1">
      <alignment horizontal="center" vertical="top" wrapText="1"/>
    </xf>
    <xf numFmtId="0" fontId="128" fillId="56" borderId="23" xfId="0" applyFont="1" applyFill="1" applyBorder="1" applyAlignment="1">
      <alignment horizontal="center" vertical="top" wrapText="1"/>
    </xf>
    <xf numFmtId="0" fontId="9" fillId="56" borderId="22" xfId="0" applyFont="1" applyFill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164" fontId="128" fillId="0" borderId="25" xfId="0" applyNumberFormat="1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57" borderId="23" xfId="0" applyFont="1" applyFill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41" fillId="0" borderId="23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164" fontId="9" fillId="0" borderId="25" xfId="0" applyNumberFormat="1" applyFont="1" applyBorder="1" applyAlignment="1">
      <alignment horizontal="center" vertical="top" wrapText="1"/>
    </xf>
    <xf numFmtId="0" fontId="25" fillId="56" borderId="27" xfId="0" applyFont="1" applyFill="1" applyBorder="1" applyAlignment="1">
      <alignment horizontal="center" vertical="top" wrapText="1"/>
    </xf>
    <xf numFmtId="0" fontId="13" fillId="0" borderId="24" xfId="0" applyFont="1" applyBorder="1" applyAlignment="1">
      <alignment horizontal="center"/>
    </xf>
    <xf numFmtId="164" fontId="128" fillId="55" borderId="23" xfId="0" applyNumberFormat="1" applyFont="1" applyFill="1" applyBorder="1" applyAlignment="1">
      <alignment horizontal="center" vertical="top"/>
    </xf>
    <xf numFmtId="0" fontId="0" fillId="0" borderId="22" xfId="0" applyFont="1" applyBorder="1" applyAlignment="1">
      <alignment horizontal="center"/>
    </xf>
    <xf numFmtId="0" fontId="150" fillId="0" borderId="23" xfId="0" applyFont="1" applyBorder="1" applyAlignment="1">
      <alignment horizontal="center" vertical="top" wrapText="1"/>
    </xf>
    <xf numFmtId="0" fontId="35" fillId="56" borderId="22" xfId="0" applyFont="1" applyFill="1" applyBorder="1" applyAlignment="1">
      <alignment horizontal="center" vertical="top" wrapText="1"/>
    </xf>
    <xf numFmtId="0" fontId="9" fillId="56" borderId="25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152" fillId="0" borderId="23" xfId="0" applyFont="1" applyBorder="1" applyAlignment="1">
      <alignment horizontal="center" vertical="top" wrapText="1"/>
    </xf>
    <xf numFmtId="0" fontId="141" fillId="0" borderId="22" xfId="0" applyFont="1" applyBorder="1" applyAlignment="1">
      <alignment horizontal="center" vertical="top" wrapText="1"/>
    </xf>
    <xf numFmtId="0" fontId="141" fillId="0" borderId="31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25" fillId="56" borderId="22" xfId="0" applyFont="1" applyFill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8" fillId="0" borderId="41" xfId="0" applyFont="1" applyBorder="1" applyAlignment="1">
      <alignment horizontal="center" vertical="top" wrapText="1"/>
    </xf>
    <xf numFmtId="0" fontId="128" fillId="0" borderId="22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16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4" fillId="0" borderId="22" xfId="0" applyFont="1" applyFill="1" applyBorder="1" applyAlignment="1">
      <alignment horizontal="center" vertical="top" wrapText="1"/>
    </xf>
    <xf numFmtId="0" fontId="154" fillId="0" borderId="25" xfId="0" applyFont="1" applyBorder="1" applyAlignment="1">
      <alignment horizontal="center" vertical="top" wrapText="1"/>
    </xf>
    <xf numFmtId="165" fontId="7" fillId="0" borderId="22" xfId="0" applyNumberFormat="1" applyFont="1" applyBorder="1" applyAlignment="1">
      <alignment horizontal="center" vertical="top" wrapText="1"/>
    </xf>
    <xf numFmtId="0" fontId="1" fillId="56" borderId="22" xfId="0" applyFont="1" applyFill="1" applyBorder="1" applyAlignment="1">
      <alignment horizontal="center" vertical="top" wrapText="1"/>
    </xf>
    <xf numFmtId="0" fontId="146" fillId="60" borderId="22" xfId="0" applyFont="1" applyFill="1" applyBorder="1" applyAlignment="1">
      <alignment horizontal="center" vertical="top" wrapText="1"/>
    </xf>
    <xf numFmtId="0" fontId="146" fillId="0" borderId="24" xfId="0" applyFont="1" applyFill="1" applyBorder="1" applyAlignment="1">
      <alignment horizontal="center" vertical="top" wrapText="1"/>
    </xf>
    <xf numFmtId="165" fontId="1" fillId="0" borderId="20" xfId="0" applyNumberFormat="1" applyFont="1" applyBorder="1" applyAlignment="1">
      <alignment horizontal="center" vertical="top" wrapText="1"/>
    </xf>
    <xf numFmtId="0" fontId="127" fillId="0" borderId="32" xfId="0" applyFont="1" applyBorder="1" applyAlignment="1">
      <alignment vertical="top" wrapText="1"/>
    </xf>
    <xf numFmtId="0" fontId="121" fillId="0" borderId="22" xfId="0" applyFont="1" applyBorder="1" applyAlignment="1">
      <alignment horizontal="left" vertical="top" wrapText="1"/>
    </xf>
    <xf numFmtId="165" fontId="6" fillId="56" borderId="27" xfId="0" applyNumberFormat="1" applyFont="1" applyFill="1" applyBorder="1" applyAlignment="1">
      <alignment vertical="top"/>
    </xf>
    <xf numFmtId="165" fontId="0" fillId="0" borderId="22" xfId="0" applyNumberFormat="1" applyFont="1" applyBorder="1" applyAlignment="1">
      <alignment/>
    </xf>
    <xf numFmtId="165" fontId="0" fillId="0" borderId="22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horizontal="right" vertical="top"/>
    </xf>
    <xf numFmtId="0" fontId="146" fillId="0" borderId="23" xfId="0" applyFont="1" applyFill="1" applyBorder="1" applyAlignment="1">
      <alignment horizontal="center" vertical="top" wrapText="1"/>
    </xf>
    <xf numFmtId="0" fontId="146" fillId="0" borderId="25" xfId="0" applyFont="1" applyFill="1" applyBorder="1" applyAlignment="1">
      <alignment horizontal="center" vertical="top" wrapText="1"/>
    </xf>
    <xf numFmtId="181" fontId="7" fillId="0" borderId="22" xfId="0" applyNumberFormat="1" applyFont="1" applyBorder="1" applyAlignment="1">
      <alignment horizontal="left" vertical="top" wrapText="1"/>
    </xf>
    <xf numFmtId="0" fontId="7" fillId="0" borderId="26" xfId="0" applyFont="1" applyBorder="1" applyAlignment="1">
      <alignment wrapText="1"/>
    </xf>
    <xf numFmtId="0" fontId="146" fillId="0" borderId="22" xfId="0" applyFont="1" applyFill="1" applyBorder="1" applyAlignment="1">
      <alignment horizontal="left" vertical="top" wrapText="1"/>
    </xf>
    <xf numFmtId="0" fontId="146" fillId="56" borderId="25" xfId="0" applyFont="1" applyFill="1" applyBorder="1" applyAlignment="1">
      <alignment horizontal="center" vertical="top" wrapText="1"/>
    </xf>
    <xf numFmtId="0" fontId="155" fillId="0" borderId="24" xfId="0" applyFont="1" applyBorder="1" applyAlignment="1">
      <alignment horizontal="center" vertical="top" wrapText="1"/>
    </xf>
    <xf numFmtId="0" fontId="45" fillId="56" borderId="23" xfId="0" applyFont="1" applyFill="1" applyBorder="1" applyAlignment="1">
      <alignment horizontal="center" vertical="top" wrapText="1"/>
    </xf>
    <xf numFmtId="0" fontId="45" fillId="56" borderId="22" xfId="0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 vertical="top" wrapText="1"/>
    </xf>
    <xf numFmtId="0" fontId="155" fillId="0" borderId="22" xfId="0" applyFont="1" applyBorder="1" applyAlignment="1">
      <alignment horizontal="center" vertical="top" wrapText="1"/>
    </xf>
    <xf numFmtId="0" fontId="44" fillId="56" borderId="27" xfId="0" applyFont="1" applyFill="1" applyBorder="1" applyAlignment="1">
      <alignment horizontal="center" vertical="top" wrapText="1"/>
    </xf>
    <xf numFmtId="0" fontId="155" fillId="56" borderId="23" xfId="0" applyFont="1" applyFill="1" applyBorder="1" applyAlignment="1">
      <alignment horizontal="center" vertical="top" wrapText="1"/>
    </xf>
    <xf numFmtId="0" fontId="44" fillId="56" borderId="2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5" fillId="0" borderId="26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7" fillId="0" borderId="22" xfId="0" applyFont="1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2" fillId="0" borderId="35" xfId="0" applyFont="1" applyBorder="1" applyAlignment="1">
      <alignment vertical="top" wrapText="1"/>
    </xf>
    <xf numFmtId="49" fontId="121" fillId="0" borderId="22" xfId="0" applyNumberFormat="1" applyFont="1" applyBorder="1" applyAlignment="1">
      <alignment vertical="top"/>
    </xf>
    <xf numFmtId="0" fontId="2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60" borderId="26" xfId="0" applyFont="1" applyFill="1" applyBorder="1" applyAlignment="1">
      <alignment vertical="top" wrapText="1"/>
    </xf>
    <xf numFmtId="0" fontId="2" fillId="60" borderId="26" xfId="0" applyFont="1" applyFill="1" applyBorder="1" applyAlignment="1">
      <alignment vertical="top" wrapText="1"/>
    </xf>
    <xf numFmtId="0" fontId="9" fillId="0" borderId="22" xfId="0" applyFont="1" applyBorder="1" applyAlignment="1">
      <alignment horizontal="center" vertical="top"/>
    </xf>
    <xf numFmtId="165" fontId="12" fillId="0" borderId="23" xfId="0" applyNumberFormat="1" applyFont="1" applyFill="1" applyBorder="1" applyAlignment="1">
      <alignment horizontal="right" vertical="top"/>
    </xf>
    <xf numFmtId="0" fontId="3" fillId="0" borderId="41" xfId="0" applyFont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49" fontId="121" fillId="0" borderId="40" xfId="0" applyNumberFormat="1" applyFont="1" applyBorder="1" applyAlignment="1">
      <alignment vertical="top"/>
    </xf>
    <xf numFmtId="49" fontId="3" fillId="0" borderId="44" xfId="0" applyNumberFormat="1" applyFont="1" applyBorder="1" applyAlignment="1">
      <alignment vertical="top"/>
    </xf>
    <xf numFmtId="0" fontId="2" fillId="0" borderId="24" xfId="0" applyFont="1" applyFill="1" applyBorder="1" applyAlignment="1">
      <alignment horizontal="left" vertical="top" wrapText="1"/>
    </xf>
    <xf numFmtId="164" fontId="121" fillId="56" borderId="33" xfId="0" applyNumberFormat="1" applyFont="1" applyFill="1" applyBorder="1" applyAlignment="1">
      <alignment horizontal="right" vertical="top"/>
    </xf>
    <xf numFmtId="164" fontId="121" fillId="56" borderId="33" xfId="0" applyNumberFormat="1" applyFont="1" applyFill="1" applyBorder="1" applyAlignment="1">
      <alignment vertical="top"/>
    </xf>
    <xf numFmtId="165" fontId="11" fillId="0" borderId="33" xfId="0" applyNumberFormat="1" applyFont="1" applyFill="1" applyBorder="1" applyAlignment="1">
      <alignment horizontal="right" vertical="top"/>
    </xf>
    <xf numFmtId="0" fontId="149" fillId="0" borderId="24" xfId="0" applyFont="1" applyBorder="1" applyAlignment="1">
      <alignment horizontal="center" vertical="top" wrapText="1"/>
    </xf>
    <xf numFmtId="0" fontId="7" fillId="0" borderId="22" xfId="0" applyFont="1" applyFill="1" applyBorder="1" applyAlignment="1">
      <alignment vertical="top" wrapText="1"/>
    </xf>
    <xf numFmtId="0" fontId="2" fillId="0" borderId="35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48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left" wrapText="1"/>
    </xf>
    <xf numFmtId="0" fontId="9" fillId="0" borderId="23" xfId="0" applyFont="1" applyBorder="1" applyAlignment="1">
      <alignment horizontal="center" vertical="center" wrapText="1"/>
    </xf>
    <xf numFmtId="0" fontId="9" fillId="60" borderId="22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vertical="top" wrapText="1"/>
    </xf>
    <xf numFmtId="0" fontId="9" fillId="60" borderId="25" xfId="0" applyFont="1" applyFill="1" applyBorder="1" applyAlignment="1">
      <alignment horizontal="center" vertical="top" wrapText="1"/>
    </xf>
    <xf numFmtId="0" fontId="9" fillId="60" borderId="25" xfId="0" applyFont="1" applyFill="1" applyBorder="1" applyAlignment="1">
      <alignment horizontal="center" vertical="top" wrapText="1"/>
    </xf>
    <xf numFmtId="165" fontId="2" fillId="60" borderId="22" xfId="0" applyNumberFormat="1" applyFont="1" applyFill="1" applyBorder="1" applyAlignment="1">
      <alignment horizontal="right" vertical="top"/>
    </xf>
    <xf numFmtId="0" fontId="2" fillId="6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22" xfId="0" applyFont="1" applyFill="1" applyBorder="1" applyAlignment="1">
      <alignment horizontal="center" vertical="center" wrapText="1"/>
    </xf>
    <xf numFmtId="165" fontId="2" fillId="60" borderId="25" xfId="0" applyNumberFormat="1" applyFont="1" applyFill="1" applyBorder="1" applyAlignment="1">
      <alignment vertical="top"/>
    </xf>
    <xf numFmtId="0" fontId="5" fillId="0" borderId="22" xfId="0" applyFont="1" applyFill="1" applyBorder="1" applyAlignment="1">
      <alignment vertical="top" wrapText="1"/>
    </xf>
    <xf numFmtId="49" fontId="0" fillId="0" borderId="25" xfId="0" applyNumberFormat="1" applyFont="1" applyBorder="1" applyAlignment="1">
      <alignment horizontal="center" vertical="top" wrapText="1"/>
    </xf>
    <xf numFmtId="165" fontId="0" fillId="0" borderId="25" xfId="0" applyNumberFormat="1" applyFont="1" applyBorder="1" applyAlignment="1">
      <alignment horizontal="right" vertical="top" wrapText="1"/>
    </xf>
    <xf numFmtId="165" fontId="0" fillId="0" borderId="0" xfId="0" applyNumberFormat="1" applyBorder="1" applyAlignment="1">
      <alignment/>
    </xf>
    <xf numFmtId="165" fontId="0" fillId="0" borderId="44" xfId="0" applyNumberFormat="1" applyFont="1" applyBorder="1" applyAlignment="1">
      <alignment horizontal="right" vertical="top" wrapText="1"/>
    </xf>
    <xf numFmtId="0" fontId="156" fillId="0" borderId="50" xfId="0" applyFont="1" applyFill="1" applyBorder="1" applyAlignment="1">
      <alignment vertical="top" wrapText="1"/>
    </xf>
    <xf numFmtId="0" fontId="125" fillId="0" borderId="22" xfId="0" applyFont="1" applyBorder="1" applyAlignment="1">
      <alignment wrapText="1"/>
    </xf>
    <xf numFmtId="165" fontId="0" fillId="60" borderId="25" xfId="0" applyNumberFormat="1" applyFont="1" applyFill="1" applyBorder="1" applyAlignment="1">
      <alignment horizontal="right" vertical="top" wrapText="1"/>
    </xf>
    <xf numFmtId="49" fontId="7" fillId="60" borderId="33" xfId="69" applyNumberFormat="1" applyFont="1" applyFill="1" applyBorder="1" applyAlignment="1">
      <alignment vertical="top" wrapText="1"/>
    </xf>
    <xf numFmtId="164" fontId="0" fillId="0" borderId="22" xfId="69" applyNumberFormat="1" applyFont="1" applyFill="1" applyBorder="1" applyAlignment="1">
      <alignment vertical="top"/>
    </xf>
    <xf numFmtId="164" fontId="0" fillId="0" borderId="22" xfId="0" applyNumberFormat="1" applyFont="1" applyFill="1" applyBorder="1" applyAlignment="1">
      <alignment horizontal="right"/>
    </xf>
    <xf numFmtId="0" fontId="2" fillId="60" borderId="23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7" fillId="0" borderId="47" xfId="94" applyFont="1" applyFill="1" applyBorder="1" applyAlignment="1">
      <alignment vertical="center" wrapText="1"/>
      <protection/>
    </xf>
    <xf numFmtId="3" fontId="118" fillId="0" borderId="22" xfId="0" applyNumberFormat="1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vertical="top" wrapText="1"/>
    </xf>
    <xf numFmtId="0" fontId="151" fillId="0" borderId="24" xfId="0" applyFont="1" applyBorder="1" applyAlignment="1">
      <alignment horizontal="center" vertical="top" wrapText="1"/>
    </xf>
    <xf numFmtId="49" fontId="121" fillId="0" borderId="23" xfId="0" applyNumberFormat="1" applyFont="1" applyBorder="1" applyAlignment="1">
      <alignment vertical="top"/>
    </xf>
    <xf numFmtId="164" fontId="0" fillId="56" borderId="33" xfId="0" applyNumberFormat="1" applyFont="1" applyFill="1" applyBorder="1" applyAlignment="1">
      <alignment horizontal="right" vertical="top"/>
    </xf>
    <xf numFmtId="164" fontId="0" fillId="56" borderId="33" xfId="0" applyNumberFormat="1" applyFont="1" applyFill="1" applyBorder="1" applyAlignment="1">
      <alignment vertical="top"/>
    </xf>
    <xf numFmtId="49" fontId="8" fillId="0" borderId="36" xfId="0" applyNumberFormat="1" applyFont="1" applyBorder="1" applyAlignment="1">
      <alignment vertical="top"/>
    </xf>
    <xf numFmtId="49" fontId="8" fillId="0" borderId="33" xfId="0" applyNumberFormat="1" applyFont="1" applyBorder="1" applyAlignment="1">
      <alignment vertical="top"/>
    </xf>
    <xf numFmtId="164" fontId="8" fillId="56" borderId="24" xfId="0" applyNumberFormat="1" applyFont="1" applyFill="1" applyBorder="1" applyAlignment="1">
      <alignment horizontal="right" vertical="top"/>
    </xf>
    <xf numFmtId="164" fontId="8" fillId="56" borderId="24" xfId="0" applyNumberFormat="1" applyFont="1" applyFill="1" applyBorder="1" applyAlignment="1">
      <alignment vertical="top"/>
    </xf>
    <xf numFmtId="49" fontId="0" fillId="0" borderId="23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33" xfId="0" applyNumberForma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165" fontId="0" fillId="0" borderId="33" xfId="0" applyNumberFormat="1" applyFont="1" applyFill="1" applyBorder="1" applyAlignment="1">
      <alignment horizontal="right" vertical="top" wrapText="1"/>
    </xf>
    <xf numFmtId="165" fontId="0" fillId="0" borderId="41" xfId="0" applyNumberFormat="1" applyFont="1" applyBorder="1" applyAlignment="1">
      <alignment/>
    </xf>
    <xf numFmtId="0" fontId="128" fillId="0" borderId="33" xfId="0" applyFont="1" applyFill="1" applyBorder="1" applyAlignment="1">
      <alignment horizontal="center" vertical="top" wrapText="1"/>
    </xf>
    <xf numFmtId="165" fontId="0" fillId="0" borderId="32" xfId="0" applyNumberFormat="1" applyFont="1" applyBorder="1" applyAlignment="1">
      <alignment/>
    </xf>
    <xf numFmtId="165" fontId="157" fillId="56" borderId="33" xfId="0" applyNumberFormat="1" applyFont="1" applyFill="1" applyBorder="1" applyAlignment="1">
      <alignment horizontal="right" vertical="top" wrapText="1"/>
    </xf>
    <xf numFmtId="165" fontId="0" fillId="0" borderId="22" xfId="0" applyNumberFormat="1" applyFont="1" applyBorder="1" applyAlignment="1">
      <alignment horizontal="right" vertical="top"/>
    </xf>
    <xf numFmtId="165" fontId="158" fillId="0" borderId="25" xfId="0" applyNumberFormat="1" applyFont="1" applyFill="1" applyBorder="1" applyAlignment="1">
      <alignment horizontal="right" vertical="top"/>
    </xf>
    <xf numFmtId="165" fontId="159" fillId="0" borderId="30" xfId="0" applyNumberFormat="1" applyFont="1" applyFill="1" applyBorder="1" applyAlignment="1">
      <alignment horizontal="right" vertical="top"/>
    </xf>
    <xf numFmtId="164" fontId="135" fillId="0" borderId="30" xfId="0" applyNumberFormat="1" applyFont="1" applyFill="1" applyBorder="1" applyAlignment="1">
      <alignment horizontal="right" vertical="top"/>
    </xf>
    <xf numFmtId="0" fontId="136" fillId="0" borderId="22" xfId="0" applyFont="1" applyBorder="1" applyAlignment="1">
      <alignment vertical="top" wrapText="1"/>
    </xf>
    <xf numFmtId="0" fontId="136" fillId="0" borderId="26" xfId="0" applyFont="1" applyBorder="1" applyAlignment="1">
      <alignment vertical="top" wrapText="1"/>
    </xf>
    <xf numFmtId="165" fontId="3" fillId="60" borderId="25" xfId="0" applyNumberFormat="1" applyFont="1" applyFill="1" applyBorder="1" applyAlignment="1">
      <alignment horizontal="right" vertical="top"/>
    </xf>
    <xf numFmtId="165" fontId="158" fillId="60" borderId="23" xfId="0" applyNumberFormat="1" applyFont="1" applyFill="1" applyBorder="1" applyAlignment="1">
      <alignment horizontal="right" vertical="top"/>
    </xf>
    <xf numFmtId="165" fontId="158" fillId="0" borderId="23" xfId="0" applyNumberFormat="1" applyFont="1" applyBorder="1" applyAlignment="1">
      <alignment horizontal="right" vertical="top"/>
    </xf>
    <xf numFmtId="0" fontId="150" fillId="0" borderId="22" xfId="0" applyFont="1" applyBorder="1" applyAlignment="1">
      <alignment horizontal="left" vertical="top" wrapText="1"/>
    </xf>
    <xf numFmtId="0" fontId="136" fillId="60" borderId="34" xfId="0" applyFont="1" applyFill="1" applyBorder="1" applyAlignment="1">
      <alignment vertical="top" wrapText="1"/>
    </xf>
    <xf numFmtId="165" fontId="135" fillId="0" borderId="0" xfId="0" applyNumberFormat="1" applyFont="1" applyAlignment="1">
      <alignment/>
    </xf>
    <xf numFmtId="165" fontId="118" fillId="0" borderId="0" xfId="0" applyNumberFormat="1" applyFont="1" applyAlignment="1">
      <alignment/>
    </xf>
    <xf numFmtId="165" fontId="158" fillId="0" borderId="30" xfId="0" applyNumberFormat="1" applyFont="1" applyFill="1" applyBorder="1" applyAlignment="1">
      <alignment horizontal="right" vertical="top"/>
    </xf>
    <xf numFmtId="0" fontId="140" fillId="0" borderId="47" xfId="94" applyFont="1" applyFill="1" applyBorder="1" applyAlignment="1">
      <alignment vertical="top" wrapText="1"/>
      <protection/>
    </xf>
    <xf numFmtId="0" fontId="136" fillId="0" borderId="30" xfId="0" applyFont="1" applyFill="1" applyBorder="1" applyAlignment="1">
      <alignment vertical="top" wrapText="1"/>
    </xf>
    <xf numFmtId="165" fontId="160" fillId="0" borderId="22" xfId="0" applyNumberFormat="1" applyFont="1" applyBorder="1" applyAlignment="1">
      <alignment horizontal="right" vertical="top"/>
    </xf>
    <xf numFmtId="165" fontId="158" fillId="0" borderId="23" xfId="0" applyNumberFormat="1" applyFont="1" applyFill="1" applyBorder="1" applyAlignment="1">
      <alignment horizontal="right" vertical="top"/>
    </xf>
    <xf numFmtId="165" fontId="161" fillId="0" borderId="22" xfId="0" applyNumberFormat="1" applyFont="1" applyFill="1" applyBorder="1" applyAlignment="1">
      <alignment horizontal="right" vertical="top"/>
    </xf>
    <xf numFmtId="165" fontId="162" fillId="0" borderId="25" xfId="0" applyNumberFormat="1" applyFont="1" applyFill="1" applyBorder="1" applyAlignment="1">
      <alignment horizontal="right" vertical="top"/>
    </xf>
    <xf numFmtId="165" fontId="161" fillId="0" borderId="25" xfId="0" applyNumberFormat="1" applyFont="1" applyFill="1" applyBorder="1" applyAlignment="1">
      <alignment horizontal="right" vertical="top"/>
    </xf>
    <xf numFmtId="165" fontId="159" fillId="0" borderId="22" xfId="0" applyNumberFormat="1" applyFont="1" applyBorder="1" applyAlignment="1">
      <alignment horizontal="right" vertical="top"/>
    </xf>
    <xf numFmtId="165" fontId="159" fillId="0" borderId="23" xfId="0" applyNumberFormat="1" applyFont="1" applyBorder="1" applyAlignment="1">
      <alignment horizontal="right" vertical="top"/>
    </xf>
    <xf numFmtId="165" fontId="158" fillId="0" borderId="22" xfId="0" applyNumberFormat="1" applyFont="1" applyFill="1" applyBorder="1" applyAlignment="1">
      <alignment horizontal="right" vertical="top"/>
    </xf>
    <xf numFmtId="165" fontId="162" fillId="0" borderId="23" xfId="0" applyNumberFormat="1" applyFont="1" applyFill="1" applyBorder="1" applyAlignment="1">
      <alignment horizontal="right" vertical="top"/>
    </xf>
    <xf numFmtId="181" fontId="140" fillId="57" borderId="22" xfId="0" applyNumberFormat="1" applyFont="1" applyFill="1" applyBorder="1" applyAlignment="1">
      <alignment horizontal="left" vertical="top" wrapText="1"/>
    </xf>
    <xf numFmtId="0" fontId="136" fillId="0" borderId="22" xfId="0" applyFont="1" applyFill="1" applyBorder="1" applyAlignment="1">
      <alignment vertical="top" wrapText="1"/>
    </xf>
    <xf numFmtId="0" fontId="136" fillId="60" borderId="22" xfId="0" applyFont="1" applyFill="1" applyBorder="1" applyAlignment="1">
      <alignment vertical="top" wrapText="1"/>
    </xf>
    <xf numFmtId="0" fontId="136" fillId="60" borderId="26" xfId="0" applyFont="1" applyFill="1" applyBorder="1" applyAlignment="1">
      <alignment vertical="top" wrapText="1"/>
    </xf>
    <xf numFmtId="165" fontId="163" fillId="0" borderId="22" xfId="0" applyNumberFormat="1" applyFont="1" applyBorder="1" applyAlignment="1">
      <alignment horizontal="right" vertical="top"/>
    </xf>
    <xf numFmtId="0" fontId="136" fillId="0" borderId="30" xfId="0" applyFont="1" applyBorder="1" applyAlignment="1">
      <alignment vertical="top" wrapText="1"/>
    </xf>
    <xf numFmtId="165" fontId="164" fillId="60" borderId="22" xfId="0" applyNumberFormat="1" applyFont="1" applyFill="1" applyBorder="1" applyAlignment="1">
      <alignment horizontal="right" vertical="top"/>
    </xf>
    <xf numFmtId="165" fontId="165" fillId="0" borderId="22" xfId="0" applyNumberFormat="1" applyFont="1" applyBorder="1" applyAlignment="1">
      <alignment horizontal="right" vertical="top"/>
    </xf>
    <xf numFmtId="165" fontId="3" fillId="0" borderId="23" xfId="0" applyNumberFormat="1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41" fillId="0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165" fontId="3" fillId="0" borderId="38" xfId="0" applyNumberFormat="1" applyFont="1" applyBorder="1" applyAlignment="1">
      <alignment/>
    </xf>
    <xf numFmtId="165" fontId="3" fillId="0" borderId="23" xfId="0" applyNumberFormat="1" applyFont="1" applyFill="1" applyBorder="1" applyAlignment="1">
      <alignment horizontal="right" vertical="top" wrapText="1"/>
    </xf>
    <xf numFmtId="165" fontId="20" fillId="55" borderId="42" xfId="69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vertical="top" wrapText="1"/>
    </xf>
    <xf numFmtId="0" fontId="25" fillId="0" borderId="22" xfId="0" applyFont="1" applyFill="1" applyBorder="1" applyAlignment="1">
      <alignment horizontal="center" vertical="top" wrapText="1"/>
    </xf>
    <xf numFmtId="165" fontId="2" fillId="60" borderId="30" xfId="0" applyNumberFormat="1" applyFont="1" applyFill="1" applyBorder="1" applyAlignment="1">
      <alignment horizontal="right" vertical="top"/>
    </xf>
    <xf numFmtId="165" fontId="0" fillId="0" borderId="30" xfId="0" applyNumberFormat="1" applyFont="1" applyFill="1" applyBorder="1" applyAlignment="1">
      <alignment horizontal="right" vertical="top"/>
    </xf>
    <xf numFmtId="165" fontId="166" fillId="56" borderId="22" xfId="0" applyNumberFormat="1" applyFont="1" applyFill="1" applyBorder="1" applyAlignment="1">
      <alignment horizontal="right" vertical="top"/>
    </xf>
    <xf numFmtId="165" fontId="5" fillId="56" borderId="22" xfId="0" applyNumberFormat="1" applyFont="1" applyFill="1" applyBorder="1" applyAlignment="1">
      <alignment horizontal="right" vertical="top"/>
    </xf>
    <xf numFmtId="165" fontId="5" fillId="56" borderId="30" xfId="0" applyNumberFormat="1" applyFont="1" applyFill="1" applyBorder="1" applyAlignment="1">
      <alignment horizontal="right" vertical="top"/>
    </xf>
    <xf numFmtId="165" fontId="161" fillId="56" borderId="30" xfId="0" applyNumberFormat="1" applyFont="1" applyFill="1" applyBorder="1" applyAlignment="1">
      <alignment horizontal="right" vertical="top"/>
    </xf>
    <xf numFmtId="165" fontId="2" fillId="56" borderId="30" xfId="0" applyNumberFormat="1" applyFont="1" applyFill="1" applyBorder="1" applyAlignment="1">
      <alignment horizontal="right" vertical="top"/>
    </xf>
    <xf numFmtId="164" fontId="7" fillId="0" borderId="33" xfId="0" applyNumberFormat="1" applyFont="1" applyFill="1" applyBorder="1" applyAlignment="1">
      <alignment horizontal="right" vertical="top"/>
    </xf>
    <xf numFmtId="164" fontId="7" fillId="0" borderId="33" xfId="0" applyNumberFormat="1" applyFont="1" applyFill="1" applyBorder="1" applyAlignment="1">
      <alignment vertical="top"/>
    </xf>
    <xf numFmtId="49" fontId="119" fillId="0" borderId="28" xfId="0" applyNumberFormat="1" applyFont="1" applyBorder="1" applyAlignment="1">
      <alignment vertical="top"/>
    </xf>
    <xf numFmtId="49" fontId="119" fillId="0" borderId="27" xfId="0" applyNumberFormat="1" applyFont="1" applyBorder="1" applyAlignment="1">
      <alignment vertical="top"/>
    </xf>
    <xf numFmtId="49" fontId="119" fillId="0" borderId="40" xfId="0" applyNumberFormat="1" applyFont="1" applyBorder="1" applyAlignment="1">
      <alignment vertical="top"/>
    </xf>
    <xf numFmtId="165" fontId="125" fillId="56" borderId="22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vertical="top"/>
    </xf>
    <xf numFmtId="0" fontId="9" fillId="0" borderId="23" xfId="0" applyFont="1" applyFill="1" applyBorder="1" applyAlignment="1">
      <alignment horizontal="center" vertical="top" wrapText="1"/>
    </xf>
    <xf numFmtId="165" fontId="5" fillId="56" borderId="23" xfId="0" applyNumberFormat="1" applyFont="1" applyFill="1" applyBorder="1" applyAlignment="1">
      <alignment horizontal="right" vertical="top"/>
    </xf>
    <xf numFmtId="0" fontId="43" fillId="0" borderId="22" xfId="0" applyFont="1" applyBorder="1" applyAlignment="1">
      <alignment horizontal="center" wrapText="1"/>
    </xf>
    <xf numFmtId="0" fontId="155" fillId="0" borderId="29" xfId="0" applyFont="1" applyBorder="1" applyAlignment="1">
      <alignment horizontal="center" vertical="top" wrapText="1"/>
    </xf>
    <xf numFmtId="165" fontId="2" fillId="0" borderId="24" xfId="0" applyNumberFormat="1" applyFont="1" applyFill="1" applyBorder="1" applyAlignment="1">
      <alignment vertical="top" wrapText="1"/>
    </xf>
    <xf numFmtId="164" fontId="154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Border="1" applyAlignment="1">
      <alignment horizontal="right" vertical="top"/>
    </xf>
    <xf numFmtId="0" fontId="44" fillId="0" borderId="22" xfId="0" applyFont="1" applyBorder="1" applyAlignment="1">
      <alignment horizontal="center" vertical="top" wrapText="1"/>
    </xf>
    <xf numFmtId="0" fontId="25" fillId="0" borderId="23" xfId="0" applyFont="1" applyFill="1" applyBorder="1" applyAlignment="1">
      <alignment horizontal="center" vertical="top" wrapText="1"/>
    </xf>
    <xf numFmtId="0" fontId="25" fillId="0" borderId="25" xfId="0" applyFont="1" applyFill="1" applyBorder="1" applyAlignment="1">
      <alignment horizontal="center" vertical="top" wrapText="1"/>
    </xf>
    <xf numFmtId="165" fontId="3" fillId="0" borderId="23" xfId="0" applyNumberFormat="1" applyFont="1" applyFill="1" applyBorder="1" applyAlignment="1">
      <alignment vertical="top"/>
    </xf>
    <xf numFmtId="0" fontId="2" fillId="0" borderId="31" xfId="0" applyFont="1" applyFill="1" applyBorder="1" applyAlignment="1">
      <alignment vertical="top" wrapText="1"/>
    </xf>
    <xf numFmtId="0" fontId="135" fillId="0" borderId="32" xfId="0" applyFont="1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49" fontId="7" fillId="0" borderId="29" xfId="0" applyNumberFormat="1" applyFont="1" applyBorder="1" applyAlignment="1">
      <alignment vertical="top"/>
    </xf>
    <xf numFmtId="0" fontId="2" fillId="0" borderId="23" xfId="0" applyFont="1" applyFill="1" applyBorder="1" applyAlignment="1">
      <alignment vertical="top" wrapText="1"/>
    </xf>
    <xf numFmtId="49" fontId="0" fillId="0" borderId="40" xfId="0" applyNumberFormat="1" applyFont="1" applyFill="1" applyBorder="1" applyAlignment="1">
      <alignment vertical="top"/>
    </xf>
    <xf numFmtId="49" fontId="0" fillId="0" borderId="27" xfId="0" applyNumberFormat="1" applyFont="1" applyFill="1" applyBorder="1" applyAlignment="1">
      <alignment vertical="top"/>
    </xf>
    <xf numFmtId="164" fontId="118" fillId="0" borderId="0" xfId="0" applyNumberFormat="1" applyFont="1" applyFill="1" applyBorder="1" applyAlignment="1">
      <alignment horizontal="right" wrapText="1"/>
    </xf>
    <xf numFmtId="164" fontId="128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122" fillId="0" borderId="0" xfId="0" applyNumberFormat="1" applyFont="1" applyFill="1" applyBorder="1" applyAlignment="1">
      <alignment horizontal="right"/>
    </xf>
    <xf numFmtId="165" fontId="122" fillId="0" borderId="0" xfId="0" applyNumberFormat="1" applyFont="1" applyBorder="1" applyAlignment="1">
      <alignment horizontal="right" vertical="top"/>
    </xf>
    <xf numFmtId="165" fontId="128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49" fontId="20" fillId="55" borderId="39" xfId="0" applyNumberFormat="1" applyFont="1" applyFill="1" applyBorder="1" applyAlignment="1">
      <alignment vertical="top"/>
    </xf>
    <xf numFmtId="49" fontId="118" fillId="0" borderId="34" xfId="0" applyNumberFormat="1" applyFont="1" applyBorder="1" applyAlignment="1">
      <alignment vertical="top"/>
    </xf>
    <xf numFmtId="49" fontId="118" fillId="0" borderId="23" xfId="0" applyNumberFormat="1" applyFont="1" applyBorder="1" applyAlignment="1">
      <alignment vertical="top"/>
    </xf>
    <xf numFmtId="49" fontId="135" fillId="0" borderId="34" xfId="0" applyNumberFormat="1" applyFont="1" applyBorder="1" applyAlignment="1">
      <alignment vertical="top"/>
    </xf>
    <xf numFmtId="49" fontId="134" fillId="0" borderId="34" xfId="0" applyNumberFormat="1" applyFont="1" applyBorder="1" applyAlignment="1">
      <alignment vertical="top"/>
    </xf>
    <xf numFmtId="49" fontId="134" fillId="0" borderId="23" xfId="0" applyNumberFormat="1" applyFont="1" applyBorder="1" applyAlignment="1">
      <alignment vertical="top"/>
    </xf>
    <xf numFmtId="0" fontId="6" fillId="56" borderId="32" xfId="0" applyFont="1" applyFill="1" applyBorder="1" applyAlignment="1">
      <alignment vertical="top" wrapText="1"/>
    </xf>
    <xf numFmtId="49" fontId="12" fillId="0" borderId="23" xfId="0" applyNumberFormat="1" applyFont="1" applyBorder="1" applyAlignment="1">
      <alignment vertical="top"/>
    </xf>
    <xf numFmtId="49" fontId="12" fillId="0" borderId="45" xfId="0" applyNumberFormat="1" applyFont="1" applyBorder="1" applyAlignment="1">
      <alignment vertical="top"/>
    </xf>
    <xf numFmtId="49" fontId="14" fillId="0" borderId="23" xfId="0" applyNumberFormat="1" applyFont="1" applyBorder="1" applyAlignment="1">
      <alignment vertical="top"/>
    </xf>
    <xf numFmtId="0" fontId="9" fillId="0" borderId="0" xfId="0" applyFont="1" applyBorder="1" applyAlignment="1">
      <alignment horizontal="right" vertical="top" wrapText="1"/>
    </xf>
    <xf numFmtId="0" fontId="127" fillId="0" borderId="23" xfId="0" applyFont="1" applyBorder="1" applyAlignment="1">
      <alignment vertical="top" wrapText="1"/>
    </xf>
    <xf numFmtId="165" fontId="161" fillId="0" borderId="23" xfId="0" applyNumberFormat="1" applyFont="1" applyFill="1" applyBorder="1" applyAlignment="1">
      <alignment horizontal="right" vertical="top"/>
    </xf>
    <xf numFmtId="164" fontId="118" fillId="56" borderId="30" xfId="0" applyNumberFormat="1" applyFont="1" applyFill="1" applyBorder="1" applyAlignment="1">
      <alignment horizontal="right" vertical="top"/>
    </xf>
    <xf numFmtId="164" fontId="118" fillId="56" borderId="32" xfId="0" applyNumberFormat="1" applyFont="1" applyFill="1" applyBorder="1" applyAlignment="1">
      <alignment horizontal="right" vertical="top"/>
    </xf>
    <xf numFmtId="49" fontId="121" fillId="0" borderId="34" xfId="0" applyNumberFormat="1" applyFont="1" applyBorder="1" applyAlignment="1">
      <alignment vertical="top"/>
    </xf>
    <xf numFmtId="164" fontId="3" fillId="56" borderId="32" xfId="0" applyNumberFormat="1" applyFont="1" applyFill="1" applyBorder="1" applyAlignment="1">
      <alignment horizontal="right" vertical="top"/>
    </xf>
    <xf numFmtId="49" fontId="8" fillId="0" borderId="23" xfId="0" applyNumberFormat="1" applyFont="1" applyBorder="1" applyAlignment="1">
      <alignment vertical="top"/>
    </xf>
    <xf numFmtId="49" fontId="8" fillId="0" borderId="45" xfId="0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131" fillId="0" borderId="30" xfId="0" applyNumberFormat="1" applyFont="1" applyBorder="1" applyAlignment="1">
      <alignment wrapText="1"/>
    </xf>
    <xf numFmtId="164" fontId="131" fillId="0" borderId="31" xfId="0" applyNumberFormat="1" applyFont="1" applyBorder="1" applyAlignment="1">
      <alignment wrapText="1"/>
    </xf>
    <xf numFmtId="0" fontId="15" fillId="0" borderId="2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164" fontId="0" fillId="0" borderId="25" xfId="0" applyNumberFormat="1" applyFont="1" applyFill="1" applyBorder="1" applyAlignment="1">
      <alignment vertical="top"/>
    </xf>
    <xf numFmtId="164" fontId="0" fillId="0" borderId="27" xfId="0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horizontal="right" vertical="top"/>
    </xf>
    <xf numFmtId="164" fontId="0" fillId="0" borderId="27" xfId="0" applyNumberFormat="1" applyFont="1" applyFill="1" applyBorder="1" applyAlignment="1">
      <alignment horizontal="right" vertical="top"/>
    </xf>
    <xf numFmtId="164" fontId="0" fillId="0" borderId="23" xfId="0" applyNumberFormat="1" applyFont="1" applyFill="1" applyBorder="1" applyAlignment="1">
      <alignment horizontal="right" vertical="top"/>
    </xf>
    <xf numFmtId="164" fontId="0" fillId="0" borderId="25" xfId="0" applyNumberFormat="1" applyFont="1" applyBorder="1" applyAlignment="1">
      <alignment horizontal="right" vertical="top"/>
    </xf>
    <xf numFmtId="164" fontId="0" fillId="0" borderId="23" xfId="0" applyNumberFormat="1" applyFont="1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64" fontId="0" fillId="0" borderId="25" xfId="0" applyNumberFormat="1" applyFont="1" applyBorder="1" applyAlignment="1">
      <alignment vertical="top"/>
    </xf>
    <xf numFmtId="0" fontId="0" fillId="0" borderId="23" xfId="0" applyBorder="1" applyAlignment="1">
      <alignment vertical="top"/>
    </xf>
    <xf numFmtId="164" fontId="3" fillId="57" borderId="25" xfId="0" applyNumberFormat="1" applyFont="1" applyFill="1" applyBorder="1" applyAlignment="1">
      <alignment horizontal="right" vertical="top"/>
    </xf>
    <xf numFmtId="164" fontId="3" fillId="57" borderId="27" xfId="0" applyNumberFormat="1" applyFont="1" applyFill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9" fillId="0" borderId="25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right" vertical="top"/>
    </xf>
    <xf numFmtId="165" fontId="7" fillId="0" borderId="25" xfId="0" applyNumberFormat="1" applyFont="1" applyBorder="1" applyAlignment="1">
      <alignment horizontal="right" vertical="top"/>
    </xf>
    <xf numFmtId="165" fontId="7" fillId="0" borderId="27" xfId="0" applyNumberFormat="1" applyFont="1" applyBorder="1" applyAlignment="1">
      <alignment horizontal="right" vertical="top"/>
    </xf>
    <xf numFmtId="165" fontId="7" fillId="0" borderId="23" xfId="0" applyNumberFormat="1" applyFont="1" applyBorder="1" applyAlignment="1">
      <alignment horizontal="right" vertical="top"/>
    </xf>
    <xf numFmtId="164" fontId="0" fillId="0" borderId="25" xfId="0" applyNumberFormat="1" applyBorder="1" applyAlignment="1">
      <alignment horizontal="right" vertical="top"/>
    </xf>
    <xf numFmtId="164" fontId="0" fillId="0" borderId="27" xfId="0" applyNumberFormat="1" applyBorder="1" applyAlignment="1">
      <alignment horizontal="right" vertical="top"/>
    </xf>
    <xf numFmtId="164" fontId="0" fillId="0" borderId="33" xfId="0" applyNumberFormat="1" applyBorder="1" applyAlignment="1">
      <alignment horizontal="right" vertical="top"/>
    </xf>
    <xf numFmtId="0" fontId="3" fillId="0" borderId="29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</cellXfs>
  <cellStyles count="9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y" xfId="68"/>
    <cellStyle name="Comma" xfId="69"/>
    <cellStyle name="Comma [0]" xfId="70"/>
    <cellStyle name="Dziesiętny 2" xfId="71"/>
    <cellStyle name="Dziesiętny 2 2" xfId="72"/>
    <cellStyle name="Dziesiętny 3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" xfId="87"/>
    <cellStyle name="Neutralny" xfId="88"/>
    <cellStyle name="Normalny 2" xfId="89"/>
    <cellStyle name="Normalny 3" xfId="90"/>
    <cellStyle name="Normalny 3 2" xfId="91"/>
    <cellStyle name="Normalny 4" xfId="92"/>
    <cellStyle name="Normalny 5" xfId="93"/>
    <cellStyle name="Normalny 6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Złe" xfId="111"/>
    <cellStyle name="Zły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315</xdr:row>
      <xdr:rowOff>0</xdr:rowOff>
    </xdr:from>
    <xdr:to>
      <xdr:col>4</xdr:col>
      <xdr:colOff>0</xdr:colOff>
      <xdr:row>315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4419600" y="11042332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sp>
      <xdr:nvSpPr>
        <xdr:cNvPr id="1" name="Line 804"/>
        <xdr:cNvSpPr>
          <a:spLocks/>
        </xdr:cNvSpPr>
      </xdr:nvSpPr>
      <xdr:spPr>
        <a:xfrm flipH="1" flipV="1">
          <a:off x="12611100" y="32661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138</xdr:row>
      <xdr:rowOff>0</xdr:rowOff>
    </xdr:from>
    <xdr:to>
      <xdr:col>10</xdr:col>
      <xdr:colOff>0</xdr:colOff>
      <xdr:row>138</xdr:row>
      <xdr:rowOff>0</xdr:rowOff>
    </xdr:to>
    <xdr:sp>
      <xdr:nvSpPr>
        <xdr:cNvPr id="2" name="Line 805"/>
        <xdr:cNvSpPr>
          <a:spLocks/>
        </xdr:cNvSpPr>
      </xdr:nvSpPr>
      <xdr:spPr>
        <a:xfrm flipH="1" flipV="1">
          <a:off x="12611100" y="32661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287</xdr:row>
      <xdr:rowOff>0</xdr:rowOff>
    </xdr:from>
    <xdr:to>
      <xdr:col>10</xdr:col>
      <xdr:colOff>0</xdr:colOff>
      <xdr:row>287</xdr:row>
      <xdr:rowOff>0</xdr:rowOff>
    </xdr:to>
    <xdr:sp>
      <xdr:nvSpPr>
        <xdr:cNvPr id="3" name="Line 806"/>
        <xdr:cNvSpPr>
          <a:spLocks/>
        </xdr:cNvSpPr>
      </xdr:nvSpPr>
      <xdr:spPr>
        <a:xfrm flipH="1" flipV="1">
          <a:off x="12611100" y="786098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Bud&#380;et\bud&#380;et%202022\projekt%202022\PROJEKT%20BUD&#379;ETU%202022\za&#322;&#261;cznik%204%20-%20wydatki%20maj&#261;tk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1"/>
  <sheetViews>
    <sheetView view="pageBreakPreview" zoomScale="60" zoomScaleNormal="85" zoomScalePageLayoutView="0" workbookViewId="0" topLeftCell="A116">
      <selection activeCell="E208" sqref="E208:E209"/>
    </sheetView>
  </sheetViews>
  <sheetFormatPr defaultColWidth="9.140625" defaultRowHeight="12.75"/>
  <cols>
    <col min="1" max="1" width="5.57421875" style="17" bestFit="1" customWidth="1"/>
    <col min="2" max="2" width="9.00390625" style="17" customWidth="1"/>
    <col min="3" max="3" width="9.140625" style="17" customWidth="1"/>
    <col min="4" max="4" width="42.57421875" style="200" customWidth="1"/>
    <col min="5" max="6" width="17.00390625" style="726" bestFit="1" customWidth="1"/>
    <col min="7" max="7" width="16.421875" style="885" bestFit="1" customWidth="1"/>
    <col min="8" max="8" width="10.28125" style="886" hidden="1" customWidth="1"/>
    <col min="9" max="9" width="16.7109375" style="726" bestFit="1" customWidth="1"/>
    <col min="10" max="10" width="9.140625" style="747" hidden="1" customWidth="1"/>
    <col min="11" max="11" width="17.421875" style="726" bestFit="1" customWidth="1"/>
    <col min="12" max="12" width="22.57421875" style="401" customWidth="1"/>
    <col min="13" max="13" width="14.140625" style="0" bestFit="1" customWidth="1"/>
    <col min="14" max="14" width="16.140625" style="0" customWidth="1"/>
    <col min="15" max="15" width="16.00390625" style="0" customWidth="1"/>
  </cols>
  <sheetData>
    <row r="1" spans="1:12" ht="12.75">
      <c r="A1" s="5"/>
      <c r="B1" s="5"/>
      <c r="C1" s="5"/>
      <c r="D1" s="202"/>
      <c r="E1" s="705"/>
      <c r="F1" s="705"/>
      <c r="G1" s="833"/>
      <c r="H1" s="834"/>
      <c r="I1" s="705"/>
      <c r="K1" s="705"/>
      <c r="L1" s="893"/>
    </row>
    <row r="2" spans="1:12" ht="12.75">
      <c r="A2" s="5"/>
      <c r="B2" s="5"/>
      <c r="C2" s="5"/>
      <c r="D2" s="202"/>
      <c r="E2" s="705"/>
      <c r="F2" s="705"/>
      <c r="G2" s="833"/>
      <c r="H2" s="834"/>
      <c r="I2" s="705"/>
      <c r="K2" s="705"/>
      <c r="L2" s="893"/>
    </row>
    <row r="3" spans="1:12" ht="12.75">
      <c r="A3" s="1232" t="s">
        <v>893</v>
      </c>
      <c r="B3" s="1233"/>
      <c r="C3" s="1233"/>
      <c r="D3" s="1233"/>
      <c r="E3" s="1234"/>
      <c r="F3" s="1234"/>
      <c r="G3" s="1234"/>
      <c r="H3" s="1234"/>
      <c r="I3" s="1234"/>
      <c r="J3" s="1234"/>
      <c r="K3" s="1234"/>
      <c r="L3" s="1234"/>
    </row>
    <row r="4" spans="1:12" ht="11.25" customHeight="1">
      <c r="A4" s="5"/>
      <c r="B4" s="5"/>
      <c r="C4" s="5"/>
      <c r="D4" s="202"/>
      <c r="E4" s="705"/>
      <c r="F4" s="705"/>
      <c r="G4" s="833"/>
      <c r="H4" s="834"/>
      <c r="I4" s="705"/>
      <c r="K4" s="705"/>
      <c r="L4" s="893"/>
    </row>
    <row r="5" spans="1:12" ht="12" customHeight="1" thickBot="1">
      <c r="A5" s="5"/>
      <c r="B5" s="5"/>
      <c r="C5" s="5"/>
      <c r="D5" s="202"/>
      <c r="E5" s="705"/>
      <c r="F5" s="705"/>
      <c r="G5" s="833"/>
      <c r="H5" s="834"/>
      <c r="I5" s="705"/>
      <c r="K5" s="705"/>
      <c r="L5" s="893"/>
    </row>
    <row r="6" spans="1:12" s="1" customFormat="1" ht="39" thickBot="1">
      <c r="A6" s="7" t="s">
        <v>21</v>
      </c>
      <c r="B6" s="8" t="s">
        <v>22</v>
      </c>
      <c r="C6" s="8" t="s">
        <v>23</v>
      </c>
      <c r="D6" s="9" t="s">
        <v>24</v>
      </c>
      <c r="E6" s="835" t="s">
        <v>789</v>
      </c>
      <c r="F6" s="835" t="s">
        <v>894</v>
      </c>
      <c r="G6" s="706" t="s">
        <v>895</v>
      </c>
      <c r="H6" s="706" t="s">
        <v>419</v>
      </c>
      <c r="I6" s="706" t="s">
        <v>897</v>
      </c>
      <c r="J6" s="836"/>
      <c r="K6" s="706" t="s">
        <v>896</v>
      </c>
      <c r="L6" s="11" t="s">
        <v>25</v>
      </c>
    </row>
    <row r="7" spans="1:13" s="2" customFormat="1" ht="12.75" customHeight="1">
      <c r="A7" s="205" t="s">
        <v>26</v>
      </c>
      <c r="B7" s="205"/>
      <c r="C7" s="205"/>
      <c r="D7" s="206" t="s">
        <v>27</v>
      </c>
      <c r="E7" s="707">
        <f aca="true" t="shared" si="0" ref="E7:K7">SUM(E8)</f>
        <v>606327.28</v>
      </c>
      <c r="F7" s="707">
        <f t="shared" si="0"/>
        <v>608836.35</v>
      </c>
      <c r="G7" s="707">
        <f t="shared" si="0"/>
        <v>367911.87</v>
      </c>
      <c r="H7" s="707">
        <f t="shared" si="0"/>
        <v>0</v>
      </c>
      <c r="I7" s="707">
        <f t="shared" si="0"/>
        <v>373279.54</v>
      </c>
      <c r="J7" s="837"/>
      <c r="K7" s="707">
        <f t="shared" si="0"/>
        <v>10500</v>
      </c>
      <c r="L7" s="895"/>
      <c r="M7" s="334">
        <f>SUM(M8)</f>
        <v>0</v>
      </c>
    </row>
    <row r="8" spans="1:13" s="3" customFormat="1" ht="14.25" customHeight="1">
      <c r="A8" s="207" t="s">
        <v>28</v>
      </c>
      <c r="B8" s="207" t="s">
        <v>29</v>
      </c>
      <c r="C8" s="207"/>
      <c r="D8" s="208" t="s">
        <v>30</v>
      </c>
      <c r="E8" s="708">
        <f>SUM(E9:E11)</f>
        <v>606327.28</v>
      </c>
      <c r="F8" s="708">
        <f aca="true" t="shared" si="1" ref="F8:K8">SUM(F9:F11)</f>
        <v>608836.35</v>
      </c>
      <c r="G8" s="708">
        <f t="shared" si="1"/>
        <v>367911.87</v>
      </c>
      <c r="H8" s="708">
        <f t="shared" si="1"/>
        <v>0</v>
      </c>
      <c r="I8" s="708">
        <f t="shared" si="1"/>
        <v>373279.54</v>
      </c>
      <c r="J8" s="708">
        <f t="shared" si="1"/>
        <v>0</v>
      </c>
      <c r="K8" s="708">
        <f t="shared" si="1"/>
        <v>10500</v>
      </c>
      <c r="L8" s="752"/>
      <c r="M8" s="330">
        <f>SUM(H9:H11)</f>
        <v>0</v>
      </c>
    </row>
    <row r="9" spans="1:12" s="76" customFormat="1" ht="75.75" customHeight="1">
      <c r="A9" s="147"/>
      <c r="B9" s="147"/>
      <c r="C9" s="147" t="s">
        <v>298</v>
      </c>
      <c r="D9" s="148" t="s">
        <v>376</v>
      </c>
      <c r="E9" s="709">
        <v>0</v>
      </c>
      <c r="F9" s="709">
        <v>0</v>
      </c>
      <c r="G9" s="709">
        <v>0</v>
      </c>
      <c r="H9" s="709">
        <v>0</v>
      </c>
      <c r="I9" s="709">
        <v>6000</v>
      </c>
      <c r="J9" s="838"/>
      <c r="K9" s="709">
        <v>6000</v>
      </c>
      <c r="L9" s="916" t="s">
        <v>28</v>
      </c>
    </row>
    <row r="10" spans="1:12" ht="76.5">
      <c r="A10" s="13"/>
      <c r="B10" s="13"/>
      <c r="C10" s="13" t="s">
        <v>31</v>
      </c>
      <c r="D10" s="104" t="s">
        <v>358</v>
      </c>
      <c r="E10" s="839">
        <v>4124.04</v>
      </c>
      <c r="F10" s="839">
        <v>4267.58</v>
      </c>
      <c r="G10" s="840">
        <v>4632.33</v>
      </c>
      <c r="H10" s="710">
        <v>0</v>
      </c>
      <c r="I10" s="710">
        <v>4000</v>
      </c>
      <c r="K10" s="710">
        <v>4500</v>
      </c>
      <c r="L10" s="916" t="s">
        <v>28</v>
      </c>
    </row>
    <row r="11" spans="1:14" ht="64.5" thickBot="1">
      <c r="A11" s="15"/>
      <c r="B11" s="15"/>
      <c r="C11" s="15" t="s">
        <v>151</v>
      </c>
      <c r="D11" s="189" t="s">
        <v>360</v>
      </c>
      <c r="E11" s="841">
        <v>602203.24</v>
      </c>
      <c r="F11" s="841">
        <v>604568.77</v>
      </c>
      <c r="G11" s="842">
        <v>363279.54</v>
      </c>
      <c r="H11" s="842">
        <v>0</v>
      </c>
      <c r="I11" s="711">
        <v>363279.54</v>
      </c>
      <c r="J11" s="843"/>
      <c r="K11" s="711">
        <v>0</v>
      </c>
      <c r="L11" s="327" t="s">
        <v>359</v>
      </c>
      <c r="N11" s="139" t="s">
        <v>28</v>
      </c>
    </row>
    <row r="12" spans="1:12" s="328" customFormat="1" ht="77.25" customHeight="1" hidden="1" thickBot="1">
      <c r="A12" s="329"/>
      <c r="B12" s="329"/>
      <c r="C12" s="453" t="s">
        <v>401</v>
      </c>
      <c r="D12" s="454" t="s">
        <v>426</v>
      </c>
      <c r="E12" s="712">
        <v>0</v>
      </c>
      <c r="F12" s="712">
        <v>0</v>
      </c>
      <c r="G12" s="712">
        <v>0</v>
      </c>
      <c r="H12" s="712">
        <v>0</v>
      </c>
      <c r="I12" s="712">
        <v>0</v>
      </c>
      <c r="J12" s="688"/>
      <c r="K12" s="712">
        <v>0</v>
      </c>
      <c r="L12" s="460" t="s">
        <v>28</v>
      </c>
    </row>
    <row r="13" spans="1:13" s="2" customFormat="1" ht="12.75" customHeight="1">
      <c r="A13" s="205" t="s">
        <v>37</v>
      </c>
      <c r="B13" s="205"/>
      <c r="C13" s="205"/>
      <c r="D13" s="206" t="s">
        <v>38</v>
      </c>
      <c r="E13" s="707">
        <f>SUM(E17)</f>
        <v>752032.73</v>
      </c>
      <c r="F13" s="707">
        <f>SUM(F17)</f>
        <v>466585.78</v>
      </c>
      <c r="G13" s="707">
        <f>SUM(G17)</f>
        <v>615913.78</v>
      </c>
      <c r="H13" s="707">
        <f>SUM(H17)</f>
        <v>0</v>
      </c>
      <c r="I13" s="707">
        <f>SUM(I17)</f>
        <v>800000</v>
      </c>
      <c r="J13" s="837"/>
      <c r="K13" s="707">
        <f>SUM(K17,K14)</f>
        <v>800000</v>
      </c>
      <c r="L13" s="895"/>
      <c r="M13" s="334" t="s">
        <v>28</v>
      </c>
    </row>
    <row r="14" spans="1:13" s="3" customFormat="1" ht="12.75" hidden="1">
      <c r="A14" s="209"/>
      <c r="B14" s="209" t="s">
        <v>39</v>
      </c>
      <c r="C14" s="209"/>
      <c r="D14" s="210" t="s">
        <v>40</v>
      </c>
      <c r="E14" s="713">
        <f>SUM(E16)</f>
        <v>0</v>
      </c>
      <c r="F14" s="713">
        <f>SUM(F16)</f>
        <v>0</v>
      </c>
      <c r="G14" s="713">
        <f>SUM(G16)</f>
        <v>0</v>
      </c>
      <c r="H14" s="713">
        <f>SUM(H16)</f>
        <v>0</v>
      </c>
      <c r="I14" s="713">
        <f>SUM(I16)</f>
        <v>0</v>
      </c>
      <c r="J14" s="844"/>
      <c r="K14" s="713">
        <f>SUM(K15)</f>
        <v>0</v>
      </c>
      <c r="L14" s="905" t="s">
        <v>28</v>
      </c>
      <c r="M14" s="330" t="e">
        <f>SUM(H16:H19,#REF!)</f>
        <v>#REF!</v>
      </c>
    </row>
    <row r="15" spans="1:12" ht="71.25" customHeight="1" hidden="1">
      <c r="A15" s="16"/>
      <c r="B15" s="16"/>
      <c r="C15" s="1096" t="s">
        <v>1144</v>
      </c>
      <c r="D15" s="729" t="s">
        <v>1145</v>
      </c>
      <c r="E15" s="871" t="s">
        <v>28</v>
      </c>
      <c r="F15" s="871" t="s">
        <v>28</v>
      </c>
      <c r="G15" s="1097">
        <v>0</v>
      </c>
      <c r="H15" s="714">
        <v>0</v>
      </c>
      <c r="I15" s="714">
        <v>0</v>
      </c>
      <c r="J15" s="1098"/>
      <c r="K15" s="1102">
        <v>0</v>
      </c>
      <c r="L15" s="1088" t="s">
        <v>1148</v>
      </c>
    </row>
    <row r="16" spans="1:12" ht="104.25" customHeight="1" hidden="1" thickBot="1">
      <c r="A16" s="50"/>
      <c r="B16" s="50"/>
      <c r="C16" s="204" t="s">
        <v>28</v>
      </c>
      <c r="D16" s="1103" t="s">
        <v>1149</v>
      </c>
      <c r="E16" s="851" t="s">
        <v>28</v>
      </c>
      <c r="F16" s="851" t="s">
        <v>28</v>
      </c>
      <c r="G16" s="863">
        <v>0</v>
      </c>
      <c r="H16" s="882">
        <v>0</v>
      </c>
      <c r="I16" s="1099">
        <v>0</v>
      </c>
      <c r="J16" s="843"/>
      <c r="K16" s="1099" t="s">
        <v>28</v>
      </c>
      <c r="L16" s="927" t="s">
        <v>28</v>
      </c>
    </row>
    <row r="17" spans="1:13" s="3" customFormat="1" ht="114.75">
      <c r="A17" s="207"/>
      <c r="B17" s="207" t="s">
        <v>903</v>
      </c>
      <c r="C17" s="207"/>
      <c r="D17" s="208" t="s">
        <v>904</v>
      </c>
      <c r="E17" s="708">
        <f aca="true" t="shared" si="2" ref="E17:K17">SUM(E18)</f>
        <v>752032.73</v>
      </c>
      <c r="F17" s="708">
        <f t="shared" si="2"/>
        <v>466585.78</v>
      </c>
      <c r="G17" s="708">
        <f t="shared" si="2"/>
        <v>615913.78</v>
      </c>
      <c r="H17" s="708">
        <f t="shared" si="2"/>
        <v>0</v>
      </c>
      <c r="I17" s="708">
        <f t="shared" si="2"/>
        <v>800000</v>
      </c>
      <c r="J17" s="844"/>
      <c r="K17" s="708">
        <f t="shared" si="2"/>
        <v>800000</v>
      </c>
      <c r="L17" s="909" t="s">
        <v>905</v>
      </c>
      <c r="M17" s="330" t="s">
        <v>28</v>
      </c>
    </row>
    <row r="18" spans="1:12" ht="64.5" thickBot="1">
      <c r="A18" s="15"/>
      <c r="B18" s="15"/>
      <c r="C18" s="188" t="s">
        <v>290</v>
      </c>
      <c r="D18" s="189" t="s">
        <v>906</v>
      </c>
      <c r="E18" s="711">
        <v>752032.73</v>
      </c>
      <c r="F18" s="711">
        <v>466585.78</v>
      </c>
      <c r="G18" s="842">
        <v>615913.78</v>
      </c>
      <c r="H18" s="711">
        <v>0</v>
      </c>
      <c r="I18" s="711">
        <v>800000</v>
      </c>
      <c r="J18" s="843"/>
      <c r="K18" s="711">
        <v>800000</v>
      </c>
      <c r="L18" s="928" t="s">
        <v>28</v>
      </c>
    </row>
    <row r="19" spans="1:13" s="2" customFormat="1" ht="12.75">
      <c r="A19" s="205" t="s">
        <v>41</v>
      </c>
      <c r="B19" s="205"/>
      <c r="C19" s="205"/>
      <c r="D19" s="206" t="s">
        <v>46</v>
      </c>
      <c r="E19" s="707">
        <f aca="true" t="shared" si="3" ref="E19:K19">SUM(E20,E32,E34,E29)</f>
        <v>3877678.98</v>
      </c>
      <c r="F19" s="707">
        <f t="shared" si="3"/>
        <v>2043116.9299999997</v>
      </c>
      <c r="G19" s="707">
        <f t="shared" si="3"/>
        <v>1543280.34</v>
      </c>
      <c r="H19" s="707">
        <f t="shared" si="3"/>
        <v>0</v>
      </c>
      <c r="I19" s="707">
        <f t="shared" si="3"/>
        <v>2873266.79</v>
      </c>
      <c r="J19" s="707">
        <f t="shared" si="3"/>
        <v>0</v>
      </c>
      <c r="K19" s="707">
        <f t="shared" si="3"/>
        <v>6223970.79</v>
      </c>
      <c r="L19" s="895"/>
      <c r="M19" s="334">
        <f>SUM(M20,M34)</f>
        <v>0</v>
      </c>
    </row>
    <row r="20" spans="1:13" s="3" customFormat="1" ht="12.75">
      <c r="A20" s="209"/>
      <c r="B20" s="209" t="s">
        <v>47</v>
      </c>
      <c r="C20" s="209"/>
      <c r="D20" s="210" t="s">
        <v>48</v>
      </c>
      <c r="E20" s="713">
        <f aca="true" t="shared" si="4" ref="E20:K20">SUM(E21,E22,E26,E27,E28,)</f>
        <v>3862402.59</v>
      </c>
      <c r="F20" s="713">
        <f t="shared" si="4"/>
        <v>1981118.0499999998</v>
      </c>
      <c r="G20" s="713">
        <f t="shared" si="4"/>
        <v>1496390.79</v>
      </c>
      <c r="H20" s="713">
        <f t="shared" si="4"/>
        <v>0</v>
      </c>
      <c r="I20" s="713">
        <f t="shared" si="4"/>
        <v>2784356</v>
      </c>
      <c r="J20" s="713">
        <f t="shared" si="4"/>
        <v>0</v>
      </c>
      <c r="K20" s="713">
        <f t="shared" si="4"/>
        <v>5126540</v>
      </c>
      <c r="L20" s="751"/>
      <c r="M20" s="330">
        <f>SUM(H21:H22,H28)</f>
        <v>0</v>
      </c>
    </row>
    <row r="21" spans="1:12" ht="38.25">
      <c r="A21" s="13"/>
      <c r="B21" s="13"/>
      <c r="C21" s="13" t="s">
        <v>511</v>
      </c>
      <c r="D21" s="104" t="s">
        <v>361</v>
      </c>
      <c r="E21" s="839">
        <v>150358.9</v>
      </c>
      <c r="F21" s="839">
        <v>196553.36</v>
      </c>
      <c r="G21" s="840">
        <v>176596.29</v>
      </c>
      <c r="H21" s="710">
        <v>0</v>
      </c>
      <c r="I21" s="710">
        <v>150000</v>
      </c>
      <c r="K21" s="710">
        <v>260000</v>
      </c>
      <c r="L21" s="916" t="s">
        <v>28</v>
      </c>
    </row>
    <row r="22" spans="1:12" ht="267.75">
      <c r="A22" s="13"/>
      <c r="B22" s="13"/>
      <c r="C22" s="13" t="s">
        <v>31</v>
      </c>
      <c r="D22" s="104" t="s">
        <v>1172</v>
      </c>
      <c r="E22" s="710">
        <v>872126.45</v>
      </c>
      <c r="F22" s="710">
        <v>994144.85</v>
      </c>
      <c r="G22" s="840">
        <v>904300.47</v>
      </c>
      <c r="H22" s="840">
        <v>0</v>
      </c>
      <c r="I22" s="710">
        <v>1279356</v>
      </c>
      <c r="K22" s="710">
        <v>331540</v>
      </c>
      <c r="L22" s="104" t="s">
        <v>1239</v>
      </c>
    </row>
    <row r="23" spans="1:12" ht="11.25" customHeight="1">
      <c r="A23" s="5"/>
      <c r="B23" s="5"/>
      <c r="C23" s="5"/>
      <c r="D23" s="202"/>
      <c r="E23" s="705"/>
      <c r="F23" s="705"/>
      <c r="G23" s="833"/>
      <c r="H23" s="834"/>
      <c r="I23" s="705"/>
      <c r="K23" s="705"/>
      <c r="L23" s="1166" t="s">
        <v>1244</v>
      </c>
    </row>
    <row r="24" spans="1:12" ht="12" customHeight="1" thickBot="1">
      <c r="A24" s="5"/>
      <c r="B24" s="5"/>
      <c r="C24" s="5"/>
      <c r="D24" s="202"/>
      <c r="E24" s="705"/>
      <c r="F24" s="705"/>
      <c r="G24" s="833"/>
      <c r="H24" s="834"/>
      <c r="I24" s="705"/>
      <c r="K24" s="705"/>
      <c r="L24" s="893"/>
    </row>
    <row r="25" spans="1:12" s="1" customFormat="1" ht="39" thickBot="1">
      <c r="A25" s="7" t="s">
        <v>21</v>
      </c>
      <c r="B25" s="8" t="s">
        <v>22</v>
      </c>
      <c r="C25" s="8" t="s">
        <v>23</v>
      </c>
      <c r="D25" s="9" t="s">
        <v>24</v>
      </c>
      <c r="E25" s="835" t="s">
        <v>789</v>
      </c>
      <c r="F25" s="835" t="s">
        <v>894</v>
      </c>
      <c r="G25" s="706" t="s">
        <v>895</v>
      </c>
      <c r="H25" s="706" t="s">
        <v>419</v>
      </c>
      <c r="I25" s="706" t="s">
        <v>897</v>
      </c>
      <c r="J25" s="836"/>
      <c r="K25" s="706" t="s">
        <v>896</v>
      </c>
      <c r="L25" s="11" t="s">
        <v>25</v>
      </c>
    </row>
    <row r="26" spans="1:14" ht="38.25">
      <c r="A26" s="13"/>
      <c r="B26" s="13"/>
      <c r="C26" s="13" t="s">
        <v>200</v>
      </c>
      <c r="D26" s="104" t="s">
        <v>201</v>
      </c>
      <c r="E26" s="717">
        <v>64496.17</v>
      </c>
      <c r="F26" s="717">
        <v>38356.89</v>
      </c>
      <c r="G26" s="840">
        <v>13782.35</v>
      </c>
      <c r="H26" s="840">
        <v>0</v>
      </c>
      <c r="I26" s="710">
        <v>45000</v>
      </c>
      <c r="K26" s="710">
        <v>25000</v>
      </c>
      <c r="L26" s="916" t="s">
        <v>28</v>
      </c>
      <c r="N26" s="142" t="s">
        <v>28</v>
      </c>
    </row>
    <row r="27" spans="1:12" ht="38.25">
      <c r="A27" s="13"/>
      <c r="B27" s="13"/>
      <c r="C27" s="13" t="s">
        <v>157</v>
      </c>
      <c r="D27" s="104" t="s">
        <v>158</v>
      </c>
      <c r="E27" s="710">
        <v>2724635</v>
      </c>
      <c r="F27" s="710">
        <v>740773</v>
      </c>
      <c r="G27" s="840">
        <v>395395.93</v>
      </c>
      <c r="H27" s="845">
        <v>0</v>
      </c>
      <c r="I27" s="710">
        <v>1300000</v>
      </c>
      <c r="J27" s="198"/>
      <c r="K27" s="717">
        <v>4500000</v>
      </c>
      <c r="L27" s="750" t="s">
        <v>28</v>
      </c>
    </row>
    <row r="28" spans="1:12" ht="76.5">
      <c r="A28" s="13"/>
      <c r="B28" s="13"/>
      <c r="C28" s="13" t="s">
        <v>34</v>
      </c>
      <c r="D28" s="104" t="s">
        <v>712</v>
      </c>
      <c r="E28" s="710">
        <v>50786.07</v>
      </c>
      <c r="F28" s="710">
        <v>11289.95</v>
      </c>
      <c r="G28" s="840">
        <v>6315.75</v>
      </c>
      <c r="H28" s="840">
        <v>0</v>
      </c>
      <c r="I28" s="710">
        <v>10000</v>
      </c>
      <c r="K28" s="710">
        <v>10000</v>
      </c>
      <c r="L28" s="916" t="s">
        <v>28</v>
      </c>
    </row>
    <row r="29" spans="1:13" s="3" customFormat="1" ht="114.75">
      <c r="A29" s="207"/>
      <c r="B29" s="207" t="s">
        <v>907</v>
      </c>
      <c r="C29" s="207"/>
      <c r="D29" s="208" t="s">
        <v>908</v>
      </c>
      <c r="E29" s="708">
        <f aca="true" t="shared" si="5" ref="E29:J29">SUM(E31:E31)</f>
        <v>0</v>
      </c>
      <c r="F29" s="708">
        <f t="shared" si="5"/>
        <v>0</v>
      </c>
      <c r="G29" s="708">
        <f t="shared" si="5"/>
        <v>0</v>
      </c>
      <c r="H29" s="708">
        <f t="shared" si="5"/>
        <v>0</v>
      </c>
      <c r="I29" s="708">
        <f t="shared" si="5"/>
        <v>0</v>
      </c>
      <c r="J29" s="708">
        <f t="shared" si="5"/>
        <v>0</v>
      </c>
      <c r="K29" s="708">
        <f>SUM(K30:K31)</f>
        <v>1008520</v>
      </c>
      <c r="L29" s="905" t="s">
        <v>909</v>
      </c>
      <c r="M29" s="330" t="s">
        <v>28</v>
      </c>
    </row>
    <row r="30" spans="1:12" ht="78" customHeight="1">
      <c r="A30" s="13"/>
      <c r="B30" s="13"/>
      <c r="C30" s="13" t="s">
        <v>31</v>
      </c>
      <c r="D30" s="104" t="s">
        <v>1171</v>
      </c>
      <c r="E30" s="722" t="s">
        <v>28</v>
      </c>
      <c r="F30" s="722" t="s">
        <v>28</v>
      </c>
      <c r="G30" s="722" t="s">
        <v>28</v>
      </c>
      <c r="H30" s="858">
        <v>0</v>
      </c>
      <c r="I30" s="722" t="s">
        <v>28</v>
      </c>
      <c r="K30" s="710">
        <v>995520</v>
      </c>
      <c r="L30" s="104" t="s">
        <v>1240</v>
      </c>
    </row>
    <row r="31" spans="1:12" ht="38.25">
      <c r="A31" s="13"/>
      <c r="B31" s="13"/>
      <c r="C31" s="103" t="s">
        <v>691</v>
      </c>
      <c r="D31" s="104" t="s">
        <v>1173</v>
      </c>
      <c r="E31" s="722" t="s">
        <v>28</v>
      </c>
      <c r="F31" s="722" t="s">
        <v>28</v>
      </c>
      <c r="G31" s="858"/>
      <c r="H31" s="858"/>
      <c r="I31" s="722"/>
      <c r="K31" s="710">
        <v>13000</v>
      </c>
      <c r="L31" s="916" t="s">
        <v>28</v>
      </c>
    </row>
    <row r="32" spans="1:13" s="3" customFormat="1" ht="12.75">
      <c r="A32" s="207"/>
      <c r="B32" s="207" t="s">
        <v>785</v>
      </c>
      <c r="C32" s="207"/>
      <c r="D32" s="208" t="s">
        <v>787</v>
      </c>
      <c r="E32" s="708">
        <f aca="true" t="shared" si="6" ref="E32:K32">SUM(E33:E33)</f>
        <v>15276.39</v>
      </c>
      <c r="F32" s="708">
        <f t="shared" si="6"/>
        <v>61998.88</v>
      </c>
      <c r="G32" s="708">
        <f t="shared" si="6"/>
        <v>46889.55</v>
      </c>
      <c r="H32" s="708">
        <f t="shared" si="6"/>
        <v>0</v>
      </c>
      <c r="I32" s="708">
        <f t="shared" si="6"/>
        <v>88910.79</v>
      </c>
      <c r="J32" s="708">
        <f t="shared" si="6"/>
        <v>0</v>
      </c>
      <c r="K32" s="708">
        <f t="shared" si="6"/>
        <v>88910.79</v>
      </c>
      <c r="L32" s="752"/>
      <c r="M32" s="330">
        <f>SUM(H33)</f>
        <v>0</v>
      </c>
    </row>
    <row r="33" spans="1:12" ht="26.25" thickBot="1">
      <c r="A33" s="15"/>
      <c r="B33" s="15"/>
      <c r="C33" s="15" t="s">
        <v>34</v>
      </c>
      <c r="D33" s="189" t="s">
        <v>786</v>
      </c>
      <c r="E33" s="711">
        <v>15276.39</v>
      </c>
      <c r="F33" s="711">
        <v>61998.88</v>
      </c>
      <c r="G33" s="842">
        <v>46889.55</v>
      </c>
      <c r="H33" s="842"/>
      <c r="I33" s="711">
        <v>88910.79</v>
      </c>
      <c r="J33" s="847"/>
      <c r="K33" s="711">
        <v>88910.79</v>
      </c>
      <c r="L33" s="1030" t="s">
        <v>28</v>
      </c>
    </row>
    <row r="34" spans="1:13" s="3" customFormat="1" ht="12.75" hidden="1">
      <c r="A34" s="207"/>
      <c r="B34" s="207" t="s">
        <v>49</v>
      </c>
      <c r="C34" s="207"/>
      <c r="D34" s="208" t="s">
        <v>30</v>
      </c>
      <c r="E34" s="708">
        <f>SUM(E35:E36)</f>
        <v>0</v>
      </c>
      <c r="F34" s="708">
        <f aca="true" t="shared" si="7" ref="F34:K34">SUM(F35:F36)</f>
        <v>0</v>
      </c>
      <c r="G34" s="708">
        <f t="shared" si="7"/>
        <v>0</v>
      </c>
      <c r="H34" s="708">
        <f t="shared" si="7"/>
        <v>0</v>
      </c>
      <c r="I34" s="708">
        <f t="shared" si="7"/>
        <v>0</v>
      </c>
      <c r="J34" s="708">
        <f t="shared" si="7"/>
        <v>0</v>
      </c>
      <c r="K34" s="708">
        <f t="shared" si="7"/>
        <v>0</v>
      </c>
      <c r="L34" s="752"/>
      <c r="M34" s="330">
        <f>SUM(H36)</f>
        <v>0</v>
      </c>
    </row>
    <row r="35" spans="1:12" ht="38.25" hidden="1">
      <c r="A35" s="13"/>
      <c r="B35" s="13"/>
      <c r="C35" s="103" t="s">
        <v>691</v>
      </c>
      <c r="D35" s="104" t="s">
        <v>846</v>
      </c>
      <c r="E35" s="710">
        <v>0</v>
      </c>
      <c r="F35" s="710">
        <v>0</v>
      </c>
      <c r="G35" s="840"/>
      <c r="H35" s="840"/>
      <c r="I35" s="710"/>
      <c r="K35" s="710"/>
      <c r="L35" s="916" t="s">
        <v>900</v>
      </c>
    </row>
    <row r="36" spans="1:12" ht="39" hidden="1" thickBot="1">
      <c r="A36" s="15"/>
      <c r="B36" s="15"/>
      <c r="C36" s="15" t="s">
        <v>34</v>
      </c>
      <c r="D36" s="189" t="s">
        <v>790</v>
      </c>
      <c r="E36" s="711">
        <v>0</v>
      </c>
      <c r="F36" s="711">
        <v>0</v>
      </c>
      <c r="G36" s="842"/>
      <c r="H36" s="842"/>
      <c r="I36" s="711"/>
      <c r="J36" s="847"/>
      <c r="K36" s="711"/>
      <c r="L36" s="928" t="s">
        <v>899</v>
      </c>
    </row>
    <row r="37" spans="1:13" s="2" customFormat="1" ht="12.75">
      <c r="A37" s="205" t="s">
        <v>50</v>
      </c>
      <c r="B37" s="205"/>
      <c r="C37" s="205"/>
      <c r="D37" s="206" t="s">
        <v>51</v>
      </c>
      <c r="E37" s="707">
        <f>SUM(E44,E38)</f>
        <v>429704</v>
      </c>
      <c r="F37" s="707">
        <f>SUM(F44,F38)</f>
        <v>406580.72</v>
      </c>
      <c r="G37" s="707">
        <f>SUM(G44,G38)</f>
        <v>286087.95999999996</v>
      </c>
      <c r="H37" s="707">
        <f>SUM(H44,H38)</f>
        <v>0</v>
      </c>
      <c r="I37" s="707">
        <f>SUM(I44,I38)</f>
        <v>373077</v>
      </c>
      <c r="J37" s="837"/>
      <c r="K37" s="707">
        <f>SUM(K44,K38)</f>
        <v>435935</v>
      </c>
      <c r="L37" s="895"/>
      <c r="M37" s="334" t="s">
        <v>28</v>
      </c>
    </row>
    <row r="38" spans="1:13" s="3" customFormat="1" ht="12.75">
      <c r="A38" s="209"/>
      <c r="B38" s="209" t="s">
        <v>149</v>
      </c>
      <c r="C38" s="209"/>
      <c r="D38" s="210" t="s">
        <v>150</v>
      </c>
      <c r="E38" s="713">
        <f>SUM(E39:E40)</f>
        <v>298920.35000000003</v>
      </c>
      <c r="F38" s="713">
        <f aca="true" t="shared" si="8" ref="F38:K38">SUM(F39:F40)</f>
        <v>283763.45</v>
      </c>
      <c r="G38" s="713">
        <f t="shared" si="8"/>
        <v>205805.78</v>
      </c>
      <c r="H38" s="713">
        <f t="shared" si="8"/>
        <v>0</v>
      </c>
      <c r="I38" s="713">
        <f t="shared" si="8"/>
        <v>274477</v>
      </c>
      <c r="J38" s="713">
        <f t="shared" si="8"/>
        <v>0</v>
      </c>
      <c r="K38" s="713">
        <f t="shared" si="8"/>
        <v>334203</v>
      </c>
      <c r="L38" s="751"/>
      <c r="M38" s="330">
        <f>SUM(H39)</f>
        <v>0</v>
      </c>
    </row>
    <row r="39" spans="1:14" ht="127.5">
      <c r="A39" s="13"/>
      <c r="B39" s="13"/>
      <c r="C39" s="13" t="s">
        <v>151</v>
      </c>
      <c r="D39" s="104" t="s">
        <v>1182</v>
      </c>
      <c r="E39" s="710">
        <v>298875.4</v>
      </c>
      <c r="F39" s="710">
        <v>283703</v>
      </c>
      <c r="G39" s="840">
        <v>205712.78</v>
      </c>
      <c r="H39" s="840"/>
      <c r="I39" s="710">
        <v>274477</v>
      </c>
      <c r="K39" s="710">
        <v>334078</v>
      </c>
      <c r="L39" s="916" t="s">
        <v>221</v>
      </c>
      <c r="N39" s="140" t="s">
        <v>28</v>
      </c>
    </row>
    <row r="40" spans="1:115" s="3" customFormat="1" ht="76.5">
      <c r="A40" s="13"/>
      <c r="B40" s="13"/>
      <c r="C40" s="13" t="s">
        <v>152</v>
      </c>
      <c r="D40" s="104" t="s">
        <v>1181</v>
      </c>
      <c r="E40" s="710">
        <v>44.95</v>
      </c>
      <c r="F40" s="710">
        <v>60.45</v>
      </c>
      <c r="G40" s="710">
        <v>93</v>
      </c>
      <c r="H40" s="710"/>
      <c r="I40" s="710">
        <v>0</v>
      </c>
      <c r="J40" s="710"/>
      <c r="K40" s="710">
        <v>125</v>
      </c>
      <c r="L40" s="916" t="s">
        <v>221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</row>
    <row r="41" spans="1:12" ht="11.25" customHeight="1">
      <c r="A41" s="5"/>
      <c r="B41" s="5"/>
      <c r="C41" s="5"/>
      <c r="D41" s="202"/>
      <c r="E41" s="705"/>
      <c r="F41" s="705"/>
      <c r="G41" s="833"/>
      <c r="H41" s="834"/>
      <c r="I41" s="705"/>
      <c r="K41" s="705"/>
      <c r="L41" s="1166" t="s">
        <v>1245</v>
      </c>
    </row>
    <row r="42" spans="1:12" ht="12" customHeight="1" thickBot="1">
      <c r="A42" s="5"/>
      <c r="B42" s="5"/>
      <c r="C42" s="5"/>
      <c r="D42" s="202"/>
      <c r="E42" s="705"/>
      <c r="F42" s="705"/>
      <c r="G42" s="833"/>
      <c r="H42" s="834"/>
      <c r="I42" s="705"/>
      <c r="K42" s="705"/>
      <c r="L42" s="893"/>
    </row>
    <row r="43" spans="1:12" s="1" customFormat="1" ht="39" thickBot="1">
      <c r="A43" s="7" t="s">
        <v>21</v>
      </c>
      <c r="B43" s="8" t="s">
        <v>22</v>
      </c>
      <c r="C43" s="8" t="s">
        <v>23</v>
      </c>
      <c r="D43" s="9" t="s">
        <v>24</v>
      </c>
      <c r="E43" s="835" t="s">
        <v>789</v>
      </c>
      <c r="F43" s="835" t="s">
        <v>894</v>
      </c>
      <c r="G43" s="706" t="s">
        <v>895</v>
      </c>
      <c r="H43" s="706" t="s">
        <v>419</v>
      </c>
      <c r="I43" s="706" t="s">
        <v>897</v>
      </c>
      <c r="J43" s="836"/>
      <c r="K43" s="706" t="s">
        <v>896</v>
      </c>
      <c r="L43" s="11" t="s">
        <v>25</v>
      </c>
    </row>
    <row r="44" spans="1:13" s="3" customFormat="1" ht="12.75">
      <c r="A44" s="209"/>
      <c r="B44" s="209" t="s">
        <v>52</v>
      </c>
      <c r="C44" s="209"/>
      <c r="D44" s="210" t="s">
        <v>53</v>
      </c>
      <c r="E44" s="713">
        <f>SUM(E45:E52)</f>
        <v>130783.65</v>
      </c>
      <c r="F44" s="713">
        <f>SUM(F45:F52)</f>
        <v>122817.26999999999</v>
      </c>
      <c r="G44" s="713">
        <f>SUM(G45:G52)</f>
        <v>80282.18</v>
      </c>
      <c r="H44" s="713">
        <f>SUM(H45:H52)</f>
        <v>0</v>
      </c>
      <c r="I44" s="713">
        <f>SUM(I45:I52)</f>
        <v>98600</v>
      </c>
      <c r="J44" s="689"/>
      <c r="K44" s="713">
        <f>SUM(K45:K52)</f>
        <v>101732</v>
      </c>
      <c r="L44" s="751"/>
      <c r="M44" s="330">
        <f>SUM(H45:H52)</f>
        <v>0</v>
      </c>
    </row>
    <row r="45" spans="1:12" ht="38.25">
      <c r="A45" s="13"/>
      <c r="B45" s="13"/>
      <c r="C45" s="13" t="s">
        <v>54</v>
      </c>
      <c r="D45" s="104" t="s">
        <v>379</v>
      </c>
      <c r="E45" s="710">
        <v>28991.24</v>
      </c>
      <c r="F45" s="710">
        <v>66127.68</v>
      </c>
      <c r="G45" s="710">
        <v>43816.32</v>
      </c>
      <c r="H45" s="710"/>
      <c r="I45" s="710">
        <v>40000</v>
      </c>
      <c r="K45" s="710">
        <v>60000</v>
      </c>
      <c r="L45" s="916" t="s">
        <v>28</v>
      </c>
    </row>
    <row r="46" spans="1:12" ht="89.25">
      <c r="A46" s="13"/>
      <c r="B46" s="13"/>
      <c r="C46" s="13" t="s">
        <v>31</v>
      </c>
      <c r="D46" s="104" t="s">
        <v>362</v>
      </c>
      <c r="E46" s="710">
        <v>39864</v>
      </c>
      <c r="F46" s="710">
        <v>19274.21</v>
      </c>
      <c r="G46" s="840">
        <v>14375.08</v>
      </c>
      <c r="H46" s="840"/>
      <c r="I46" s="710">
        <v>18600</v>
      </c>
      <c r="K46" s="710">
        <v>19232</v>
      </c>
      <c r="L46" s="916" t="s">
        <v>28</v>
      </c>
    </row>
    <row r="47" spans="1:12" ht="25.5">
      <c r="A47" s="13"/>
      <c r="B47" s="13"/>
      <c r="C47" s="13" t="s">
        <v>32</v>
      </c>
      <c r="D47" s="104" t="s">
        <v>380</v>
      </c>
      <c r="E47" s="710">
        <v>35166.79</v>
      </c>
      <c r="F47" s="710">
        <v>15657.07</v>
      </c>
      <c r="G47" s="840">
        <v>130.28</v>
      </c>
      <c r="H47" s="840"/>
      <c r="I47" s="710">
        <v>20000</v>
      </c>
      <c r="K47" s="710">
        <v>500</v>
      </c>
      <c r="L47" s="916" t="s">
        <v>28</v>
      </c>
    </row>
    <row r="48" spans="1:12" ht="12.75">
      <c r="A48" s="13"/>
      <c r="B48" s="13"/>
      <c r="C48" s="103" t="s">
        <v>691</v>
      </c>
      <c r="D48" s="104" t="s">
        <v>713</v>
      </c>
      <c r="E48" s="710">
        <v>3985.51</v>
      </c>
      <c r="F48" s="710">
        <v>1991.45</v>
      </c>
      <c r="G48" s="840">
        <v>2258.58</v>
      </c>
      <c r="H48" s="840"/>
      <c r="I48" s="710">
        <v>2000</v>
      </c>
      <c r="K48" s="710">
        <v>2000</v>
      </c>
      <c r="L48" s="916" t="s">
        <v>28</v>
      </c>
    </row>
    <row r="49" spans="1:12" ht="13.5" thickBot="1">
      <c r="A49" s="15"/>
      <c r="B49" s="15"/>
      <c r="C49" s="15" t="s">
        <v>34</v>
      </c>
      <c r="D49" s="189" t="s">
        <v>714</v>
      </c>
      <c r="E49" s="711">
        <v>22776.11</v>
      </c>
      <c r="F49" s="711">
        <v>19766.86</v>
      </c>
      <c r="G49" s="842">
        <v>19701.92</v>
      </c>
      <c r="H49" s="842"/>
      <c r="I49" s="711">
        <v>18000</v>
      </c>
      <c r="J49" s="843"/>
      <c r="K49" s="711">
        <v>20000</v>
      </c>
      <c r="L49" s="928" t="s">
        <v>28</v>
      </c>
    </row>
    <row r="50" spans="1:12" ht="153.75" hidden="1" thickBot="1">
      <c r="A50" s="50"/>
      <c r="B50" s="50"/>
      <c r="C50" s="204" t="s">
        <v>615</v>
      </c>
      <c r="D50" s="203" t="s">
        <v>902</v>
      </c>
      <c r="E50" s="851">
        <v>0</v>
      </c>
      <c r="F50" s="851">
        <v>0</v>
      </c>
      <c r="G50" s="852">
        <v>0</v>
      </c>
      <c r="H50" s="852">
        <v>0</v>
      </c>
      <c r="I50" s="851">
        <v>0</v>
      </c>
      <c r="J50" s="843"/>
      <c r="K50" s="715" t="s">
        <v>28</v>
      </c>
      <c r="L50" s="927" t="s">
        <v>901</v>
      </c>
    </row>
    <row r="51" spans="1:12" ht="89.25" hidden="1">
      <c r="A51" s="14"/>
      <c r="B51" s="14"/>
      <c r="C51" s="448" t="s">
        <v>654</v>
      </c>
      <c r="D51" s="737" t="s">
        <v>657</v>
      </c>
      <c r="E51" s="848" t="s">
        <v>28</v>
      </c>
      <c r="F51" s="848" t="s">
        <v>28</v>
      </c>
      <c r="G51" s="848" t="s">
        <v>28</v>
      </c>
      <c r="H51" s="849">
        <v>0</v>
      </c>
      <c r="I51" s="848" t="s">
        <v>28</v>
      </c>
      <c r="J51" s="850"/>
      <c r="K51" s="718">
        <v>0</v>
      </c>
      <c r="L51" s="897"/>
    </row>
    <row r="52" spans="1:12" ht="77.25" hidden="1" thickBot="1">
      <c r="A52" s="50"/>
      <c r="B52" s="50"/>
      <c r="C52" s="204" t="s">
        <v>655</v>
      </c>
      <c r="D52" s="694" t="s">
        <v>658</v>
      </c>
      <c r="E52" s="851" t="s">
        <v>28</v>
      </c>
      <c r="F52" s="851" t="s">
        <v>28</v>
      </c>
      <c r="G52" s="851" t="s">
        <v>28</v>
      </c>
      <c r="H52" s="852">
        <v>0</v>
      </c>
      <c r="I52" s="851" t="s">
        <v>28</v>
      </c>
      <c r="J52" s="843"/>
      <c r="K52" s="715">
        <v>0</v>
      </c>
      <c r="L52" s="898"/>
    </row>
    <row r="53" spans="1:13" ht="40.5" customHeight="1">
      <c r="A53" s="205" t="s">
        <v>153</v>
      </c>
      <c r="B53" s="205"/>
      <c r="C53" s="205"/>
      <c r="D53" s="400" t="s">
        <v>224</v>
      </c>
      <c r="E53" s="707">
        <f aca="true" t="shared" si="9" ref="E53:K54">SUM(E54)</f>
        <v>4928.69</v>
      </c>
      <c r="F53" s="707">
        <f t="shared" si="9"/>
        <v>4910.7</v>
      </c>
      <c r="G53" s="707">
        <f t="shared" si="9"/>
        <v>3690</v>
      </c>
      <c r="H53" s="707">
        <f t="shared" si="9"/>
        <v>0</v>
      </c>
      <c r="I53" s="707">
        <f t="shared" si="9"/>
        <v>4921</v>
      </c>
      <c r="K53" s="707">
        <f t="shared" si="9"/>
        <v>4915</v>
      </c>
      <c r="L53" s="899"/>
      <c r="M53" s="331">
        <f>SUM(M54)</f>
        <v>0</v>
      </c>
    </row>
    <row r="54" spans="1:13" s="3" customFormat="1" ht="25.5">
      <c r="A54" s="209"/>
      <c r="B54" s="209" t="s">
        <v>154</v>
      </c>
      <c r="C54" s="209"/>
      <c r="D54" s="211" t="s">
        <v>225</v>
      </c>
      <c r="E54" s="713">
        <f t="shared" si="9"/>
        <v>4928.69</v>
      </c>
      <c r="F54" s="713">
        <f t="shared" si="9"/>
        <v>4910.7</v>
      </c>
      <c r="G54" s="713">
        <f t="shared" si="9"/>
        <v>3690</v>
      </c>
      <c r="H54" s="713">
        <f t="shared" si="9"/>
        <v>0</v>
      </c>
      <c r="I54" s="713">
        <f t="shared" si="9"/>
        <v>4921</v>
      </c>
      <c r="J54" s="689"/>
      <c r="K54" s="713">
        <f t="shared" si="9"/>
        <v>4915</v>
      </c>
      <c r="L54" s="1028" t="s">
        <v>226</v>
      </c>
      <c r="M54" s="330">
        <f>SUM(H55)</f>
        <v>0</v>
      </c>
    </row>
    <row r="55" spans="1:12" ht="77.25" thickBot="1">
      <c r="A55" s="15"/>
      <c r="B55" s="15"/>
      <c r="C55" s="15" t="s">
        <v>151</v>
      </c>
      <c r="D55" s="189" t="s">
        <v>369</v>
      </c>
      <c r="E55" s="711">
        <v>4928.69</v>
      </c>
      <c r="F55" s="711">
        <v>4910.7</v>
      </c>
      <c r="G55" s="842">
        <v>3690</v>
      </c>
      <c r="H55" s="842"/>
      <c r="I55" s="711">
        <v>4921</v>
      </c>
      <c r="K55" s="711">
        <v>4915</v>
      </c>
      <c r="L55" s="327" t="s">
        <v>28</v>
      </c>
    </row>
    <row r="56" spans="1:13" ht="25.5" hidden="1">
      <c r="A56" s="205" t="s">
        <v>155</v>
      </c>
      <c r="B56" s="205"/>
      <c r="C56" s="205"/>
      <c r="D56" s="206" t="s">
        <v>223</v>
      </c>
      <c r="E56" s="707">
        <f aca="true" t="shared" si="10" ref="E56:K56">SUM(E57)</f>
        <v>0</v>
      </c>
      <c r="F56" s="707">
        <f t="shared" si="10"/>
        <v>0</v>
      </c>
      <c r="G56" s="707">
        <f t="shared" si="10"/>
        <v>0</v>
      </c>
      <c r="H56" s="707">
        <f t="shared" si="10"/>
        <v>0</v>
      </c>
      <c r="I56" s="707">
        <f t="shared" si="10"/>
        <v>0</v>
      </c>
      <c r="J56" s="707">
        <f t="shared" si="10"/>
        <v>0</v>
      </c>
      <c r="K56" s="707">
        <f t="shared" si="10"/>
        <v>0</v>
      </c>
      <c r="L56" s="895"/>
      <c r="M56" s="331" t="e">
        <f>SUM(M57,M59,M70,M80,#REF!,)</f>
        <v>#REF!</v>
      </c>
    </row>
    <row r="57" spans="1:13" ht="12.75" hidden="1">
      <c r="A57" s="445"/>
      <c r="B57" s="445" t="s">
        <v>241</v>
      </c>
      <c r="C57" s="445"/>
      <c r="D57" s="446" t="s">
        <v>242</v>
      </c>
      <c r="E57" s="716">
        <f aca="true" t="shared" si="11" ref="E57:K57">SUM(E58)</f>
        <v>0</v>
      </c>
      <c r="F57" s="716">
        <f t="shared" si="11"/>
        <v>0</v>
      </c>
      <c r="G57" s="716">
        <f t="shared" si="11"/>
        <v>0</v>
      </c>
      <c r="H57" s="716">
        <f t="shared" si="11"/>
        <v>0</v>
      </c>
      <c r="I57" s="716">
        <f t="shared" si="11"/>
        <v>0</v>
      </c>
      <c r="K57" s="716">
        <f t="shared" si="11"/>
        <v>0</v>
      </c>
      <c r="L57" s="901"/>
      <c r="M57" s="201">
        <f>SUM(H58)</f>
        <v>0</v>
      </c>
    </row>
    <row r="58" spans="1:12" s="3" customFormat="1" ht="39" hidden="1" thickBot="1">
      <c r="A58" s="15"/>
      <c r="B58" s="15"/>
      <c r="C58" s="188" t="s">
        <v>34</v>
      </c>
      <c r="D58" s="189" t="s">
        <v>610</v>
      </c>
      <c r="E58" s="711">
        <v>0</v>
      </c>
      <c r="F58" s="711">
        <v>0</v>
      </c>
      <c r="G58" s="842">
        <v>0</v>
      </c>
      <c r="H58" s="842">
        <v>0</v>
      </c>
      <c r="I58" s="711">
        <v>0</v>
      </c>
      <c r="J58" s="853"/>
      <c r="K58" s="711">
        <v>0</v>
      </c>
      <c r="L58" s="327" t="s">
        <v>715</v>
      </c>
    </row>
    <row r="59" spans="1:13" ht="51">
      <c r="A59" s="205" t="s">
        <v>57</v>
      </c>
      <c r="B59" s="205"/>
      <c r="C59" s="205"/>
      <c r="D59" s="206" t="s">
        <v>58</v>
      </c>
      <c r="E59" s="707">
        <f>SUM(E60,E62,E73,E83,E91)</f>
        <v>58125684.440000005</v>
      </c>
      <c r="F59" s="707">
        <f aca="true" t="shared" si="12" ref="F59:K59">SUM(F60,F62,F73,F83,F91)</f>
        <v>59430237.489999995</v>
      </c>
      <c r="G59" s="707">
        <f t="shared" si="12"/>
        <v>49073939.150000006</v>
      </c>
      <c r="H59" s="707">
        <f t="shared" si="12"/>
        <v>0</v>
      </c>
      <c r="I59" s="707">
        <f t="shared" si="12"/>
        <v>65422319</v>
      </c>
      <c r="J59" s="707">
        <f t="shared" si="12"/>
        <v>0</v>
      </c>
      <c r="K59" s="707">
        <f t="shared" si="12"/>
        <v>65053605</v>
      </c>
      <c r="L59" s="895"/>
      <c r="M59" s="331">
        <f>SUM(M60,M62,M73,M83,M91,)</f>
        <v>0</v>
      </c>
    </row>
    <row r="60" spans="1:13" ht="25.5">
      <c r="A60" s="209"/>
      <c r="B60" s="209" t="s">
        <v>59</v>
      </c>
      <c r="C60" s="209"/>
      <c r="D60" s="210" t="s">
        <v>60</v>
      </c>
      <c r="E60" s="713">
        <f aca="true" t="shared" si="13" ref="E60:K60">SUM(E61)</f>
        <v>50333.85</v>
      </c>
      <c r="F60" s="713">
        <f t="shared" si="13"/>
        <v>54675.3</v>
      </c>
      <c r="G60" s="713">
        <f t="shared" si="13"/>
        <v>46821.91</v>
      </c>
      <c r="H60" s="713">
        <f t="shared" si="13"/>
        <v>0</v>
      </c>
      <c r="I60" s="713">
        <f t="shared" si="13"/>
        <v>50000</v>
      </c>
      <c r="K60" s="713">
        <f t="shared" si="13"/>
        <v>50000</v>
      </c>
      <c r="L60" s="751"/>
      <c r="M60" s="201">
        <f>SUM(H61)</f>
        <v>0</v>
      </c>
    </row>
    <row r="61" spans="1:12" s="3" customFormat="1" ht="38.25">
      <c r="A61" s="13"/>
      <c r="B61" s="13"/>
      <c r="C61" s="13" t="s">
        <v>61</v>
      </c>
      <c r="D61" s="104" t="s">
        <v>62</v>
      </c>
      <c r="E61" s="710">
        <v>50333.85</v>
      </c>
      <c r="F61" s="710">
        <v>54675.3</v>
      </c>
      <c r="G61" s="840">
        <v>46821.91</v>
      </c>
      <c r="H61" s="840"/>
      <c r="I61" s="710">
        <v>50000</v>
      </c>
      <c r="J61" s="689"/>
      <c r="K61" s="710">
        <v>50000</v>
      </c>
      <c r="L61" s="916" t="s">
        <v>28</v>
      </c>
    </row>
    <row r="62" spans="1:13" ht="51" customHeight="1">
      <c r="A62" s="209"/>
      <c r="B62" s="209" t="s">
        <v>65</v>
      </c>
      <c r="C62" s="209"/>
      <c r="D62" s="210" t="s">
        <v>228</v>
      </c>
      <c r="E62" s="713">
        <f>SUM(E63:E72)</f>
        <v>11161678.350000001</v>
      </c>
      <c r="F62" s="713">
        <f aca="true" t="shared" si="14" ref="F62:K62">SUM(F63:F72)</f>
        <v>13057243.37</v>
      </c>
      <c r="G62" s="713">
        <f t="shared" si="14"/>
        <v>10708558.06</v>
      </c>
      <c r="H62" s="713">
        <f t="shared" si="14"/>
        <v>0</v>
      </c>
      <c r="I62" s="713">
        <f t="shared" si="14"/>
        <v>15841198</v>
      </c>
      <c r="J62" s="713">
        <f t="shared" si="14"/>
        <v>0</v>
      </c>
      <c r="K62" s="713">
        <f t="shared" si="14"/>
        <v>15129495</v>
      </c>
      <c r="L62" s="751"/>
      <c r="M62" s="201">
        <f>SUM(H63:H71)</f>
        <v>0</v>
      </c>
    </row>
    <row r="63" spans="1:12" ht="12.75">
      <c r="A63" s="13"/>
      <c r="B63" s="13"/>
      <c r="C63" s="13" t="s">
        <v>66</v>
      </c>
      <c r="D63" s="104" t="s">
        <v>67</v>
      </c>
      <c r="E63" s="710">
        <v>10456541.66</v>
      </c>
      <c r="F63" s="710">
        <v>12282697.2</v>
      </c>
      <c r="G63" s="710">
        <v>10057924.31</v>
      </c>
      <c r="H63" s="710"/>
      <c r="I63" s="710">
        <v>15000000</v>
      </c>
      <c r="J63" s="710"/>
      <c r="K63" s="717">
        <v>14200000</v>
      </c>
      <c r="L63" s="915" t="s">
        <v>28</v>
      </c>
    </row>
    <row r="64" spans="1:12" ht="12.75">
      <c r="A64" s="13"/>
      <c r="B64" s="13"/>
      <c r="C64" s="13" t="s">
        <v>68</v>
      </c>
      <c r="D64" s="104" t="s">
        <v>69</v>
      </c>
      <c r="E64" s="710">
        <v>10329</v>
      </c>
      <c r="F64" s="710">
        <v>12854</v>
      </c>
      <c r="G64" s="710">
        <v>8957.52</v>
      </c>
      <c r="H64" s="710"/>
      <c r="I64" s="710">
        <v>12000</v>
      </c>
      <c r="J64" s="710"/>
      <c r="K64" s="710">
        <v>10000</v>
      </c>
      <c r="L64" s="915" t="s">
        <v>28</v>
      </c>
    </row>
    <row r="65" spans="1:12" ht="12.75">
      <c r="A65" s="13"/>
      <c r="B65" s="13"/>
      <c r="C65" s="13" t="s">
        <v>70</v>
      </c>
      <c r="D65" s="104" t="s">
        <v>71</v>
      </c>
      <c r="E65" s="710">
        <v>35711</v>
      </c>
      <c r="F65" s="710">
        <v>36398</v>
      </c>
      <c r="G65" s="710">
        <v>27573</v>
      </c>
      <c r="H65" s="710"/>
      <c r="I65" s="710">
        <v>35000</v>
      </c>
      <c r="J65" s="710"/>
      <c r="K65" s="710">
        <v>39000</v>
      </c>
      <c r="L65" s="915" t="s">
        <v>28</v>
      </c>
    </row>
    <row r="66" spans="1:12" ht="12.75">
      <c r="A66" s="13"/>
      <c r="B66" s="13"/>
      <c r="C66" s="13" t="s">
        <v>73</v>
      </c>
      <c r="D66" s="104" t="s">
        <v>74</v>
      </c>
      <c r="E66" s="710">
        <v>303353.47</v>
      </c>
      <c r="F66" s="710">
        <v>305299.19</v>
      </c>
      <c r="G66" s="710">
        <v>344190.24</v>
      </c>
      <c r="H66" s="710"/>
      <c r="I66" s="710">
        <v>360000</v>
      </c>
      <c r="J66" s="710"/>
      <c r="K66" s="710">
        <v>411000</v>
      </c>
      <c r="L66" s="915" t="s">
        <v>28</v>
      </c>
    </row>
    <row r="67" spans="1:12" ht="11.25" customHeight="1">
      <c r="A67" s="5"/>
      <c r="B67" s="5"/>
      <c r="C67" s="5"/>
      <c r="D67" s="202"/>
      <c r="E67" s="705"/>
      <c r="F67" s="705"/>
      <c r="G67" s="833"/>
      <c r="H67" s="834"/>
      <c r="I67" s="705"/>
      <c r="K67" s="705"/>
      <c r="L67" s="1166" t="s">
        <v>1246</v>
      </c>
    </row>
    <row r="68" spans="1:12" ht="12" customHeight="1" thickBot="1">
      <c r="A68" s="5"/>
      <c r="B68" s="5"/>
      <c r="C68" s="5"/>
      <c r="D68" s="202"/>
      <c r="E68" s="705"/>
      <c r="F68" s="705"/>
      <c r="G68" s="833"/>
      <c r="H68" s="834"/>
      <c r="I68" s="705"/>
      <c r="K68" s="705"/>
      <c r="L68" s="893"/>
    </row>
    <row r="69" spans="1:12" s="1" customFormat="1" ht="39" thickBot="1">
      <c r="A69" s="7" t="s">
        <v>21</v>
      </c>
      <c r="B69" s="8" t="s">
        <v>22</v>
      </c>
      <c r="C69" s="8" t="s">
        <v>23</v>
      </c>
      <c r="D69" s="9" t="s">
        <v>24</v>
      </c>
      <c r="E69" s="835" t="s">
        <v>789</v>
      </c>
      <c r="F69" s="835" t="s">
        <v>894</v>
      </c>
      <c r="G69" s="706" t="s">
        <v>895</v>
      </c>
      <c r="H69" s="706" t="s">
        <v>419</v>
      </c>
      <c r="I69" s="706" t="s">
        <v>897</v>
      </c>
      <c r="J69" s="836"/>
      <c r="K69" s="706" t="s">
        <v>896</v>
      </c>
      <c r="L69" s="11" t="s">
        <v>25</v>
      </c>
    </row>
    <row r="70" spans="1:12" ht="12.75">
      <c r="A70" s="13"/>
      <c r="B70" s="13"/>
      <c r="C70" s="13" t="s">
        <v>100</v>
      </c>
      <c r="D70" s="104" t="s">
        <v>101</v>
      </c>
      <c r="E70" s="710">
        <v>337</v>
      </c>
      <c r="F70" s="710">
        <v>40899</v>
      </c>
      <c r="G70" s="710">
        <v>67233.91</v>
      </c>
      <c r="H70" s="710"/>
      <c r="I70" s="710">
        <v>25000</v>
      </c>
      <c r="J70" s="710"/>
      <c r="K70" s="710">
        <v>50000</v>
      </c>
      <c r="L70" s="916" t="s">
        <v>28</v>
      </c>
    </row>
    <row r="71" spans="1:12" s="3" customFormat="1" ht="25.5">
      <c r="A71" s="13"/>
      <c r="B71" s="13"/>
      <c r="C71" s="13" t="s">
        <v>63</v>
      </c>
      <c r="D71" s="104" t="s">
        <v>64</v>
      </c>
      <c r="E71" s="717">
        <v>-2854.78</v>
      </c>
      <c r="F71" s="717">
        <v>5416.98</v>
      </c>
      <c r="G71" s="717">
        <v>8130.08</v>
      </c>
      <c r="H71" s="717"/>
      <c r="I71" s="717">
        <v>10000</v>
      </c>
      <c r="J71" s="717"/>
      <c r="K71" s="717">
        <v>10000</v>
      </c>
      <c r="L71" s="916" t="s">
        <v>28</v>
      </c>
    </row>
    <row r="72" spans="1:14" ht="76.5">
      <c r="A72" s="13"/>
      <c r="B72" s="13"/>
      <c r="C72" s="13" t="s">
        <v>7</v>
      </c>
      <c r="D72" s="104" t="s">
        <v>363</v>
      </c>
      <c r="E72" s="710">
        <v>358261</v>
      </c>
      <c r="F72" s="710">
        <v>373679</v>
      </c>
      <c r="G72" s="710">
        <v>194549</v>
      </c>
      <c r="H72" s="710"/>
      <c r="I72" s="710">
        <v>399198</v>
      </c>
      <c r="J72" s="710"/>
      <c r="K72" s="710">
        <v>409495</v>
      </c>
      <c r="L72" s="916" t="s">
        <v>28</v>
      </c>
      <c r="N72" s="141" t="s">
        <v>28</v>
      </c>
    </row>
    <row r="73" spans="1:13" s="37" customFormat="1" ht="63.75">
      <c r="A73" s="207"/>
      <c r="B73" s="207" t="s">
        <v>227</v>
      </c>
      <c r="C73" s="207"/>
      <c r="D73" s="212" t="s">
        <v>229</v>
      </c>
      <c r="E73" s="708">
        <f>SUM(E74:E82)</f>
        <v>10624213.11</v>
      </c>
      <c r="F73" s="708">
        <f aca="true" t="shared" si="15" ref="F73:K73">SUM(F74:F82)</f>
        <v>11943408.209999999</v>
      </c>
      <c r="G73" s="708">
        <f t="shared" si="15"/>
        <v>9997785.690000001</v>
      </c>
      <c r="H73" s="708">
        <f t="shared" si="15"/>
        <v>0</v>
      </c>
      <c r="I73" s="708">
        <f t="shared" si="15"/>
        <v>13013000</v>
      </c>
      <c r="J73" s="708">
        <f t="shared" si="15"/>
        <v>0</v>
      </c>
      <c r="K73" s="708">
        <f t="shared" si="15"/>
        <v>13710000</v>
      </c>
      <c r="L73" s="752" t="s">
        <v>28</v>
      </c>
      <c r="M73" s="152">
        <f>SUM(H74:H82)</f>
        <v>0</v>
      </c>
    </row>
    <row r="74" spans="1:12" ht="12.75">
      <c r="A74" s="13"/>
      <c r="B74" s="13"/>
      <c r="C74" s="13" t="s">
        <v>66</v>
      </c>
      <c r="D74" s="104" t="s">
        <v>67</v>
      </c>
      <c r="E74" s="710">
        <v>8513537.95</v>
      </c>
      <c r="F74" s="710">
        <v>9243525.01</v>
      </c>
      <c r="G74" s="710">
        <v>7951656.5</v>
      </c>
      <c r="H74" s="710"/>
      <c r="I74" s="710">
        <v>11000000</v>
      </c>
      <c r="J74" s="710"/>
      <c r="K74" s="717">
        <v>11000000</v>
      </c>
      <c r="L74" s="915" t="s">
        <v>28</v>
      </c>
    </row>
    <row r="75" spans="1:12" ht="12.75">
      <c r="A75" s="13"/>
      <c r="B75" s="13"/>
      <c r="C75" s="13" t="s">
        <v>68</v>
      </c>
      <c r="D75" s="104" t="s">
        <v>69</v>
      </c>
      <c r="E75" s="710">
        <v>448822.22</v>
      </c>
      <c r="F75" s="710">
        <v>469217.03</v>
      </c>
      <c r="G75" s="710">
        <v>385557.7</v>
      </c>
      <c r="H75" s="710"/>
      <c r="I75" s="710">
        <v>470000</v>
      </c>
      <c r="J75" s="710"/>
      <c r="K75" s="710">
        <v>520000</v>
      </c>
      <c r="L75" s="915" t="s">
        <v>28</v>
      </c>
    </row>
    <row r="76" spans="1:12" ht="12.75">
      <c r="A76" s="13"/>
      <c r="B76" s="13"/>
      <c r="C76" s="13" t="s">
        <v>70</v>
      </c>
      <c r="D76" s="104" t="s">
        <v>71</v>
      </c>
      <c r="E76" s="710">
        <v>13604.59</v>
      </c>
      <c r="F76" s="710">
        <v>13621.94</v>
      </c>
      <c r="G76" s="710">
        <v>12061.22</v>
      </c>
      <c r="H76" s="710"/>
      <c r="I76" s="710">
        <v>13000</v>
      </c>
      <c r="J76" s="710"/>
      <c r="K76" s="710">
        <v>15000</v>
      </c>
      <c r="L76" s="915" t="s">
        <v>28</v>
      </c>
    </row>
    <row r="77" spans="1:12" ht="12.75">
      <c r="A77" s="13"/>
      <c r="B77" s="13"/>
      <c r="C77" s="13" t="s">
        <v>73</v>
      </c>
      <c r="D77" s="104" t="s">
        <v>74</v>
      </c>
      <c r="E77" s="710">
        <v>515813.33</v>
      </c>
      <c r="F77" s="710">
        <v>526619.34</v>
      </c>
      <c r="G77" s="710">
        <v>340051.96</v>
      </c>
      <c r="H77" s="710"/>
      <c r="I77" s="710">
        <v>500000</v>
      </c>
      <c r="J77" s="710"/>
      <c r="K77" s="710">
        <v>546000</v>
      </c>
      <c r="L77" s="915" t="s">
        <v>28</v>
      </c>
    </row>
    <row r="78" spans="1:12" ht="12.75">
      <c r="A78" s="13"/>
      <c r="B78" s="13"/>
      <c r="C78" s="13" t="s">
        <v>75</v>
      </c>
      <c r="D78" s="104" t="s">
        <v>76</v>
      </c>
      <c r="E78" s="710">
        <v>57365</v>
      </c>
      <c r="F78" s="710">
        <v>226605.6</v>
      </c>
      <c r="G78" s="710">
        <v>84059.59</v>
      </c>
      <c r="H78" s="710"/>
      <c r="I78" s="710">
        <v>80000</v>
      </c>
      <c r="J78" s="710"/>
      <c r="K78" s="710">
        <v>80000</v>
      </c>
      <c r="L78" s="916" t="s">
        <v>28</v>
      </c>
    </row>
    <row r="79" spans="1:12" s="88" customFormat="1" ht="12.75">
      <c r="A79" s="105"/>
      <c r="B79" s="105"/>
      <c r="C79" s="105" t="s">
        <v>77</v>
      </c>
      <c r="D79" s="104" t="s">
        <v>159</v>
      </c>
      <c r="E79" s="710">
        <v>35601.41</v>
      </c>
      <c r="F79" s="710">
        <v>48790.71</v>
      </c>
      <c r="G79" s="710">
        <v>60947</v>
      </c>
      <c r="H79" s="710"/>
      <c r="I79" s="710">
        <v>50000</v>
      </c>
      <c r="J79" s="710"/>
      <c r="K79" s="710">
        <v>61500</v>
      </c>
      <c r="L79" s="915" t="s">
        <v>28</v>
      </c>
    </row>
    <row r="80" spans="1:12" ht="38.25">
      <c r="A80" s="13"/>
      <c r="B80" s="13"/>
      <c r="C80" s="13" t="s">
        <v>78</v>
      </c>
      <c r="D80" s="104" t="s">
        <v>79</v>
      </c>
      <c r="E80" s="710">
        <v>137399.5</v>
      </c>
      <c r="F80" s="710">
        <v>99654</v>
      </c>
      <c r="G80" s="710">
        <v>0</v>
      </c>
      <c r="H80" s="710"/>
      <c r="I80" s="710">
        <v>0</v>
      </c>
      <c r="J80" s="710"/>
      <c r="K80" s="710">
        <v>137500</v>
      </c>
      <c r="L80" s="916" t="s">
        <v>1150</v>
      </c>
    </row>
    <row r="81" spans="1:12" s="3" customFormat="1" ht="12.75">
      <c r="A81" s="13"/>
      <c r="B81" s="13"/>
      <c r="C81" s="13" t="s">
        <v>100</v>
      </c>
      <c r="D81" s="104" t="s">
        <v>101</v>
      </c>
      <c r="E81" s="710">
        <v>849006.58</v>
      </c>
      <c r="F81" s="710">
        <v>1238687.81</v>
      </c>
      <c r="G81" s="710">
        <v>1133426.91</v>
      </c>
      <c r="H81" s="710"/>
      <c r="I81" s="710">
        <v>850000</v>
      </c>
      <c r="J81" s="710"/>
      <c r="K81" s="717">
        <v>1300000</v>
      </c>
      <c r="L81" s="916" t="s">
        <v>28</v>
      </c>
    </row>
    <row r="82" spans="1:256" s="3" customFormat="1" ht="26.25" thickBot="1">
      <c r="A82" s="103" t="s">
        <v>28</v>
      </c>
      <c r="B82" s="103" t="s">
        <v>28</v>
      </c>
      <c r="C82" s="13" t="s">
        <v>63</v>
      </c>
      <c r="D82" s="104" t="s">
        <v>64</v>
      </c>
      <c r="E82" s="710">
        <v>53062.53</v>
      </c>
      <c r="F82" s="710">
        <v>76686.77</v>
      </c>
      <c r="G82" s="710">
        <v>30024.81</v>
      </c>
      <c r="H82" s="710"/>
      <c r="I82" s="710">
        <v>50000</v>
      </c>
      <c r="J82" s="710"/>
      <c r="K82" s="710">
        <v>50000</v>
      </c>
      <c r="L82" s="916" t="s">
        <v>28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 s="15" t="s">
        <v>63</v>
      </c>
      <c r="DM82" s="15" t="s">
        <v>63</v>
      </c>
      <c r="DN82" s="15" t="s">
        <v>63</v>
      </c>
      <c r="DO82" s="15" t="s">
        <v>63</v>
      </c>
      <c r="DP82" s="15" t="s">
        <v>63</v>
      </c>
      <c r="DQ82" s="15" t="s">
        <v>63</v>
      </c>
      <c r="DR82" s="15" t="s">
        <v>63</v>
      </c>
      <c r="DS82" s="15" t="s">
        <v>63</v>
      </c>
      <c r="DT82" s="15" t="s">
        <v>63</v>
      </c>
      <c r="DU82" s="15" t="s">
        <v>63</v>
      </c>
      <c r="DV82" s="15" t="s">
        <v>63</v>
      </c>
      <c r="DW82" s="15" t="s">
        <v>63</v>
      </c>
      <c r="DX82" s="15" t="s">
        <v>63</v>
      </c>
      <c r="DY82" s="15" t="s">
        <v>63</v>
      </c>
      <c r="DZ82" s="15" t="s">
        <v>63</v>
      </c>
      <c r="EA82" s="15" t="s">
        <v>63</v>
      </c>
      <c r="EB82" s="15" t="s">
        <v>63</v>
      </c>
      <c r="EC82" s="15" t="s">
        <v>63</v>
      </c>
      <c r="ED82" s="15" t="s">
        <v>63</v>
      </c>
      <c r="EE82" s="15" t="s">
        <v>63</v>
      </c>
      <c r="EF82" s="15" t="s">
        <v>63</v>
      </c>
      <c r="EG82" s="15" t="s">
        <v>63</v>
      </c>
      <c r="EH82" s="15" t="s">
        <v>63</v>
      </c>
      <c r="EI82" s="15" t="s">
        <v>63</v>
      </c>
      <c r="EJ82" s="15" t="s">
        <v>63</v>
      </c>
      <c r="EK82" s="15" t="s">
        <v>63</v>
      </c>
      <c r="EL82" s="15" t="s">
        <v>63</v>
      </c>
      <c r="EM82" s="15" t="s">
        <v>63</v>
      </c>
      <c r="EN82" s="15" t="s">
        <v>63</v>
      </c>
      <c r="EO82" s="15" t="s">
        <v>63</v>
      </c>
      <c r="EP82" s="15" t="s">
        <v>63</v>
      </c>
      <c r="EQ82" s="15" t="s">
        <v>63</v>
      </c>
      <c r="ER82" s="15" t="s">
        <v>63</v>
      </c>
      <c r="ES82" s="15" t="s">
        <v>63</v>
      </c>
      <c r="ET82" s="15" t="s">
        <v>63</v>
      </c>
      <c r="EU82" s="15" t="s">
        <v>63</v>
      </c>
      <c r="EV82" s="15" t="s">
        <v>63</v>
      </c>
      <c r="EW82" s="15" t="s">
        <v>63</v>
      </c>
      <c r="EX82" s="15" t="s">
        <v>63</v>
      </c>
      <c r="EY82" s="15" t="s">
        <v>63</v>
      </c>
      <c r="EZ82" s="15" t="s">
        <v>63</v>
      </c>
      <c r="FA82" s="15" t="s">
        <v>63</v>
      </c>
      <c r="FB82" s="15" t="s">
        <v>63</v>
      </c>
      <c r="FC82" s="15" t="s">
        <v>63</v>
      </c>
      <c r="FD82" s="15" t="s">
        <v>63</v>
      </c>
      <c r="FE82" s="15" t="s">
        <v>63</v>
      </c>
      <c r="FF82" s="15" t="s">
        <v>63</v>
      </c>
      <c r="FG82" s="15" t="s">
        <v>63</v>
      </c>
      <c r="FH82" s="15" t="s">
        <v>63</v>
      </c>
      <c r="FI82" s="15" t="s">
        <v>63</v>
      </c>
      <c r="FJ82" s="15" t="s">
        <v>63</v>
      </c>
      <c r="FK82" s="15" t="s">
        <v>63</v>
      </c>
      <c r="FL82" s="15" t="s">
        <v>63</v>
      </c>
      <c r="FM82" s="15" t="s">
        <v>63</v>
      </c>
      <c r="FN82" s="15" t="s">
        <v>63</v>
      </c>
      <c r="FO82" s="15" t="s">
        <v>63</v>
      </c>
      <c r="FP82" s="15" t="s">
        <v>63</v>
      </c>
      <c r="FQ82" s="15" t="s">
        <v>63</v>
      </c>
      <c r="FR82" s="15" t="s">
        <v>63</v>
      </c>
      <c r="FS82" s="15" t="s">
        <v>63</v>
      </c>
      <c r="FT82" s="15" t="s">
        <v>63</v>
      </c>
      <c r="FU82" s="15" t="s">
        <v>63</v>
      </c>
      <c r="FV82" s="15" t="s">
        <v>63</v>
      </c>
      <c r="FW82" s="15" t="s">
        <v>63</v>
      </c>
      <c r="FX82" s="15" t="s">
        <v>63</v>
      </c>
      <c r="FY82" s="15" t="s">
        <v>63</v>
      </c>
      <c r="FZ82" s="15" t="s">
        <v>63</v>
      </c>
      <c r="GA82" s="15" t="s">
        <v>63</v>
      </c>
      <c r="GB82" s="15" t="s">
        <v>63</v>
      </c>
      <c r="GC82" s="15" t="s">
        <v>63</v>
      </c>
      <c r="GD82" s="15" t="s">
        <v>63</v>
      </c>
      <c r="GE82" s="15" t="s">
        <v>63</v>
      </c>
      <c r="GF82" s="15" t="s">
        <v>63</v>
      </c>
      <c r="GG82" s="15" t="s">
        <v>63</v>
      </c>
      <c r="GH82" s="15" t="s">
        <v>63</v>
      </c>
      <c r="GI82" s="15" t="s">
        <v>63</v>
      </c>
      <c r="GJ82" s="15" t="s">
        <v>63</v>
      </c>
      <c r="GK82" s="15" t="s">
        <v>63</v>
      </c>
      <c r="GL82" s="15" t="s">
        <v>63</v>
      </c>
      <c r="GM82" s="15" t="s">
        <v>63</v>
      </c>
      <c r="GN82" s="15" t="s">
        <v>63</v>
      </c>
      <c r="GO82" s="15" t="s">
        <v>63</v>
      </c>
      <c r="GP82" s="15" t="s">
        <v>63</v>
      </c>
      <c r="GQ82" s="15" t="s">
        <v>63</v>
      </c>
      <c r="GR82" s="15" t="s">
        <v>63</v>
      </c>
      <c r="GS82" s="15" t="s">
        <v>63</v>
      </c>
      <c r="GT82" s="15" t="s">
        <v>63</v>
      </c>
      <c r="GU82" s="15" t="s">
        <v>63</v>
      </c>
      <c r="GV82" s="15" t="s">
        <v>63</v>
      </c>
      <c r="GW82" s="15" t="s">
        <v>63</v>
      </c>
      <c r="GX82" s="15" t="s">
        <v>63</v>
      </c>
      <c r="GY82" s="15" t="s">
        <v>63</v>
      </c>
      <c r="GZ82" s="15" t="s">
        <v>63</v>
      </c>
      <c r="HA82" s="15" t="s">
        <v>63</v>
      </c>
      <c r="HB82" s="15" t="s">
        <v>63</v>
      </c>
      <c r="HC82" s="15" t="s">
        <v>63</v>
      </c>
      <c r="HD82" s="15" t="s">
        <v>63</v>
      </c>
      <c r="HE82" s="15" t="s">
        <v>63</v>
      </c>
      <c r="HF82" s="15" t="s">
        <v>63</v>
      </c>
      <c r="HG82" s="15" t="s">
        <v>63</v>
      </c>
      <c r="HH82" s="15" t="s">
        <v>63</v>
      </c>
      <c r="HI82" s="15" t="s">
        <v>63</v>
      </c>
      <c r="HJ82" s="15" t="s">
        <v>63</v>
      </c>
      <c r="HK82" s="15" t="s">
        <v>63</v>
      </c>
      <c r="HL82" s="15" t="s">
        <v>63</v>
      </c>
      <c r="HM82" s="15" t="s">
        <v>63</v>
      </c>
      <c r="HN82" s="15" t="s">
        <v>63</v>
      </c>
      <c r="HO82" s="15" t="s">
        <v>63</v>
      </c>
      <c r="HP82" s="15" t="s">
        <v>63</v>
      </c>
      <c r="HQ82" s="15" t="s">
        <v>63</v>
      </c>
      <c r="HR82" s="15" t="s">
        <v>63</v>
      </c>
      <c r="HS82" s="15" t="s">
        <v>63</v>
      </c>
      <c r="HT82" s="15" t="s">
        <v>63</v>
      </c>
      <c r="HU82" s="15" t="s">
        <v>63</v>
      </c>
      <c r="HV82" s="15" t="s">
        <v>63</v>
      </c>
      <c r="HW82" s="15" t="s">
        <v>63</v>
      </c>
      <c r="HX82" s="15" t="s">
        <v>63</v>
      </c>
      <c r="HY82" s="15" t="s">
        <v>63</v>
      </c>
      <c r="HZ82" s="15" t="s">
        <v>63</v>
      </c>
      <c r="IA82" s="15" t="s">
        <v>63</v>
      </c>
      <c r="IB82" s="15" t="s">
        <v>63</v>
      </c>
      <c r="IC82" s="15" t="s">
        <v>63</v>
      </c>
      <c r="ID82" s="15" t="s">
        <v>63</v>
      </c>
      <c r="IE82" s="15" t="s">
        <v>63</v>
      </c>
      <c r="IF82" s="15" t="s">
        <v>63</v>
      </c>
      <c r="IG82" s="15" t="s">
        <v>63</v>
      </c>
      <c r="IH82" s="15" t="s">
        <v>63</v>
      </c>
      <c r="II82" s="15" t="s">
        <v>63</v>
      </c>
      <c r="IJ82" s="15" t="s">
        <v>63</v>
      </c>
      <c r="IK82" s="15" t="s">
        <v>63</v>
      </c>
      <c r="IL82" s="15" t="s">
        <v>63</v>
      </c>
      <c r="IM82" s="15" t="s">
        <v>63</v>
      </c>
      <c r="IN82" s="15" t="s">
        <v>63</v>
      </c>
      <c r="IO82" s="15" t="s">
        <v>63</v>
      </c>
      <c r="IP82" s="15" t="s">
        <v>63</v>
      </c>
      <c r="IQ82" s="15" t="s">
        <v>63</v>
      </c>
      <c r="IR82" s="15" t="s">
        <v>63</v>
      </c>
      <c r="IS82" s="15" t="s">
        <v>63</v>
      </c>
      <c r="IT82" s="15" t="s">
        <v>63</v>
      </c>
      <c r="IU82" s="15" t="s">
        <v>63</v>
      </c>
      <c r="IV82" s="15" t="s">
        <v>63</v>
      </c>
    </row>
    <row r="83" spans="1:13" ht="25.5">
      <c r="A83" s="207"/>
      <c r="B83" s="207" t="s">
        <v>102</v>
      </c>
      <c r="C83" s="207"/>
      <c r="D83" s="208" t="s">
        <v>103</v>
      </c>
      <c r="E83" s="708">
        <f>SUM(E84:E86,E87)</f>
        <v>1722331.39</v>
      </c>
      <c r="F83" s="708">
        <f aca="true" t="shared" si="16" ref="F83:K83">SUM(F84:F86,F87)</f>
        <v>1690752.57</v>
      </c>
      <c r="G83" s="708">
        <f t="shared" si="16"/>
        <v>1546204.52</v>
      </c>
      <c r="H83" s="708">
        <f t="shared" si="16"/>
        <v>0</v>
      </c>
      <c r="I83" s="708">
        <f t="shared" si="16"/>
        <v>1664057</v>
      </c>
      <c r="J83" s="708">
        <f t="shared" si="16"/>
        <v>0</v>
      </c>
      <c r="K83" s="708">
        <f t="shared" si="16"/>
        <v>1675000</v>
      </c>
      <c r="L83" s="752"/>
      <c r="M83" s="201">
        <f>SUM(H84:H87)</f>
        <v>0</v>
      </c>
    </row>
    <row r="84" spans="1:12" ht="12.75">
      <c r="A84" s="13"/>
      <c r="B84" s="13"/>
      <c r="C84" s="13" t="s">
        <v>104</v>
      </c>
      <c r="D84" s="104" t="s">
        <v>105</v>
      </c>
      <c r="E84" s="710">
        <v>353718.28</v>
      </c>
      <c r="F84" s="710">
        <v>312670.96</v>
      </c>
      <c r="G84" s="710">
        <v>291007.58</v>
      </c>
      <c r="H84" s="710"/>
      <c r="I84" s="710">
        <v>350000</v>
      </c>
      <c r="J84" s="710"/>
      <c r="K84" s="717">
        <v>350000</v>
      </c>
      <c r="L84" s="916" t="s">
        <v>28</v>
      </c>
    </row>
    <row r="85" spans="1:12" ht="12.75">
      <c r="A85" s="13"/>
      <c r="B85" s="13"/>
      <c r="C85" s="13" t="s">
        <v>35</v>
      </c>
      <c r="D85" s="104" t="s">
        <v>36</v>
      </c>
      <c r="E85" s="717">
        <v>41750.52</v>
      </c>
      <c r="F85" s="717">
        <v>30549.44</v>
      </c>
      <c r="G85" s="717">
        <v>8654.68</v>
      </c>
      <c r="H85" s="717"/>
      <c r="I85" s="717">
        <v>40000</v>
      </c>
      <c r="J85" s="717"/>
      <c r="K85" s="717">
        <v>10000</v>
      </c>
      <c r="L85" s="916" t="s">
        <v>28</v>
      </c>
    </row>
    <row r="86" spans="1:115" ht="25.5">
      <c r="A86" s="14"/>
      <c r="B86" s="14"/>
      <c r="C86" s="14" t="s">
        <v>106</v>
      </c>
      <c r="D86" s="162" t="s">
        <v>433</v>
      </c>
      <c r="E86" s="718">
        <v>710856.89</v>
      </c>
      <c r="F86" s="718">
        <v>696038.41</v>
      </c>
      <c r="G86" s="718">
        <v>719050.55</v>
      </c>
      <c r="H86" s="718"/>
      <c r="I86" s="718">
        <v>684057</v>
      </c>
      <c r="J86" s="718"/>
      <c r="K86" s="718">
        <v>715000</v>
      </c>
      <c r="L86" s="915" t="s">
        <v>28</v>
      </c>
      <c r="M86" s="3"/>
      <c r="N86" s="143" t="s">
        <v>28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</row>
    <row r="87" spans="1:115" s="3" customFormat="1" ht="395.25">
      <c r="A87" s="13"/>
      <c r="B87" s="13"/>
      <c r="C87" s="13" t="s">
        <v>290</v>
      </c>
      <c r="D87" s="104" t="s">
        <v>1230</v>
      </c>
      <c r="E87" s="710">
        <v>616005.7</v>
      </c>
      <c r="F87" s="710">
        <v>651493.76</v>
      </c>
      <c r="G87" s="840">
        <v>527491.71</v>
      </c>
      <c r="H87" s="710"/>
      <c r="I87" s="710">
        <v>590000</v>
      </c>
      <c r="J87" s="689"/>
      <c r="K87" s="717">
        <v>600000</v>
      </c>
      <c r="L87" s="104" t="s">
        <v>1241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</row>
    <row r="88" spans="1:12" ht="11.25" customHeight="1">
      <c r="A88" s="5"/>
      <c r="B88" s="5"/>
      <c r="C88" s="5"/>
      <c r="D88" s="202"/>
      <c r="E88" s="705"/>
      <c r="F88" s="705"/>
      <c r="G88" s="833"/>
      <c r="H88" s="834"/>
      <c r="I88" s="705"/>
      <c r="K88" s="705"/>
      <c r="L88" s="1166" t="s">
        <v>1247</v>
      </c>
    </row>
    <row r="89" spans="1:12" ht="12" customHeight="1" thickBot="1">
      <c r="A89" s="5"/>
      <c r="B89" s="5"/>
      <c r="C89" s="5"/>
      <c r="D89" s="202"/>
      <c r="E89" s="705"/>
      <c r="F89" s="705"/>
      <c r="G89" s="833"/>
      <c r="H89" s="834"/>
      <c r="I89" s="705"/>
      <c r="K89" s="705"/>
      <c r="L89" s="893"/>
    </row>
    <row r="90" spans="1:12" s="1" customFormat="1" ht="39" thickBot="1">
      <c r="A90" s="7" t="s">
        <v>21</v>
      </c>
      <c r="B90" s="8" t="s">
        <v>22</v>
      </c>
      <c r="C90" s="8" t="s">
        <v>23</v>
      </c>
      <c r="D90" s="9" t="s">
        <v>24</v>
      </c>
      <c r="E90" s="835" t="s">
        <v>789</v>
      </c>
      <c r="F90" s="835" t="s">
        <v>894</v>
      </c>
      <c r="G90" s="706" t="s">
        <v>895</v>
      </c>
      <c r="H90" s="706" t="s">
        <v>419</v>
      </c>
      <c r="I90" s="706" t="s">
        <v>897</v>
      </c>
      <c r="J90" s="836"/>
      <c r="K90" s="706" t="s">
        <v>896</v>
      </c>
      <c r="L90" s="11" t="s">
        <v>25</v>
      </c>
    </row>
    <row r="91" spans="1:115" ht="25.5">
      <c r="A91" s="209"/>
      <c r="B91" s="207" t="s">
        <v>107</v>
      </c>
      <c r="C91" s="207"/>
      <c r="D91" s="208" t="s">
        <v>108</v>
      </c>
      <c r="E91" s="708">
        <f>SUM(E92:E93)</f>
        <v>34567127.74</v>
      </c>
      <c r="F91" s="708">
        <f aca="true" t="shared" si="17" ref="F91:K91">SUM(F92:F93)</f>
        <v>32684158.04</v>
      </c>
      <c r="G91" s="708">
        <f t="shared" si="17"/>
        <v>26774568.97</v>
      </c>
      <c r="H91" s="708">
        <f t="shared" si="17"/>
        <v>0</v>
      </c>
      <c r="I91" s="708">
        <f t="shared" si="17"/>
        <v>34854064</v>
      </c>
      <c r="J91" s="708">
        <f t="shared" si="17"/>
        <v>0</v>
      </c>
      <c r="K91" s="708">
        <f t="shared" si="17"/>
        <v>34489110</v>
      </c>
      <c r="L91" s="752"/>
      <c r="M91" s="330">
        <f>SUM(H92:H93)</f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</row>
    <row r="92" spans="1:115" s="3" customFormat="1" ht="12.75">
      <c r="A92" s="13"/>
      <c r="B92" s="13"/>
      <c r="C92" s="13" t="s">
        <v>109</v>
      </c>
      <c r="D92" s="104" t="s">
        <v>110</v>
      </c>
      <c r="E92" s="710">
        <v>33736400</v>
      </c>
      <c r="F92" s="710">
        <v>31773174</v>
      </c>
      <c r="G92" s="710">
        <v>25799266</v>
      </c>
      <c r="H92" s="710"/>
      <c r="I92" s="710">
        <v>34054064</v>
      </c>
      <c r="J92" s="710"/>
      <c r="K92" s="710">
        <v>33302961</v>
      </c>
      <c r="L92" s="916" t="s">
        <v>222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</row>
    <row r="93" spans="1:115" ht="13.5" thickBot="1">
      <c r="A93" s="188"/>
      <c r="B93" s="188"/>
      <c r="C93" s="188" t="s">
        <v>111</v>
      </c>
      <c r="D93" s="189" t="s">
        <v>112</v>
      </c>
      <c r="E93" s="711">
        <v>830727.74</v>
      </c>
      <c r="F93" s="711">
        <v>910984.04</v>
      </c>
      <c r="G93" s="711">
        <v>975302.97</v>
      </c>
      <c r="H93" s="711"/>
      <c r="I93" s="711">
        <v>800000</v>
      </c>
      <c r="J93" s="711"/>
      <c r="K93" s="711">
        <v>1186149</v>
      </c>
      <c r="L93" s="928" t="s">
        <v>222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1:115" ht="12.75">
      <c r="A94" s="205" t="s">
        <v>113</v>
      </c>
      <c r="B94" s="205"/>
      <c r="C94" s="205"/>
      <c r="D94" s="206" t="s">
        <v>114</v>
      </c>
      <c r="E94" s="707">
        <f>SUM(E95,E97,E99,E101)</f>
        <v>20549204</v>
      </c>
      <c r="F94" s="707">
        <f aca="true" t="shared" si="18" ref="F94:K94">SUM(F95,F97,F99,F101)</f>
        <v>21599298</v>
      </c>
      <c r="G94" s="707">
        <f t="shared" si="18"/>
        <v>18820609</v>
      </c>
      <c r="H94" s="707">
        <f t="shared" si="18"/>
        <v>0</v>
      </c>
      <c r="I94" s="707">
        <f t="shared" si="18"/>
        <v>22173914</v>
      </c>
      <c r="J94" s="707">
        <f t="shared" si="18"/>
        <v>0</v>
      </c>
      <c r="K94" s="707">
        <f t="shared" si="18"/>
        <v>22590257</v>
      </c>
      <c r="L94" s="895"/>
      <c r="M94" s="335" t="s">
        <v>28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</row>
    <row r="95" spans="1:115" s="3" customFormat="1" ht="12.75">
      <c r="A95" s="209"/>
      <c r="B95" s="209" t="s">
        <v>115</v>
      </c>
      <c r="C95" s="209"/>
      <c r="D95" s="210" t="s">
        <v>116</v>
      </c>
      <c r="E95" s="713">
        <f aca="true" t="shared" si="19" ref="E95:K95">SUM(E96)</f>
        <v>20302533</v>
      </c>
      <c r="F95" s="713">
        <f t="shared" si="19"/>
        <v>21372002</v>
      </c>
      <c r="G95" s="713">
        <f t="shared" si="19"/>
        <v>18678490</v>
      </c>
      <c r="H95" s="713">
        <f t="shared" si="19"/>
        <v>0</v>
      </c>
      <c r="I95" s="713">
        <f t="shared" si="19"/>
        <v>21984423</v>
      </c>
      <c r="J95" s="689"/>
      <c r="K95" s="713">
        <f t="shared" si="19"/>
        <v>22375269</v>
      </c>
      <c r="L95" s="751"/>
      <c r="M95" s="201">
        <f>SUM(H96)</f>
        <v>0</v>
      </c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</row>
    <row r="96" spans="1:115" ht="12.75">
      <c r="A96" s="13"/>
      <c r="B96" s="13"/>
      <c r="C96" s="13" t="s">
        <v>117</v>
      </c>
      <c r="D96" s="104" t="s">
        <v>118</v>
      </c>
      <c r="E96" s="710">
        <v>20302533</v>
      </c>
      <c r="F96" s="710">
        <v>21372002</v>
      </c>
      <c r="G96" s="710">
        <v>18678490</v>
      </c>
      <c r="H96" s="710"/>
      <c r="I96" s="710">
        <v>21984423</v>
      </c>
      <c r="J96" s="710"/>
      <c r="K96" s="710">
        <v>22375269</v>
      </c>
      <c r="L96" s="916" t="s">
        <v>222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1:115" s="2" customFormat="1" ht="25.5">
      <c r="A97" s="209"/>
      <c r="B97" s="209" t="s">
        <v>291</v>
      </c>
      <c r="C97" s="209"/>
      <c r="D97" s="210" t="s">
        <v>220</v>
      </c>
      <c r="E97" s="713">
        <f aca="true" t="shared" si="20" ref="E97:K97">SUM(E98)</f>
        <v>246671</v>
      </c>
      <c r="F97" s="713">
        <f t="shared" si="20"/>
        <v>227296</v>
      </c>
      <c r="G97" s="713">
        <f t="shared" si="20"/>
        <v>142119</v>
      </c>
      <c r="H97" s="713">
        <f t="shared" si="20"/>
        <v>0</v>
      </c>
      <c r="I97" s="713">
        <f t="shared" si="20"/>
        <v>189491</v>
      </c>
      <c r="J97" s="837"/>
      <c r="K97" s="713">
        <f t="shared" si="20"/>
        <v>214988</v>
      </c>
      <c r="L97" s="751" t="s">
        <v>28</v>
      </c>
      <c r="M97" s="330">
        <f>SUM(H98)</f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</row>
    <row r="98" spans="1:115" s="3" customFormat="1" ht="13.5" thickBot="1">
      <c r="A98" s="50"/>
      <c r="B98" s="50"/>
      <c r="C98" s="50" t="s">
        <v>117</v>
      </c>
      <c r="D98" s="203" t="s">
        <v>118</v>
      </c>
      <c r="E98" s="715">
        <v>246671</v>
      </c>
      <c r="F98" s="715">
        <v>227296</v>
      </c>
      <c r="G98" s="715">
        <v>142119</v>
      </c>
      <c r="H98" s="715"/>
      <c r="I98" s="715">
        <v>189491</v>
      </c>
      <c r="J98" s="715"/>
      <c r="K98" s="715">
        <v>214988</v>
      </c>
      <c r="L98" s="927" t="s">
        <v>222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</row>
    <row r="99" spans="1:115" s="3" customFormat="1" ht="38.25" hidden="1">
      <c r="A99" s="207"/>
      <c r="B99" s="207" t="s">
        <v>613</v>
      </c>
      <c r="C99" s="207"/>
      <c r="D99" s="208" t="s">
        <v>614</v>
      </c>
      <c r="E99" s="708">
        <f aca="true" t="shared" si="21" ref="E99:K99">SUM(E100)</f>
        <v>0</v>
      </c>
      <c r="F99" s="708">
        <f t="shared" si="21"/>
        <v>0</v>
      </c>
      <c r="G99" s="708">
        <v>0</v>
      </c>
      <c r="H99" s="708">
        <f t="shared" si="21"/>
        <v>0</v>
      </c>
      <c r="I99" s="708">
        <f t="shared" si="21"/>
        <v>0</v>
      </c>
      <c r="J99" s="689"/>
      <c r="K99" s="708">
        <f t="shared" si="21"/>
        <v>0</v>
      </c>
      <c r="L99" s="752"/>
      <c r="M99" s="201">
        <f>SUM(H100)</f>
        <v>0</v>
      </c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</row>
    <row r="100" spans="1:115" ht="76.5" hidden="1">
      <c r="A100" s="13"/>
      <c r="B100" s="13"/>
      <c r="C100" s="103" t="s">
        <v>615</v>
      </c>
      <c r="D100" s="104" t="s">
        <v>616</v>
      </c>
      <c r="E100" s="722" t="s">
        <v>28</v>
      </c>
      <c r="F100" s="722" t="s">
        <v>28</v>
      </c>
      <c r="G100" s="722" t="s">
        <v>28</v>
      </c>
      <c r="H100" s="722">
        <v>0</v>
      </c>
      <c r="I100" s="722" t="s">
        <v>28</v>
      </c>
      <c r="K100" s="710">
        <v>0</v>
      </c>
      <c r="L100" s="397" t="s">
        <v>791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1:115" s="2" customFormat="1" ht="38.25" hidden="1">
      <c r="A101" s="209"/>
      <c r="B101" s="209" t="s">
        <v>617</v>
      </c>
      <c r="C101" s="209"/>
      <c r="D101" s="210" t="s">
        <v>618</v>
      </c>
      <c r="E101" s="713">
        <f>SUM(E102)</f>
        <v>0</v>
      </c>
      <c r="F101" s="713">
        <f>SUM(F102)</f>
        <v>0</v>
      </c>
      <c r="G101" s="713">
        <f>SUM(G102)</f>
        <v>0</v>
      </c>
      <c r="H101" s="713">
        <f>SUM(H102)</f>
        <v>0</v>
      </c>
      <c r="I101" s="713">
        <f>SUM(I102)</f>
        <v>0</v>
      </c>
      <c r="J101" s="837"/>
      <c r="K101" s="713">
        <f>SUM(K102:K103)</f>
        <v>0</v>
      </c>
      <c r="L101" s="751" t="s">
        <v>28</v>
      </c>
      <c r="M101" s="330">
        <f>SUM(H102)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</row>
    <row r="102" spans="1:115" s="3" customFormat="1" ht="76.5" hidden="1">
      <c r="A102" s="14"/>
      <c r="B102" s="14"/>
      <c r="C102" s="448" t="s">
        <v>619</v>
      </c>
      <c r="D102" s="162" t="s">
        <v>616</v>
      </c>
      <c r="E102" s="848" t="s">
        <v>28</v>
      </c>
      <c r="F102" s="848" t="s">
        <v>28</v>
      </c>
      <c r="G102" s="848" t="s">
        <v>28</v>
      </c>
      <c r="H102" s="848">
        <v>0</v>
      </c>
      <c r="I102" s="848" t="s">
        <v>28</v>
      </c>
      <c r="J102" s="854"/>
      <c r="K102" s="718">
        <v>0</v>
      </c>
      <c r="L102" s="902" t="s">
        <v>792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</row>
    <row r="103" spans="1:115" s="3" customFormat="1" ht="102" hidden="1">
      <c r="A103" s="14"/>
      <c r="B103" s="14"/>
      <c r="C103" s="448" t="s">
        <v>615</v>
      </c>
      <c r="D103" s="162" t="s">
        <v>616</v>
      </c>
      <c r="E103" s="848" t="s">
        <v>28</v>
      </c>
      <c r="F103" s="848" t="s">
        <v>28</v>
      </c>
      <c r="G103" s="848" t="s">
        <v>28</v>
      </c>
      <c r="H103" s="848">
        <v>0</v>
      </c>
      <c r="I103" s="848" t="s">
        <v>28</v>
      </c>
      <c r="J103" s="854"/>
      <c r="K103" s="718">
        <v>0</v>
      </c>
      <c r="L103" s="397" t="s">
        <v>793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</row>
    <row r="104" spans="1:13" ht="12.75">
      <c r="A104" s="205" t="s">
        <v>119</v>
      </c>
      <c r="B104" s="205"/>
      <c r="C104" s="205"/>
      <c r="D104" s="206" t="s">
        <v>120</v>
      </c>
      <c r="E104" s="707">
        <f aca="true" t="shared" si="22" ref="E104:K104">SUM(E105,E114,E127,E110)</f>
        <v>2861820.31</v>
      </c>
      <c r="F104" s="707">
        <f t="shared" si="22"/>
        <v>2357023.25</v>
      </c>
      <c r="G104" s="707">
        <f t="shared" si="22"/>
        <v>1808020.3199999998</v>
      </c>
      <c r="H104" s="707">
        <f t="shared" si="22"/>
        <v>0</v>
      </c>
      <c r="I104" s="707">
        <f t="shared" si="22"/>
        <v>3199246</v>
      </c>
      <c r="J104" s="707">
        <f t="shared" si="22"/>
        <v>0</v>
      </c>
      <c r="K104" s="707">
        <f t="shared" si="22"/>
        <v>3545060</v>
      </c>
      <c r="L104" s="895"/>
      <c r="M104" s="331" t="s">
        <v>28</v>
      </c>
    </row>
    <row r="105" spans="1:14" ht="12.75">
      <c r="A105" s="209"/>
      <c r="B105" s="209" t="s">
        <v>121</v>
      </c>
      <c r="C105" s="209"/>
      <c r="D105" s="210" t="s">
        <v>122</v>
      </c>
      <c r="E105" s="713">
        <f>SUM(E106:E109)</f>
        <v>136458.13</v>
      </c>
      <c r="F105" s="713">
        <f aca="true" t="shared" si="23" ref="F105:K105">SUM(F106:F109)</f>
        <v>97117.06</v>
      </c>
      <c r="G105" s="713">
        <f t="shared" si="23"/>
        <v>59298.69</v>
      </c>
      <c r="H105" s="713">
        <f t="shared" si="23"/>
        <v>0</v>
      </c>
      <c r="I105" s="713">
        <f t="shared" si="23"/>
        <v>121063</v>
      </c>
      <c r="J105" s="713">
        <f t="shared" si="23"/>
        <v>0</v>
      </c>
      <c r="K105" s="713">
        <f t="shared" si="23"/>
        <v>103592</v>
      </c>
      <c r="L105" s="931" t="s">
        <v>28</v>
      </c>
      <c r="M105" s="201">
        <f>SUM(H106:H109)</f>
        <v>0</v>
      </c>
      <c r="N105" s="144" t="s">
        <v>28</v>
      </c>
    </row>
    <row r="106" spans="1:12" ht="63.75">
      <c r="A106" s="13"/>
      <c r="B106" s="13"/>
      <c r="C106" s="13" t="s">
        <v>31</v>
      </c>
      <c r="D106" s="104" t="s">
        <v>123</v>
      </c>
      <c r="E106" s="710">
        <v>74404.74</v>
      </c>
      <c r="F106" s="710">
        <v>50268.38</v>
      </c>
      <c r="G106" s="710">
        <v>27089.4</v>
      </c>
      <c r="H106" s="710"/>
      <c r="I106" s="710">
        <v>49487</v>
      </c>
      <c r="J106" s="710"/>
      <c r="K106" s="710">
        <v>53187</v>
      </c>
      <c r="L106" s="397" t="s">
        <v>28</v>
      </c>
    </row>
    <row r="107" spans="1:12" ht="12.75">
      <c r="A107" s="13"/>
      <c r="B107" s="13"/>
      <c r="C107" s="103" t="s">
        <v>126</v>
      </c>
      <c r="D107" s="104" t="s">
        <v>695</v>
      </c>
      <c r="E107" s="717">
        <v>36664.2</v>
      </c>
      <c r="F107" s="717">
        <v>19023.2</v>
      </c>
      <c r="G107" s="717">
        <v>13440</v>
      </c>
      <c r="H107" s="717"/>
      <c r="I107" s="717">
        <v>40000</v>
      </c>
      <c r="J107" s="717"/>
      <c r="K107" s="717">
        <v>34048</v>
      </c>
      <c r="L107" s="397"/>
    </row>
    <row r="108" spans="1:115" ht="25.5">
      <c r="A108" s="13"/>
      <c r="B108" s="13"/>
      <c r="C108" s="13" t="s">
        <v>32</v>
      </c>
      <c r="D108" s="104" t="s">
        <v>370</v>
      </c>
      <c r="E108" s="710">
        <v>2583.58</v>
      </c>
      <c r="F108" s="710">
        <v>769.93</v>
      </c>
      <c r="G108" s="710">
        <v>13.09</v>
      </c>
      <c r="H108" s="710"/>
      <c r="I108" s="710">
        <v>2350</v>
      </c>
      <c r="J108" s="710"/>
      <c r="K108" s="710">
        <v>210</v>
      </c>
      <c r="L108" s="146" t="s">
        <v>28</v>
      </c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</row>
    <row r="109" spans="1:115" s="3" customFormat="1" ht="12.75">
      <c r="A109" s="13"/>
      <c r="B109" s="13"/>
      <c r="C109" s="13" t="s">
        <v>34</v>
      </c>
      <c r="D109" s="104" t="s">
        <v>127</v>
      </c>
      <c r="E109" s="710">
        <v>22805.61</v>
      </c>
      <c r="F109" s="710">
        <v>27055.55</v>
      </c>
      <c r="G109" s="710">
        <v>18756.2</v>
      </c>
      <c r="H109" s="710"/>
      <c r="I109" s="710">
        <v>29226</v>
      </c>
      <c r="J109" s="710"/>
      <c r="K109" s="710">
        <v>16147</v>
      </c>
      <c r="L109" s="146" t="s">
        <v>28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</row>
    <row r="110" spans="1:13" ht="25.5">
      <c r="A110" s="213"/>
      <c r="B110" s="207" t="s">
        <v>4</v>
      </c>
      <c r="C110" s="207"/>
      <c r="D110" s="208" t="s">
        <v>696</v>
      </c>
      <c r="E110" s="708">
        <f>SUM(E112:E113)</f>
        <v>66240.7</v>
      </c>
      <c r="F110" s="708">
        <f aca="true" t="shared" si="24" ref="F110:K110">SUM(F112:F113)</f>
        <v>67404</v>
      </c>
      <c r="G110" s="708">
        <f t="shared" si="24"/>
        <v>69955</v>
      </c>
      <c r="H110" s="708">
        <f t="shared" si="24"/>
        <v>0</v>
      </c>
      <c r="I110" s="708">
        <f t="shared" si="24"/>
        <v>117330</v>
      </c>
      <c r="J110" s="708">
        <f t="shared" si="24"/>
        <v>0</v>
      </c>
      <c r="K110" s="708">
        <f t="shared" si="24"/>
        <v>94900</v>
      </c>
      <c r="L110" s="931" t="s">
        <v>28</v>
      </c>
      <c r="M110" s="201">
        <f>SUM(H113:H118)</f>
        <v>0</v>
      </c>
    </row>
    <row r="111" spans="1:115" ht="63.75" customHeight="1" hidden="1">
      <c r="A111" s="13"/>
      <c r="B111" s="13"/>
      <c r="C111" s="13" t="s">
        <v>31</v>
      </c>
      <c r="D111" s="104" t="s">
        <v>80</v>
      </c>
      <c r="E111" s="710">
        <v>0</v>
      </c>
      <c r="F111" s="710">
        <v>0</v>
      </c>
      <c r="G111" s="840">
        <v>0</v>
      </c>
      <c r="H111" s="840">
        <v>0</v>
      </c>
      <c r="I111" s="710">
        <v>0</v>
      </c>
      <c r="K111" s="710">
        <v>0</v>
      </c>
      <c r="L111" s="397" t="s">
        <v>196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</row>
    <row r="112" spans="1:115" s="3" customFormat="1" ht="38.25">
      <c r="A112" s="16"/>
      <c r="B112" s="13"/>
      <c r="C112" s="13" t="s">
        <v>512</v>
      </c>
      <c r="D112" s="104" t="s">
        <v>190</v>
      </c>
      <c r="E112" s="717">
        <v>25062</v>
      </c>
      <c r="F112" s="717">
        <v>17839</v>
      </c>
      <c r="G112" s="717">
        <v>17654</v>
      </c>
      <c r="H112" s="717"/>
      <c r="I112" s="717">
        <v>27730</v>
      </c>
      <c r="J112" s="717"/>
      <c r="K112" s="717">
        <v>24900</v>
      </c>
      <c r="L112" s="146" t="s">
        <v>28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15" s="3" customFormat="1" ht="51">
      <c r="A113" s="13"/>
      <c r="B113" s="13"/>
      <c r="C113" s="13" t="s">
        <v>513</v>
      </c>
      <c r="D113" s="104" t="s">
        <v>514</v>
      </c>
      <c r="E113" s="717">
        <v>41178.7</v>
      </c>
      <c r="F113" s="717">
        <v>49565</v>
      </c>
      <c r="G113" s="717">
        <v>52301</v>
      </c>
      <c r="H113" s="717"/>
      <c r="I113" s="717">
        <v>89600</v>
      </c>
      <c r="J113" s="717"/>
      <c r="K113" s="717">
        <v>70000</v>
      </c>
      <c r="L113" s="146" t="s">
        <v>28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</row>
    <row r="114" spans="1:13" ht="12.75">
      <c r="A114" s="213"/>
      <c r="B114" s="207" t="s">
        <v>124</v>
      </c>
      <c r="C114" s="207"/>
      <c r="D114" s="208" t="s">
        <v>125</v>
      </c>
      <c r="E114" s="708">
        <f aca="true" t="shared" si="25" ref="E114:K114">SUM(E116:E126)</f>
        <v>2189760.98</v>
      </c>
      <c r="F114" s="708">
        <f t="shared" si="25"/>
        <v>1978113.69</v>
      </c>
      <c r="G114" s="708">
        <f t="shared" si="25"/>
        <v>1467327.63</v>
      </c>
      <c r="H114" s="708">
        <f t="shared" si="25"/>
        <v>0</v>
      </c>
      <c r="I114" s="708">
        <f t="shared" si="25"/>
        <v>2237853</v>
      </c>
      <c r="J114" s="708">
        <f t="shared" si="25"/>
        <v>0</v>
      </c>
      <c r="K114" s="708">
        <f t="shared" si="25"/>
        <v>2512568</v>
      </c>
      <c r="L114" s="931" t="s">
        <v>28</v>
      </c>
      <c r="M114" s="201">
        <f>SUM(H117:H126)</f>
        <v>0</v>
      </c>
    </row>
    <row r="115" spans="1:115" ht="63.75" customHeight="1" hidden="1">
      <c r="A115" s="13"/>
      <c r="B115" s="13"/>
      <c r="C115" s="13" t="s">
        <v>31</v>
      </c>
      <c r="D115" s="104" t="s">
        <v>80</v>
      </c>
      <c r="E115" s="710">
        <v>0</v>
      </c>
      <c r="F115" s="710">
        <v>0</v>
      </c>
      <c r="G115" s="840">
        <v>0</v>
      </c>
      <c r="H115" s="840">
        <v>0</v>
      </c>
      <c r="I115" s="710">
        <v>0</v>
      </c>
      <c r="K115" s="710">
        <v>0</v>
      </c>
      <c r="L115" s="397" t="s">
        <v>196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</row>
    <row r="116" spans="1:115" s="3" customFormat="1" ht="38.25">
      <c r="A116" s="16"/>
      <c r="B116" s="13"/>
      <c r="C116" s="13" t="s">
        <v>512</v>
      </c>
      <c r="D116" s="104" t="s">
        <v>190</v>
      </c>
      <c r="E116" s="710">
        <v>298958.1</v>
      </c>
      <c r="F116" s="710">
        <v>202402.03</v>
      </c>
      <c r="G116" s="710">
        <v>205096.07</v>
      </c>
      <c r="H116" s="710"/>
      <c r="I116" s="710">
        <v>306600</v>
      </c>
      <c r="J116" s="710"/>
      <c r="K116" s="710">
        <v>324900</v>
      </c>
      <c r="L116" s="146" t="s">
        <v>28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</row>
    <row r="117" spans="1:115" s="3" customFormat="1" ht="51">
      <c r="A117" s="16"/>
      <c r="B117" s="13"/>
      <c r="C117" s="13" t="s">
        <v>513</v>
      </c>
      <c r="D117" s="104" t="s">
        <v>514</v>
      </c>
      <c r="E117" s="710">
        <v>525561.67</v>
      </c>
      <c r="F117" s="710">
        <v>389654.84</v>
      </c>
      <c r="G117" s="710">
        <v>420218.23</v>
      </c>
      <c r="H117" s="710"/>
      <c r="I117" s="710">
        <v>658280</v>
      </c>
      <c r="J117" s="710"/>
      <c r="K117" s="710">
        <v>663500</v>
      </c>
      <c r="L117" s="146" t="s">
        <v>28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</row>
    <row r="118" spans="1:12" ht="63.75">
      <c r="A118" s="13"/>
      <c r="B118" s="13"/>
      <c r="C118" s="13" t="s">
        <v>31</v>
      </c>
      <c r="D118" s="104" t="s">
        <v>123</v>
      </c>
      <c r="E118" s="710">
        <v>400</v>
      </c>
      <c r="F118" s="710">
        <v>80</v>
      </c>
      <c r="G118" s="710">
        <v>0</v>
      </c>
      <c r="H118" s="710"/>
      <c r="I118" s="710">
        <v>0</v>
      </c>
      <c r="J118" s="710"/>
      <c r="K118" s="710">
        <v>0</v>
      </c>
      <c r="L118" s="397" t="s">
        <v>28</v>
      </c>
    </row>
    <row r="119" spans="1:115" s="51" customFormat="1" ht="102">
      <c r="A119" s="14"/>
      <c r="B119" s="14"/>
      <c r="C119" s="448" t="s">
        <v>126</v>
      </c>
      <c r="D119" s="162" t="s">
        <v>364</v>
      </c>
      <c r="E119" s="718">
        <v>317784.36</v>
      </c>
      <c r="F119" s="718">
        <v>297853.48</v>
      </c>
      <c r="G119" s="718">
        <v>0</v>
      </c>
      <c r="H119" s="718"/>
      <c r="I119" s="718">
        <v>150000</v>
      </c>
      <c r="J119" s="718"/>
      <c r="K119" s="718">
        <v>200000</v>
      </c>
      <c r="L119" s="1165" t="s">
        <v>1242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</row>
    <row r="120" spans="1:115" ht="25.5">
      <c r="A120" s="13"/>
      <c r="B120" s="13"/>
      <c r="C120" s="13" t="s">
        <v>32</v>
      </c>
      <c r="D120" s="104" t="s">
        <v>371</v>
      </c>
      <c r="E120" s="710">
        <v>1821.85</v>
      </c>
      <c r="F120" s="710">
        <v>711.34</v>
      </c>
      <c r="G120" s="710">
        <v>227.33</v>
      </c>
      <c r="H120" s="710"/>
      <c r="I120" s="710">
        <v>600</v>
      </c>
      <c r="J120" s="710"/>
      <c r="K120" s="710">
        <v>500</v>
      </c>
      <c r="L120" s="146" t="s">
        <v>28</v>
      </c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</row>
    <row r="121" spans="1:12" ht="11.25" customHeight="1">
      <c r="A121" s="5"/>
      <c r="B121" s="5"/>
      <c r="C121" s="5"/>
      <c r="D121" s="202"/>
      <c r="E121" s="705"/>
      <c r="F121" s="705"/>
      <c r="G121" s="833"/>
      <c r="H121" s="834"/>
      <c r="I121" s="705"/>
      <c r="K121" s="705"/>
      <c r="L121" s="1166" t="s">
        <v>1248</v>
      </c>
    </row>
    <row r="122" spans="1:12" ht="12" customHeight="1" thickBot="1">
      <c r="A122" s="5"/>
      <c r="B122" s="5"/>
      <c r="C122" s="5"/>
      <c r="D122" s="202"/>
      <c r="E122" s="705"/>
      <c r="F122" s="705"/>
      <c r="G122" s="833"/>
      <c r="H122" s="834"/>
      <c r="I122" s="705"/>
      <c r="K122" s="705"/>
      <c r="L122" s="893"/>
    </row>
    <row r="123" spans="1:12" s="1" customFormat="1" ht="39" thickBot="1">
      <c r="A123" s="7" t="s">
        <v>21</v>
      </c>
      <c r="B123" s="8" t="s">
        <v>22</v>
      </c>
      <c r="C123" s="8" t="s">
        <v>23</v>
      </c>
      <c r="D123" s="9" t="s">
        <v>24</v>
      </c>
      <c r="E123" s="835" t="s">
        <v>789</v>
      </c>
      <c r="F123" s="835" t="s">
        <v>894</v>
      </c>
      <c r="G123" s="706" t="s">
        <v>895</v>
      </c>
      <c r="H123" s="706" t="s">
        <v>419</v>
      </c>
      <c r="I123" s="706" t="s">
        <v>897</v>
      </c>
      <c r="J123" s="836"/>
      <c r="K123" s="706" t="s">
        <v>896</v>
      </c>
      <c r="L123" s="11" t="s">
        <v>25</v>
      </c>
    </row>
    <row r="124" spans="1:115" ht="12.75">
      <c r="A124" s="13"/>
      <c r="B124" s="13"/>
      <c r="C124" s="13" t="s">
        <v>34</v>
      </c>
      <c r="D124" s="104" t="s">
        <v>127</v>
      </c>
      <c r="E124" s="710"/>
      <c r="F124" s="710"/>
      <c r="G124" s="710"/>
      <c r="H124" s="710"/>
      <c r="I124" s="710"/>
      <c r="J124" s="710"/>
      <c r="K124" s="710">
        <v>152000</v>
      </c>
      <c r="L124" s="146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</row>
    <row r="125" spans="1:115" s="51" customFormat="1" ht="51">
      <c r="A125" s="398"/>
      <c r="B125" s="398"/>
      <c r="C125" s="398" t="s">
        <v>131</v>
      </c>
      <c r="D125" s="399" t="s">
        <v>428</v>
      </c>
      <c r="E125" s="717">
        <v>1045235</v>
      </c>
      <c r="F125" s="717">
        <v>1087412</v>
      </c>
      <c r="G125" s="717">
        <v>841786</v>
      </c>
      <c r="H125" s="717"/>
      <c r="I125" s="717">
        <v>1122373</v>
      </c>
      <c r="J125" s="717"/>
      <c r="K125" s="717">
        <v>1171668</v>
      </c>
      <c r="L125" s="750" t="s">
        <v>1243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</row>
    <row r="126" spans="1:115" s="51" customFormat="1" ht="89.25" hidden="1">
      <c r="A126" s="14"/>
      <c r="B126" s="14"/>
      <c r="C126" s="448" t="s">
        <v>619</v>
      </c>
      <c r="D126" s="146" t="s">
        <v>794</v>
      </c>
      <c r="E126" s="718">
        <v>0</v>
      </c>
      <c r="F126" s="718">
        <v>0</v>
      </c>
      <c r="G126" s="718">
        <v>0</v>
      </c>
      <c r="H126" s="718">
        <v>0</v>
      </c>
      <c r="I126" s="718">
        <v>0</v>
      </c>
      <c r="J126" s="718">
        <v>0</v>
      </c>
      <c r="K126" s="718">
        <v>0</v>
      </c>
      <c r="L126" s="903" t="s">
        <v>28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</row>
    <row r="127" spans="1:115" s="38" customFormat="1" ht="12.75">
      <c r="A127" s="209"/>
      <c r="B127" s="215" t="s">
        <v>188</v>
      </c>
      <c r="C127" s="215"/>
      <c r="D127" s="216" t="s">
        <v>189</v>
      </c>
      <c r="E127" s="719">
        <f aca="true" t="shared" si="26" ref="E127:K127">SUM(E128)</f>
        <v>469360.5</v>
      </c>
      <c r="F127" s="719">
        <f t="shared" si="26"/>
        <v>214388.5</v>
      </c>
      <c r="G127" s="719">
        <f t="shared" si="26"/>
        <v>211439</v>
      </c>
      <c r="H127" s="719">
        <f t="shared" si="26"/>
        <v>0</v>
      </c>
      <c r="I127" s="719">
        <f t="shared" si="26"/>
        <v>723000</v>
      </c>
      <c r="J127" s="663"/>
      <c r="K127" s="719">
        <f t="shared" si="26"/>
        <v>834000</v>
      </c>
      <c r="L127" s="931" t="s">
        <v>28</v>
      </c>
      <c r="M127" s="152">
        <f>SUM(H128)</f>
        <v>0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</row>
    <row r="128" spans="1:115" s="37" customFormat="1" ht="13.5" customHeight="1" thickBot="1">
      <c r="A128" s="12"/>
      <c r="B128" s="103"/>
      <c r="C128" s="103" t="s">
        <v>126</v>
      </c>
      <c r="D128" s="104" t="s">
        <v>292</v>
      </c>
      <c r="E128" s="710">
        <v>469360.5</v>
      </c>
      <c r="F128" s="710">
        <v>214388.5</v>
      </c>
      <c r="G128" s="840">
        <v>211439</v>
      </c>
      <c r="H128" s="840"/>
      <c r="I128" s="710">
        <v>723000</v>
      </c>
      <c r="J128" s="198"/>
      <c r="K128" s="710">
        <v>834000</v>
      </c>
      <c r="L128" s="146" t="s">
        <v>28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</row>
    <row r="129" spans="1:115" ht="12.75">
      <c r="A129" s="217" t="s">
        <v>132</v>
      </c>
      <c r="B129" s="217"/>
      <c r="C129" s="217"/>
      <c r="D129" s="218" t="s">
        <v>235</v>
      </c>
      <c r="E129" s="855">
        <f aca="true" t="shared" si="27" ref="E129:J129">SUM(E132,E141,E144,E146,E151,E154,E158,E160,)</f>
        <v>1026813.5100000001</v>
      </c>
      <c r="F129" s="855">
        <f t="shared" si="27"/>
        <v>1165761.3699999999</v>
      </c>
      <c r="G129" s="855">
        <f t="shared" si="27"/>
        <v>1273840.6</v>
      </c>
      <c r="H129" s="855">
        <f t="shared" si="27"/>
        <v>0</v>
      </c>
      <c r="I129" s="855">
        <f t="shared" si="27"/>
        <v>1755694.8</v>
      </c>
      <c r="J129" s="855">
        <f t="shared" si="27"/>
        <v>0</v>
      </c>
      <c r="K129" s="855">
        <f>SUM(K130,K132,K141,K144,K146,K151,K154,K158,K160,)</f>
        <v>1671196</v>
      </c>
      <c r="L129" s="904" t="s">
        <v>28</v>
      </c>
      <c r="M129" s="335">
        <f>SUM(M130,M132,M136,M141,M144,M146,M151,M154,M160)</f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</row>
    <row r="130" spans="1:115" s="3" customFormat="1" ht="12.75">
      <c r="A130" s="207"/>
      <c r="B130" s="207" t="s">
        <v>42</v>
      </c>
      <c r="C130" s="207"/>
      <c r="D130" s="208" t="s">
        <v>43</v>
      </c>
      <c r="E130" s="708">
        <f aca="true" t="shared" si="28" ref="E130:K130">SUM(E131)</f>
        <v>10596.78</v>
      </c>
      <c r="F130" s="708">
        <f t="shared" si="28"/>
        <v>16273.86</v>
      </c>
      <c r="G130" s="708">
        <f t="shared" si="28"/>
        <v>3619.15</v>
      </c>
      <c r="H130" s="708">
        <f t="shared" si="28"/>
        <v>0</v>
      </c>
      <c r="I130" s="708">
        <f t="shared" si="28"/>
        <v>9800</v>
      </c>
      <c r="J130" s="689"/>
      <c r="K130" s="708">
        <f t="shared" si="28"/>
        <v>1920</v>
      </c>
      <c r="L130" s="752"/>
      <c r="M130" s="201">
        <f>SUM(H131)</f>
        <v>0</v>
      </c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</row>
    <row r="131" spans="1:115" ht="25.5">
      <c r="A131" s="13"/>
      <c r="B131" s="13"/>
      <c r="C131" s="103" t="s">
        <v>126</v>
      </c>
      <c r="D131" s="104" t="s">
        <v>372</v>
      </c>
      <c r="E131" s="710">
        <v>10596.78</v>
      </c>
      <c r="F131" s="710">
        <v>16273.86</v>
      </c>
      <c r="G131" s="840">
        <v>3619.15</v>
      </c>
      <c r="H131" s="840"/>
      <c r="I131" s="710">
        <v>9800</v>
      </c>
      <c r="K131" s="710">
        <v>1920</v>
      </c>
      <c r="L131" s="917" t="s">
        <v>28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</row>
    <row r="132" spans="1:115" s="3" customFormat="1" ht="12.75">
      <c r="A132" s="209"/>
      <c r="B132" s="209" t="s">
        <v>193</v>
      </c>
      <c r="C132" s="209"/>
      <c r="D132" s="210" t="s">
        <v>194</v>
      </c>
      <c r="E132" s="713">
        <f aca="true" t="shared" si="29" ref="E132:K132">SUM(E133:E135)</f>
        <v>797900.8300000001</v>
      </c>
      <c r="F132" s="713">
        <f t="shared" si="29"/>
        <v>845975.98</v>
      </c>
      <c r="G132" s="713">
        <f t="shared" si="29"/>
        <v>633561.75</v>
      </c>
      <c r="H132" s="713">
        <f t="shared" si="29"/>
        <v>0</v>
      </c>
      <c r="I132" s="713">
        <f t="shared" si="29"/>
        <v>834147.25</v>
      </c>
      <c r="J132" s="713">
        <f t="shared" si="29"/>
        <v>0</v>
      </c>
      <c r="K132" s="713">
        <f t="shared" si="29"/>
        <v>829068</v>
      </c>
      <c r="L132" s="751"/>
      <c r="M132" s="201">
        <f>SUM(H134:H135)</f>
        <v>0</v>
      </c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</row>
    <row r="133" spans="1:115" s="584" customFormat="1" ht="38.25" hidden="1">
      <c r="A133" s="416"/>
      <c r="B133" s="416"/>
      <c r="C133" s="416" t="s">
        <v>126</v>
      </c>
      <c r="D133" s="399" t="s">
        <v>621</v>
      </c>
      <c r="E133" s="720">
        <v>0</v>
      </c>
      <c r="F133" s="720">
        <v>0</v>
      </c>
      <c r="G133" s="720">
        <v>0</v>
      </c>
      <c r="H133" s="720"/>
      <c r="I133" s="720">
        <v>0</v>
      </c>
      <c r="J133" s="856"/>
      <c r="K133" s="720">
        <v>0</v>
      </c>
      <c r="L133" s="917" t="s">
        <v>289</v>
      </c>
      <c r="M133" s="581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  <c r="AA133" s="417"/>
      <c r="AB133" s="417"/>
      <c r="AC133" s="417"/>
      <c r="AD133" s="417"/>
      <c r="AE133" s="417"/>
      <c r="AF133" s="417"/>
      <c r="AG133" s="417"/>
      <c r="AH133" s="417"/>
      <c r="AI133" s="417"/>
      <c r="AJ133" s="417"/>
      <c r="AK133" s="417"/>
      <c r="AL133" s="417"/>
      <c r="AM133" s="417"/>
      <c r="AN133" s="417"/>
      <c r="AO133" s="417"/>
      <c r="AP133" s="417"/>
      <c r="AQ133" s="417"/>
      <c r="AR133" s="417"/>
      <c r="AS133" s="417"/>
      <c r="AT133" s="417"/>
      <c r="AU133" s="417"/>
      <c r="AV133" s="417"/>
      <c r="AW133" s="417"/>
      <c r="AX133" s="417"/>
      <c r="AY133" s="417"/>
      <c r="AZ133" s="417"/>
      <c r="BA133" s="417"/>
      <c r="BB133" s="417"/>
      <c r="BC133" s="417"/>
      <c r="BD133" s="417"/>
      <c r="BE133" s="417"/>
      <c r="BF133" s="417"/>
      <c r="BG133" s="417"/>
      <c r="BH133" s="417"/>
      <c r="BI133" s="417"/>
      <c r="BJ133" s="417"/>
      <c r="BK133" s="417"/>
      <c r="BL133" s="417"/>
      <c r="BM133" s="417"/>
      <c r="BN133" s="417"/>
      <c r="BO133" s="417"/>
      <c r="BP133" s="417"/>
      <c r="BQ133" s="417"/>
      <c r="BR133" s="417"/>
      <c r="BS133" s="417"/>
      <c r="BT133" s="417"/>
      <c r="BU133" s="417"/>
      <c r="BV133" s="417"/>
      <c r="BW133" s="417"/>
      <c r="BX133" s="417"/>
      <c r="BY133" s="417"/>
      <c r="BZ133" s="417"/>
      <c r="CA133" s="417"/>
      <c r="CB133" s="417"/>
      <c r="CC133" s="417"/>
      <c r="CD133" s="417"/>
      <c r="CE133" s="417"/>
      <c r="CF133" s="417"/>
      <c r="CG133" s="417"/>
      <c r="CH133" s="417"/>
      <c r="CI133" s="417"/>
      <c r="CJ133" s="417"/>
      <c r="CK133" s="417"/>
      <c r="CL133" s="417"/>
      <c r="CM133" s="417"/>
      <c r="CN133" s="417"/>
      <c r="CO133" s="417"/>
      <c r="CP133" s="417"/>
      <c r="CQ133" s="417"/>
      <c r="CR133" s="417"/>
      <c r="CS133" s="417"/>
      <c r="CT133" s="417"/>
      <c r="CU133" s="417"/>
      <c r="CV133" s="417"/>
      <c r="CW133" s="417"/>
      <c r="CX133" s="417"/>
      <c r="CY133" s="417"/>
      <c r="CZ133" s="417"/>
      <c r="DA133" s="417"/>
      <c r="DB133" s="417"/>
      <c r="DC133" s="417"/>
      <c r="DD133" s="417"/>
      <c r="DE133" s="417"/>
      <c r="DF133" s="417"/>
      <c r="DG133" s="417"/>
      <c r="DH133" s="417"/>
      <c r="DI133" s="417"/>
      <c r="DJ133" s="417"/>
      <c r="DK133" s="417"/>
    </row>
    <row r="134" spans="1:115" ht="89.25">
      <c r="A134" s="13"/>
      <c r="B134" s="13"/>
      <c r="C134" s="13" t="s">
        <v>151</v>
      </c>
      <c r="D134" s="104" t="s">
        <v>716</v>
      </c>
      <c r="E134" s="710">
        <v>797056.67</v>
      </c>
      <c r="F134" s="710">
        <v>845653.72</v>
      </c>
      <c r="G134" s="710">
        <v>633561.75</v>
      </c>
      <c r="H134" s="710"/>
      <c r="I134" s="710">
        <v>833697.25</v>
      </c>
      <c r="J134" s="710"/>
      <c r="K134" s="710">
        <v>828768</v>
      </c>
      <c r="L134" s="916" t="s">
        <v>221</v>
      </c>
      <c r="M134" s="3"/>
      <c r="N134" s="139" t="s">
        <v>28</v>
      </c>
      <c r="O134" s="141" t="s">
        <v>28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</row>
    <row r="135" spans="1:115" s="3" customFormat="1" ht="89.25">
      <c r="A135" s="13"/>
      <c r="B135" s="13"/>
      <c r="C135" s="13" t="s">
        <v>152</v>
      </c>
      <c r="D135" s="104" t="s">
        <v>365</v>
      </c>
      <c r="E135" s="710">
        <v>844.16</v>
      </c>
      <c r="F135" s="710">
        <v>322.26</v>
      </c>
      <c r="G135" s="710">
        <v>0</v>
      </c>
      <c r="H135" s="710"/>
      <c r="I135" s="710">
        <v>450</v>
      </c>
      <c r="J135" s="710"/>
      <c r="K135" s="710">
        <v>300</v>
      </c>
      <c r="L135" s="916" t="s">
        <v>221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</row>
    <row r="136" spans="1:115" ht="51" hidden="1">
      <c r="A136" s="209"/>
      <c r="B136" s="209" t="s">
        <v>195</v>
      </c>
      <c r="C136" s="209"/>
      <c r="D136" s="210" t="s">
        <v>518</v>
      </c>
      <c r="E136" s="713">
        <f>SUM(E137:E140)</f>
        <v>0</v>
      </c>
      <c r="F136" s="713">
        <f>SUM(F137:F140)</f>
        <v>0</v>
      </c>
      <c r="G136" s="713">
        <f>SUM(G137:G140)</f>
        <v>0</v>
      </c>
      <c r="H136" s="713">
        <f>SUM(H137:H140)</f>
        <v>0</v>
      </c>
      <c r="I136" s="713">
        <f>SUM(I137:I140)</f>
        <v>0</v>
      </c>
      <c r="K136" s="713">
        <f>SUM(K137:K140)</f>
        <v>0</v>
      </c>
      <c r="L136" s="905" t="s">
        <v>516</v>
      </c>
      <c r="M136" s="330">
        <f>SUM(H139:H140)</f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</row>
    <row r="137" spans="1:115" ht="38.25" hidden="1">
      <c r="A137" s="209"/>
      <c r="B137" s="209"/>
      <c r="C137" s="582" t="s">
        <v>32</v>
      </c>
      <c r="D137" s="583" t="s">
        <v>465</v>
      </c>
      <c r="E137" s="721">
        <v>0</v>
      </c>
      <c r="F137" s="721">
        <v>0</v>
      </c>
      <c r="G137" s="721">
        <v>0</v>
      </c>
      <c r="H137" s="713"/>
      <c r="I137" s="721">
        <v>0</v>
      </c>
      <c r="J137" s="857"/>
      <c r="K137" s="721">
        <v>0</v>
      </c>
      <c r="L137" s="900" t="s">
        <v>28</v>
      </c>
      <c r="M137" s="33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</row>
    <row r="138" spans="1:115" ht="63.75" hidden="1">
      <c r="A138" s="209"/>
      <c r="B138" s="209"/>
      <c r="C138" s="582" t="s">
        <v>34</v>
      </c>
      <c r="D138" s="583" t="s">
        <v>464</v>
      </c>
      <c r="E138" s="721">
        <v>0</v>
      </c>
      <c r="F138" s="721">
        <v>0</v>
      </c>
      <c r="G138" s="721">
        <v>0</v>
      </c>
      <c r="H138" s="713"/>
      <c r="I138" s="721">
        <v>0</v>
      </c>
      <c r="J138" s="857"/>
      <c r="K138" s="721">
        <v>0</v>
      </c>
      <c r="L138" s="900" t="s">
        <v>28</v>
      </c>
      <c r="M138" s="33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</row>
    <row r="139" spans="1:12" s="3" customFormat="1" ht="51" hidden="1">
      <c r="A139" s="214"/>
      <c r="B139" s="214"/>
      <c r="C139" s="214" t="s">
        <v>151</v>
      </c>
      <c r="D139" s="583" t="s">
        <v>89</v>
      </c>
      <c r="E139" s="722">
        <v>0</v>
      </c>
      <c r="F139" s="722">
        <v>0</v>
      </c>
      <c r="G139" s="858">
        <v>0</v>
      </c>
      <c r="H139" s="858">
        <v>0</v>
      </c>
      <c r="I139" s="722">
        <v>0</v>
      </c>
      <c r="J139" s="859"/>
      <c r="K139" s="722">
        <v>0</v>
      </c>
      <c r="L139" s="906" t="s">
        <v>28</v>
      </c>
    </row>
    <row r="140" spans="1:115" s="3" customFormat="1" ht="76.5" hidden="1">
      <c r="A140" s="214"/>
      <c r="B140" s="214"/>
      <c r="C140" s="214" t="s">
        <v>152</v>
      </c>
      <c r="D140" s="583" t="s">
        <v>366</v>
      </c>
      <c r="E140" s="722">
        <v>0</v>
      </c>
      <c r="F140" s="722">
        <v>0</v>
      </c>
      <c r="G140" s="858">
        <v>0</v>
      </c>
      <c r="H140" s="858">
        <v>0</v>
      </c>
      <c r="I140" s="722">
        <v>0</v>
      </c>
      <c r="J140" s="859"/>
      <c r="K140" s="722">
        <v>0</v>
      </c>
      <c r="L140" s="906" t="s">
        <v>28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</row>
    <row r="141" spans="1:13" ht="76.5">
      <c r="A141" s="209"/>
      <c r="B141" s="209" t="s">
        <v>197</v>
      </c>
      <c r="C141" s="209"/>
      <c r="D141" s="210" t="s">
        <v>706</v>
      </c>
      <c r="E141" s="713">
        <f>SUM(E142:E143)</f>
        <v>18345.25</v>
      </c>
      <c r="F141" s="713">
        <f>SUM(F142:F143)</f>
        <v>17971.35</v>
      </c>
      <c r="G141" s="713">
        <f>SUM(G142:G143)</f>
        <v>13432</v>
      </c>
      <c r="H141" s="713">
        <f>SUM(H142:H143)</f>
        <v>0</v>
      </c>
      <c r="I141" s="713">
        <f>SUM(I142:I143)</f>
        <v>17836</v>
      </c>
      <c r="K141" s="713">
        <f>SUM(K142:K143)</f>
        <v>17542</v>
      </c>
      <c r="L141" s="752"/>
      <c r="M141" s="201">
        <f>SUM(H142:H143)</f>
        <v>0</v>
      </c>
    </row>
    <row r="142" spans="1:12" ht="51" hidden="1">
      <c r="A142" s="13"/>
      <c r="B142" s="13"/>
      <c r="C142" s="13" t="s">
        <v>151</v>
      </c>
      <c r="D142" s="104" t="s">
        <v>89</v>
      </c>
      <c r="E142" s="710">
        <v>0</v>
      </c>
      <c r="F142" s="710">
        <v>0</v>
      </c>
      <c r="G142" s="840">
        <v>0</v>
      </c>
      <c r="H142" s="840">
        <v>0</v>
      </c>
      <c r="I142" s="710">
        <v>0</v>
      </c>
      <c r="K142" s="710">
        <v>0</v>
      </c>
      <c r="L142" s="397" t="s">
        <v>359</v>
      </c>
    </row>
    <row r="143" spans="1:115" ht="38.25">
      <c r="A143" s="13"/>
      <c r="B143" s="13"/>
      <c r="C143" s="13" t="s">
        <v>131</v>
      </c>
      <c r="D143" s="162" t="s">
        <v>96</v>
      </c>
      <c r="E143" s="710">
        <v>18345.25</v>
      </c>
      <c r="F143" s="710">
        <v>17971.35</v>
      </c>
      <c r="G143" s="840">
        <v>13432</v>
      </c>
      <c r="H143" s="840"/>
      <c r="I143" s="710">
        <v>17836</v>
      </c>
      <c r="K143" s="710">
        <v>17542</v>
      </c>
      <c r="L143" s="916" t="s">
        <v>221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</row>
    <row r="144" spans="1:115" s="3" customFormat="1" ht="38.25">
      <c r="A144" s="209"/>
      <c r="B144" s="209" t="s">
        <v>198</v>
      </c>
      <c r="C144" s="209"/>
      <c r="D144" s="210" t="s">
        <v>523</v>
      </c>
      <c r="E144" s="722">
        <v>0</v>
      </c>
      <c r="F144" s="722">
        <v>0</v>
      </c>
      <c r="G144" s="713">
        <f>SUM(G145)</f>
        <v>11412</v>
      </c>
      <c r="H144" s="713">
        <f>SUM(H145)</f>
        <v>0</v>
      </c>
      <c r="I144" s="713">
        <f>SUM(I145)</f>
        <v>15219</v>
      </c>
      <c r="J144" s="689"/>
      <c r="K144" s="713">
        <f>SUM(K145)</f>
        <v>11412</v>
      </c>
      <c r="L144" s="751"/>
      <c r="M144" s="201">
        <f>SUM(H145)</f>
        <v>0</v>
      </c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</row>
    <row r="145" spans="1:115" ht="38.25">
      <c r="A145" s="13"/>
      <c r="B145" s="13"/>
      <c r="C145" s="13" t="s">
        <v>131</v>
      </c>
      <c r="D145" s="162" t="s">
        <v>96</v>
      </c>
      <c r="E145" s="710">
        <v>22731.4</v>
      </c>
      <c r="F145" s="710">
        <v>20163.88</v>
      </c>
      <c r="G145" s="840">
        <v>11412</v>
      </c>
      <c r="H145" s="840"/>
      <c r="I145" s="710">
        <v>15219</v>
      </c>
      <c r="K145" s="710">
        <v>11412</v>
      </c>
      <c r="L145" s="916" t="s">
        <v>221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</row>
    <row r="146" spans="1:115" s="3" customFormat="1" ht="12.75">
      <c r="A146" s="209"/>
      <c r="B146" s="209" t="s">
        <v>81</v>
      </c>
      <c r="C146" s="209"/>
      <c r="D146" s="210" t="s">
        <v>82</v>
      </c>
      <c r="E146" s="722">
        <v>0</v>
      </c>
      <c r="F146" s="722">
        <v>0</v>
      </c>
      <c r="G146" s="713">
        <f>SUM(G147)</f>
        <v>153470</v>
      </c>
      <c r="H146" s="713">
        <f>SUM(H147)</f>
        <v>0</v>
      </c>
      <c r="I146" s="713">
        <f>SUM(I147)</f>
        <v>178730</v>
      </c>
      <c r="J146" s="689"/>
      <c r="K146" s="713">
        <f>SUM(K147)</f>
        <v>170522</v>
      </c>
      <c r="L146" s="751"/>
      <c r="M146" s="201">
        <f>SUM(H147)</f>
        <v>0</v>
      </c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</row>
    <row r="147" spans="1:12" ht="38.25">
      <c r="A147" s="13"/>
      <c r="B147" s="13"/>
      <c r="C147" s="13" t="s">
        <v>131</v>
      </c>
      <c r="D147" s="162" t="s">
        <v>96</v>
      </c>
      <c r="E147" s="710">
        <v>216695.23</v>
      </c>
      <c r="F147" s="710">
        <v>209850</v>
      </c>
      <c r="G147" s="840">
        <v>153470</v>
      </c>
      <c r="H147" s="840"/>
      <c r="I147" s="710">
        <v>178730</v>
      </c>
      <c r="K147" s="710">
        <v>170522</v>
      </c>
      <c r="L147" s="916" t="s">
        <v>221</v>
      </c>
    </row>
    <row r="148" spans="1:12" ht="11.25" customHeight="1">
      <c r="A148" s="5"/>
      <c r="B148" s="5"/>
      <c r="C148" s="5"/>
      <c r="D148" s="202"/>
      <c r="E148" s="705"/>
      <c r="F148" s="705"/>
      <c r="G148" s="833"/>
      <c r="H148" s="834"/>
      <c r="I148" s="705"/>
      <c r="K148" s="705"/>
      <c r="L148" s="1166" t="s">
        <v>1249</v>
      </c>
    </row>
    <row r="149" spans="1:12" ht="12" customHeight="1" thickBot="1">
      <c r="A149" s="5"/>
      <c r="B149" s="5"/>
      <c r="C149" s="5"/>
      <c r="D149" s="202"/>
      <c r="E149" s="705"/>
      <c r="F149" s="705"/>
      <c r="G149" s="833"/>
      <c r="H149" s="834"/>
      <c r="I149" s="705"/>
      <c r="K149" s="705"/>
      <c r="L149" s="893"/>
    </row>
    <row r="150" spans="1:12" s="1" customFormat="1" ht="39" thickBot="1">
      <c r="A150" s="7" t="s">
        <v>21</v>
      </c>
      <c r="B150" s="8" t="s">
        <v>22</v>
      </c>
      <c r="C150" s="8" t="s">
        <v>23</v>
      </c>
      <c r="D150" s="9" t="s">
        <v>24</v>
      </c>
      <c r="E150" s="835" t="s">
        <v>789</v>
      </c>
      <c r="F150" s="835" t="s">
        <v>894</v>
      </c>
      <c r="G150" s="706" t="s">
        <v>895</v>
      </c>
      <c r="H150" s="706" t="s">
        <v>419</v>
      </c>
      <c r="I150" s="706" t="s">
        <v>897</v>
      </c>
      <c r="J150" s="836"/>
      <c r="K150" s="706" t="s">
        <v>896</v>
      </c>
      <c r="L150" s="11" t="s">
        <v>25</v>
      </c>
    </row>
    <row r="151" spans="1:115" ht="12.75">
      <c r="A151" s="209"/>
      <c r="B151" s="209" t="s">
        <v>134</v>
      </c>
      <c r="C151" s="209"/>
      <c r="D151" s="210" t="s">
        <v>135</v>
      </c>
      <c r="E151" s="722">
        <v>0</v>
      </c>
      <c r="F151" s="722">
        <v>0</v>
      </c>
      <c r="G151" s="713">
        <f>SUM(G152:G153)</f>
        <v>97907.75</v>
      </c>
      <c r="H151" s="713">
        <f>SUM(H152:H153)</f>
        <v>0</v>
      </c>
      <c r="I151" s="713">
        <f>SUM(I152:I153)</f>
        <v>126442.55</v>
      </c>
      <c r="K151" s="713">
        <f>SUM(K152:K153)</f>
        <v>214387</v>
      </c>
      <c r="L151" s="751"/>
      <c r="M151" s="330">
        <f>SUM(H152:H153)</f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</row>
    <row r="152" spans="1:115" s="3" customFormat="1" ht="25.5">
      <c r="A152" s="13"/>
      <c r="B152" s="13"/>
      <c r="C152" s="13" t="s">
        <v>32</v>
      </c>
      <c r="D152" s="104" t="s">
        <v>367</v>
      </c>
      <c r="E152" s="710">
        <v>6950.07</v>
      </c>
      <c r="F152" s="710">
        <v>2051.62</v>
      </c>
      <c r="G152" s="710">
        <v>0</v>
      </c>
      <c r="H152" s="710"/>
      <c r="I152" s="710">
        <v>4130</v>
      </c>
      <c r="J152" s="710"/>
      <c r="K152" s="710">
        <v>2130</v>
      </c>
      <c r="L152" s="917" t="s">
        <v>28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</row>
    <row r="153" spans="1:12" ht="38.25">
      <c r="A153" s="13"/>
      <c r="B153" s="13"/>
      <c r="C153" s="13" t="s">
        <v>131</v>
      </c>
      <c r="D153" s="162" t="s">
        <v>96</v>
      </c>
      <c r="E153" s="710">
        <v>165618</v>
      </c>
      <c r="F153" s="710">
        <v>171366.61</v>
      </c>
      <c r="G153" s="710">
        <v>97907.75</v>
      </c>
      <c r="H153" s="710"/>
      <c r="I153" s="710">
        <v>122312.55</v>
      </c>
      <c r="J153" s="710"/>
      <c r="K153" s="710">
        <v>212257</v>
      </c>
      <c r="L153" s="916" t="s">
        <v>221</v>
      </c>
    </row>
    <row r="154" spans="1:115" ht="25.5">
      <c r="A154" s="209"/>
      <c r="B154" s="209" t="s">
        <v>136</v>
      </c>
      <c r="C154" s="209"/>
      <c r="D154" s="210" t="s">
        <v>137</v>
      </c>
      <c r="E154" s="722">
        <v>0</v>
      </c>
      <c r="F154" s="722">
        <v>0</v>
      </c>
      <c r="G154" s="713">
        <f>SUM(G155:G157)</f>
        <v>167873.94</v>
      </c>
      <c r="H154" s="713">
        <f>SUM(H155:H157)</f>
        <v>0</v>
      </c>
      <c r="I154" s="713">
        <f>SUM(I155:I157)</f>
        <v>195120</v>
      </c>
      <c r="K154" s="713">
        <f>SUM(K155:K157)</f>
        <v>162345</v>
      </c>
      <c r="L154" s="751"/>
      <c r="M154" s="330">
        <f>SUM(H155:H157)</f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</row>
    <row r="155" spans="1:115" s="3" customFormat="1" ht="25.5">
      <c r="A155" s="13"/>
      <c r="B155" s="13"/>
      <c r="C155" s="13" t="s">
        <v>126</v>
      </c>
      <c r="D155" s="104" t="s">
        <v>381</v>
      </c>
      <c r="E155" s="710">
        <v>54690.07</v>
      </c>
      <c r="F155" s="710">
        <v>69345.44</v>
      </c>
      <c r="G155" s="840">
        <v>64301.64</v>
      </c>
      <c r="H155" s="840"/>
      <c r="I155" s="710">
        <v>56700</v>
      </c>
      <c r="J155" s="689"/>
      <c r="K155" s="710">
        <v>58700</v>
      </c>
      <c r="L155" s="917" t="s">
        <v>28</v>
      </c>
      <c r="M155"/>
      <c r="N155" s="140" t="s">
        <v>28</v>
      </c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</row>
    <row r="156" spans="1:12" ht="63.75">
      <c r="A156" s="13"/>
      <c r="B156" s="13"/>
      <c r="C156" s="13" t="s">
        <v>151</v>
      </c>
      <c r="D156" s="104" t="s">
        <v>89</v>
      </c>
      <c r="E156" s="710">
        <v>169979.12</v>
      </c>
      <c r="F156" s="710">
        <v>174075.9</v>
      </c>
      <c r="G156" s="840">
        <v>103545</v>
      </c>
      <c r="H156" s="840"/>
      <c r="I156" s="710">
        <v>138060</v>
      </c>
      <c r="K156" s="710">
        <v>103545</v>
      </c>
      <c r="L156" s="916" t="s">
        <v>221</v>
      </c>
    </row>
    <row r="157" spans="1:115" ht="89.25">
      <c r="A157" s="13"/>
      <c r="B157" s="13"/>
      <c r="C157" s="13" t="s">
        <v>152</v>
      </c>
      <c r="D157" s="104" t="s">
        <v>368</v>
      </c>
      <c r="E157" s="710">
        <v>105.25</v>
      </c>
      <c r="F157" s="710">
        <v>89.85</v>
      </c>
      <c r="G157" s="840">
        <v>27.3</v>
      </c>
      <c r="H157" s="840"/>
      <c r="I157" s="710">
        <v>360</v>
      </c>
      <c r="K157" s="710">
        <v>100</v>
      </c>
      <c r="L157" s="916" t="s">
        <v>221</v>
      </c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</row>
    <row r="158" spans="1:115" s="49" customFormat="1" ht="12.75">
      <c r="A158" s="209"/>
      <c r="B158" s="209" t="s">
        <v>524</v>
      </c>
      <c r="C158" s="209"/>
      <c r="D158" s="210" t="s">
        <v>525</v>
      </c>
      <c r="E158" s="713">
        <f aca="true" t="shared" si="30" ref="E158:K158">SUM(E159)</f>
        <v>74204.92</v>
      </c>
      <c r="F158" s="713">
        <f t="shared" si="30"/>
        <v>112877.76</v>
      </c>
      <c r="G158" s="713">
        <f t="shared" si="30"/>
        <v>72536.32</v>
      </c>
      <c r="H158" s="713">
        <f t="shared" si="30"/>
        <v>0</v>
      </c>
      <c r="I158" s="713">
        <f t="shared" si="30"/>
        <v>124200</v>
      </c>
      <c r="J158" s="713">
        <f t="shared" si="30"/>
        <v>0</v>
      </c>
      <c r="K158" s="713">
        <f t="shared" si="30"/>
        <v>0</v>
      </c>
      <c r="L158" s="905" t="s">
        <v>28</v>
      </c>
      <c r="M158" s="332">
        <f>SUM(H159:H159)</f>
        <v>0</v>
      </c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</row>
    <row r="159" spans="1:115" s="51" customFormat="1" ht="51">
      <c r="A159" s="398"/>
      <c r="B159" s="398"/>
      <c r="C159" s="398" t="s">
        <v>131</v>
      </c>
      <c r="D159" s="399" t="s">
        <v>373</v>
      </c>
      <c r="E159" s="717">
        <v>74204.92</v>
      </c>
      <c r="F159" s="717">
        <v>112877.76</v>
      </c>
      <c r="G159" s="717">
        <v>72536.32</v>
      </c>
      <c r="H159" s="717"/>
      <c r="I159" s="717">
        <v>124200</v>
      </c>
      <c r="J159" s="717"/>
      <c r="K159" s="717">
        <v>0</v>
      </c>
      <c r="L159" s="907" t="s">
        <v>359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</row>
    <row r="160" spans="1:115" s="49" customFormat="1" ht="12.75">
      <c r="A160" s="207"/>
      <c r="B160" s="207" t="s">
        <v>138</v>
      </c>
      <c r="C160" s="207"/>
      <c r="D160" s="208" t="s">
        <v>30</v>
      </c>
      <c r="E160" s="708">
        <f>SUM(E161:E161)</f>
        <v>136362.51</v>
      </c>
      <c r="F160" s="708">
        <f>SUM(F161:F161)</f>
        <v>188936.28</v>
      </c>
      <c r="G160" s="708">
        <f>SUM(G161:G161)</f>
        <v>123646.84</v>
      </c>
      <c r="H160" s="708">
        <f>SUM(H161:H161)</f>
        <v>0</v>
      </c>
      <c r="I160" s="708">
        <f>SUM(I161:I161)</f>
        <v>264000</v>
      </c>
      <c r="J160" s="860"/>
      <c r="K160" s="708">
        <f>SUM(K161:K161)</f>
        <v>264000</v>
      </c>
      <c r="L160" s="752"/>
      <c r="M160" s="332">
        <f>SUM(H161:H161)</f>
        <v>0</v>
      </c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</row>
    <row r="161" spans="1:115" s="52" customFormat="1" ht="26.25" thickBot="1">
      <c r="A161" s="15"/>
      <c r="B161" s="15"/>
      <c r="C161" s="15" t="s">
        <v>34</v>
      </c>
      <c r="D161" s="189" t="s">
        <v>675</v>
      </c>
      <c r="E161" s="711">
        <v>136362.51</v>
      </c>
      <c r="F161" s="711">
        <v>188936.28</v>
      </c>
      <c r="G161" s="842">
        <v>123646.84</v>
      </c>
      <c r="H161" s="842"/>
      <c r="I161" s="711">
        <v>264000</v>
      </c>
      <c r="J161" s="861"/>
      <c r="K161" s="711">
        <v>264000</v>
      </c>
      <c r="L161" s="918" t="s">
        <v>28</v>
      </c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  <c r="CE161" s="51"/>
      <c r="CF161" s="51"/>
      <c r="CG161" s="51"/>
      <c r="CH161" s="51"/>
      <c r="CI161" s="51"/>
      <c r="CJ161" s="51"/>
      <c r="CK161" s="51"/>
      <c r="CL161" s="51"/>
      <c r="CM161" s="51"/>
      <c r="CN161" s="51"/>
      <c r="CO161" s="51"/>
      <c r="CP161" s="51"/>
      <c r="CQ161" s="51"/>
      <c r="CR161" s="51"/>
      <c r="CS161" s="51"/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1"/>
      <c r="DF161" s="51"/>
      <c r="DG161" s="51"/>
      <c r="DH161" s="51"/>
      <c r="DI161" s="51"/>
      <c r="DJ161" s="51"/>
      <c r="DK161" s="51"/>
    </row>
    <row r="162" spans="1:13" ht="25.5">
      <c r="A162" s="205" t="s">
        <v>319</v>
      </c>
      <c r="B162" s="205"/>
      <c r="C162" s="205"/>
      <c r="D162" s="544" t="s">
        <v>320</v>
      </c>
      <c r="E162" s="707">
        <f aca="true" t="shared" si="31" ref="E162:K162">SUM(E163)</f>
        <v>0</v>
      </c>
      <c r="F162" s="707">
        <f t="shared" si="31"/>
        <v>0</v>
      </c>
      <c r="G162" s="707">
        <f t="shared" si="31"/>
        <v>0</v>
      </c>
      <c r="H162" s="707">
        <f t="shared" si="31"/>
        <v>0</v>
      </c>
      <c r="I162" s="707">
        <f t="shared" si="31"/>
        <v>0</v>
      </c>
      <c r="K162" s="707">
        <f t="shared" si="31"/>
        <v>952603.0299999999</v>
      </c>
      <c r="L162" s="895"/>
      <c r="M162" s="331" t="s">
        <v>28</v>
      </c>
    </row>
    <row r="163" spans="1:14" ht="12.75">
      <c r="A163" s="209"/>
      <c r="B163" s="209" t="s">
        <v>486</v>
      </c>
      <c r="C163" s="209"/>
      <c r="D163" s="210" t="s">
        <v>30</v>
      </c>
      <c r="E163" s="713">
        <f aca="true" t="shared" si="32" ref="E163:K163">SUM(E164:E171)</f>
        <v>0</v>
      </c>
      <c r="F163" s="713">
        <f t="shared" si="32"/>
        <v>0</v>
      </c>
      <c r="G163" s="713">
        <f t="shared" si="32"/>
        <v>0</v>
      </c>
      <c r="H163" s="713">
        <f t="shared" si="32"/>
        <v>0</v>
      </c>
      <c r="I163" s="713">
        <f t="shared" si="32"/>
        <v>0</v>
      </c>
      <c r="J163" s="713">
        <f t="shared" si="32"/>
        <v>0</v>
      </c>
      <c r="K163" s="713">
        <f t="shared" si="32"/>
        <v>952603.0299999999</v>
      </c>
      <c r="L163" s="905" t="s">
        <v>28</v>
      </c>
      <c r="M163" s="152" t="s">
        <v>28</v>
      </c>
      <c r="N163" s="144" t="s">
        <v>28</v>
      </c>
    </row>
    <row r="164" spans="1:115" ht="114.75">
      <c r="A164" s="13"/>
      <c r="B164" s="13"/>
      <c r="C164" s="103" t="s">
        <v>1179</v>
      </c>
      <c r="D164" s="104" t="s">
        <v>1180</v>
      </c>
      <c r="E164" s="722">
        <v>0</v>
      </c>
      <c r="F164" s="722">
        <v>0</v>
      </c>
      <c r="G164" s="722" t="s">
        <v>28</v>
      </c>
      <c r="H164" s="858">
        <v>0</v>
      </c>
      <c r="I164" s="722" t="s">
        <v>28</v>
      </c>
      <c r="K164" s="717">
        <v>217179.54</v>
      </c>
      <c r="L164" s="916" t="s">
        <v>28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</row>
    <row r="165" spans="1:12" ht="11.25" customHeight="1">
      <c r="A165" s="5"/>
      <c r="B165" s="5"/>
      <c r="C165" s="5"/>
      <c r="D165" s="202"/>
      <c r="E165" s="705"/>
      <c r="F165" s="705"/>
      <c r="G165" s="833"/>
      <c r="H165" s="834"/>
      <c r="I165" s="705"/>
      <c r="K165" s="705"/>
      <c r="L165" s="1166" t="s">
        <v>1250</v>
      </c>
    </row>
    <row r="166" spans="1:12" ht="12" customHeight="1" thickBot="1">
      <c r="A166" s="5"/>
      <c r="B166" s="5"/>
      <c r="C166" s="5"/>
      <c r="D166" s="202"/>
      <c r="E166" s="705"/>
      <c r="F166" s="705"/>
      <c r="G166" s="833"/>
      <c r="H166" s="834"/>
      <c r="I166" s="705"/>
      <c r="K166" s="705"/>
      <c r="L166" s="893"/>
    </row>
    <row r="167" spans="1:12" s="1" customFormat="1" ht="39" thickBot="1">
      <c r="A167" s="7" t="s">
        <v>21</v>
      </c>
      <c r="B167" s="8" t="s">
        <v>22</v>
      </c>
      <c r="C167" s="8" t="s">
        <v>23</v>
      </c>
      <c r="D167" s="9" t="s">
        <v>24</v>
      </c>
      <c r="E167" s="835" t="s">
        <v>789</v>
      </c>
      <c r="F167" s="835" t="s">
        <v>894</v>
      </c>
      <c r="G167" s="706" t="s">
        <v>895</v>
      </c>
      <c r="H167" s="706" t="s">
        <v>419</v>
      </c>
      <c r="I167" s="706" t="s">
        <v>897</v>
      </c>
      <c r="J167" s="836"/>
      <c r="K167" s="706" t="s">
        <v>896</v>
      </c>
      <c r="L167" s="11" t="s">
        <v>25</v>
      </c>
    </row>
    <row r="168" spans="1:115" ht="165.75">
      <c r="A168" s="13"/>
      <c r="B168" s="13"/>
      <c r="C168" s="103" t="s">
        <v>619</v>
      </c>
      <c r="D168" s="104" t="s">
        <v>1175</v>
      </c>
      <c r="E168" s="722">
        <v>0</v>
      </c>
      <c r="F168" s="722">
        <v>0</v>
      </c>
      <c r="G168" s="722" t="s">
        <v>28</v>
      </c>
      <c r="H168" s="858">
        <v>0</v>
      </c>
      <c r="I168" s="722" t="s">
        <v>28</v>
      </c>
      <c r="K168" s="717">
        <v>345487.92</v>
      </c>
      <c r="L168" s="916" t="s">
        <v>28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</row>
    <row r="169" spans="1:115" s="3" customFormat="1" ht="165.75">
      <c r="A169" s="13"/>
      <c r="B169" s="13"/>
      <c r="C169" s="103" t="s">
        <v>656</v>
      </c>
      <c r="D169" s="104" t="s">
        <v>1176</v>
      </c>
      <c r="E169" s="722" t="s">
        <v>28</v>
      </c>
      <c r="F169" s="722" t="s">
        <v>28</v>
      </c>
      <c r="G169" s="722" t="s">
        <v>28</v>
      </c>
      <c r="H169" s="858">
        <v>0</v>
      </c>
      <c r="I169" s="722" t="s">
        <v>28</v>
      </c>
      <c r="J169" s="854"/>
      <c r="K169" s="717">
        <v>41976.97</v>
      </c>
      <c r="L169" s="916" t="s">
        <v>28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</row>
    <row r="170" spans="1:115" ht="165.75">
      <c r="A170" s="13"/>
      <c r="B170" s="13"/>
      <c r="C170" s="103" t="s">
        <v>677</v>
      </c>
      <c r="D170" s="104" t="s">
        <v>1177</v>
      </c>
      <c r="E170" s="722" t="s">
        <v>28</v>
      </c>
      <c r="F170" s="722" t="s">
        <v>28</v>
      </c>
      <c r="G170" s="722" t="s">
        <v>28</v>
      </c>
      <c r="H170" s="858">
        <v>0</v>
      </c>
      <c r="I170" s="722" t="s">
        <v>28</v>
      </c>
      <c r="K170" s="717">
        <v>312628.68</v>
      </c>
      <c r="L170" s="916" t="s">
        <v>28</v>
      </c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</row>
    <row r="171" spans="1:115" s="3" customFormat="1" ht="165.75">
      <c r="A171" s="13"/>
      <c r="B171" s="13"/>
      <c r="C171" s="103" t="s">
        <v>678</v>
      </c>
      <c r="D171" s="104" t="s">
        <v>1178</v>
      </c>
      <c r="E171" s="722" t="s">
        <v>28</v>
      </c>
      <c r="F171" s="722" t="s">
        <v>28</v>
      </c>
      <c r="G171" s="722" t="s">
        <v>28</v>
      </c>
      <c r="H171" s="858">
        <v>0</v>
      </c>
      <c r="I171" s="722" t="s">
        <v>28</v>
      </c>
      <c r="J171" s="854"/>
      <c r="K171" s="717">
        <v>35329.92</v>
      </c>
      <c r="L171" s="915" t="s">
        <v>28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</row>
    <row r="172" spans="1:12" ht="11.25" customHeight="1">
      <c r="A172" s="5"/>
      <c r="B172" s="5"/>
      <c r="C172" s="5"/>
      <c r="D172" s="202"/>
      <c r="E172" s="705"/>
      <c r="F172" s="705"/>
      <c r="G172" s="833"/>
      <c r="H172" s="834"/>
      <c r="I172" s="705"/>
      <c r="K172" s="705"/>
      <c r="L172" s="1166" t="s">
        <v>1251</v>
      </c>
    </row>
    <row r="173" spans="1:12" ht="12" customHeight="1" thickBot="1">
      <c r="A173" s="5"/>
      <c r="B173" s="5"/>
      <c r="C173" s="5"/>
      <c r="D173" s="202"/>
      <c r="E173" s="705"/>
      <c r="F173" s="705"/>
      <c r="G173" s="833"/>
      <c r="H173" s="834"/>
      <c r="I173" s="705"/>
      <c r="K173" s="705"/>
      <c r="L173" s="893"/>
    </row>
    <row r="174" spans="1:12" s="1" customFormat="1" ht="39" thickBot="1">
      <c r="A174" s="7" t="s">
        <v>21</v>
      </c>
      <c r="B174" s="8" t="s">
        <v>22</v>
      </c>
      <c r="C174" s="8" t="s">
        <v>23</v>
      </c>
      <c r="D174" s="9" t="s">
        <v>24</v>
      </c>
      <c r="E174" s="835" t="s">
        <v>789</v>
      </c>
      <c r="F174" s="835" t="s">
        <v>894</v>
      </c>
      <c r="G174" s="706" t="s">
        <v>895</v>
      </c>
      <c r="H174" s="706" t="s">
        <v>419</v>
      </c>
      <c r="I174" s="706" t="s">
        <v>897</v>
      </c>
      <c r="J174" s="836"/>
      <c r="K174" s="706" t="s">
        <v>896</v>
      </c>
      <c r="L174" s="11" t="s">
        <v>25</v>
      </c>
    </row>
    <row r="175" spans="1:115" ht="12.75">
      <c r="A175" s="205" t="s">
        <v>268</v>
      </c>
      <c r="B175" s="205"/>
      <c r="C175" s="205"/>
      <c r="D175" s="206" t="s">
        <v>269</v>
      </c>
      <c r="E175" s="707">
        <f aca="true" t="shared" si="33" ref="E175:K175">SUM(E176)</f>
        <v>61986.46</v>
      </c>
      <c r="F175" s="707">
        <f t="shared" si="33"/>
        <v>51886.5</v>
      </c>
      <c r="G175" s="707">
        <f t="shared" si="33"/>
        <v>0</v>
      </c>
      <c r="H175" s="707">
        <f t="shared" si="33"/>
        <v>0</v>
      </c>
      <c r="I175" s="707">
        <f t="shared" si="33"/>
        <v>0</v>
      </c>
      <c r="K175" s="707">
        <f t="shared" si="33"/>
        <v>0</v>
      </c>
      <c r="L175" s="908"/>
      <c r="M175" s="335">
        <f>SUM(M176)</f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</row>
    <row r="176" spans="1:115" s="3" customFormat="1" ht="25.5">
      <c r="A176" s="209"/>
      <c r="B176" s="209" t="s">
        <v>293</v>
      </c>
      <c r="C176" s="209"/>
      <c r="D176" s="211" t="s">
        <v>528</v>
      </c>
      <c r="E176" s="713">
        <f>SUM(E177:E178)</f>
        <v>61986.46</v>
      </c>
      <c r="F176" s="713">
        <f>SUM(F177:F178)</f>
        <v>51886.5</v>
      </c>
      <c r="G176" s="713">
        <v>0</v>
      </c>
      <c r="H176" s="713">
        <f>SUM(H177:H178)</f>
        <v>0</v>
      </c>
      <c r="I176" s="713">
        <v>0</v>
      </c>
      <c r="J176" s="689"/>
      <c r="K176" s="713">
        <f>SUM(K177:K178)</f>
        <v>0</v>
      </c>
      <c r="L176" s="751" t="s">
        <v>28</v>
      </c>
      <c r="M176" s="333">
        <f>SUM(H177)</f>
        <v>0</v>
      </c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51"/>
      <c r="BG176" s="51"/>
      <c r="BH176" s="51"/>
      <c r="BI176" s="51"/>
      <c r="BJ176" s="51"/>
      <c r="BK176" s="51"/>
      <c r="BL176" s="51"/>
      <c r="BM176" s="51"/>
      <c r="BN176" s="51"/>
      <c r="BO176" s="51"/>
      <c r="BP176" s="51"/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1"/>
      <c r="CJ176" s="51"/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1"/>
      <c r="DD176" s="51"/>
      <c r="DE176" s="51"/>
      <c r="DF176" s="51"/>
      <c r="DG176" s="51"/>
      <c r="DH176" s="51"/>
      <c r="DI176" s="51"/>
      <c r="DJ176" s="51"/>
      <c r="DK176" s="51"/>
    </row>
    <row r="177" spans="1:115" s="51" customFormat="1" ht="51">
      <c r="A177" s="13"/>
      <c r="B177" s="13"/>
      <c r="C177" s="13" t="s">
        <v>131</v>
      </c>
      <c r="D177" s="104" t="s">
        <v>374</v>
      </c>
      <c r="E177" s="710">
        <v>58293</v>
      </c>
      <c r="F177" s="710">
        <v>48358.45</v>
      </c>
      <c r="G177" s="840">
        <v>46294</v>
      </c>
      <c r="H177" s="840"/>
      <c r="I177" s="710">
        <v>63077</v>
      </c>
      <c r="J177" s="862"/>
      <c r="K177" s="710">
        <v>0</v>
      </c>
      <c r="L177" s="397" t="s">
        <v>359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</row>
    <row r="178" spans="1:115" s="51" customFormat="1" ht="51.75" thickBot="1">
      <c r="A178" s="50"/>
      <c r="B178" s="50"/>
      <c r="C178" s="204" t="s">
        <v>423</v>
      </c>
      <c r="D178" s="203" t="s">
        <v>374</v>
      </c>
      <c r="E178" s="715">
        <v>3693.46</v>
      </c>
      <c r="F178" s="715">
        <v>3528.05</v>
      </c>
      <c r="G178" s="863">
        <v>4456</v>
      </c>
      <c r="H178" s="863"/>
      <c r="I178" s="715">
        <v>4456</v>
      </c>
      <c r="J178" s="864"/>
      <c r="K178" s="715">
        <v>0</v>
      </c>
      <c r="L178" s="460" t="s">
        <v>359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</row>
    <row r="179" spans="1:13" ht="12.75">
      <c r="A179" s="205" t="s">
        <v>526</v>
      </c>
      <c r="B179" s="205"/>
      <c r="C179" s="205"/>
      <c r="D179" s="545" t="s">
        <v>527</v>
      </c>
      <c r="E179" s="707">
        <f aca="true" t="shared" si="34" ref="E179:K179">SUM(E180,E185,E195,E200,E193,)</f>
        <v>31271556.85</v>
      </c>
      <c r="F179" s="707">
        <f t="shared" si="34"/>
        <v>37380324.489999995</v>
      </c>
      <c r="G179" s="707">
        <f t="shared" si="34"/>
        <v>6546596.71</v>
      </c>
      <c r="H179" s="707">
        <f t="shared" si="34"/>
        <v>0</v>
      </c>
      <c r="I179" s="707">
        <f t="shared" si="34"/>
        <v>34131056</v>
      </c>
      <c r="J179" s="707">
        <f t="shared" si="34"/>
        <v>0</v>
      </c>
      <c r="K179" s="707">
        <f t="shared" si="34"/>
        <v>17179985.34</v>
      </c>
      <c r="L179" s="895"/>
      <c r="M179" s="331">
        <f>SUM(M180)</f>
        <v>0</v>
      </c>
    </row>
    <row r="180" spans="1:115" ht="12.75">
      <c r="A180" s="209"/>
      <c r="B180" s="209" t="s">
        <v>519</v>
      </c>
      <c r="C180" s="209"/>
      <c r="D180" s="210" t="s">
        <v>515</v>
      </c>
      <c r="E180" s="713">
        <f>SUM(E181:E184)</f>
        <v>22542383.23</v>
      </c>
      <c r="F180" s="713">
        <f aca="true" t="shared" si="35" ref="F180:K180">SUM(F181:F184)</f>
        <v>28652881.639999997</v>
      </c>
      <c r="G180" s="713">
        <f t="shared" si="35"/>
        <v>0</v>
      </c>
      <c r="H180" s="713">
        <f t="shared" si="35"/>
        <v>0</v>
      </c>
      <c r="I180" s="713">
        <f t="shared" si="35"/>
        <v>25959236</v>
      </c>
      <c r="J180" s="713">
        <f t="shared" si="35"/>
        <v>0</v>
      </c>
      <c r="K180" s="713">
        <f t="shared" si="35"/>
        <v>9439564</v>
      </c>
      <c r="L180" s="905" t="s">
        <v>28</v>
      </c>
      <c r="M180" s="330">
        <f>SUM(H183:H184)</f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</row>
    <row r="181" spans="1:115" ht="89.25">
      <c r="A181" s="416"/>
      <c r="B181" s="416"/>
      <c r="C181" s="418" t="s">
        <v>32</v>
      </c>
      <c r="D181" s="104" t="s">
        <v>520</v>
      </c>
      <c r="E181" s="723">
        <v>937</v>
      </c>
      <c r="F181" s="723">
        <v>3123.01</v>
      </c>
      <c r="G181" s="723"/>
      <c r="H181" s="720"/>
      <c r="I181" s="723">
        <v>7000</v>
      </c>
      <c r="J181" s="865"/>
      <c r="K181" s="723">
        <v>7000</v>
      </c>
      <c r="L181" s="917" t="s">
        <v>28</v>
      </c>
      <c r="M181" s="33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</row>
    <row r="182" spans="1:115" ht="102">
      <c r="A182" s="416"/>
      <c r="B182" s="416"/>
      <c r="C182" s="418" t="s">
        <v>691</v>
      </c>
      <c r="D182" s="104" t="s">
        <v>700</v>
      </c>
      <c r="E182" s="723">
        <v>12800</v>
      </c>
      <c r="F182" s="723">
        <v>10688.8</v>
      </c>
      <c r="G182" s="723"/>
      <c r="H182" s="720"/>
      <c r="I182" s="723">
        <v>39500</v>
      </c>
      <c r="J182" s="865"/>
      <c r="K182" s="723">
        <v>19500</v>
      </c>
      <c r="L182" s="917" t="s">
        <v>28</v>
      </c>
      <c r="M182" s="33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</row>
    <row r="183" spans="1:12" s="3" customFormat="1" ht="89.25">
      <c r="A183" s="13"/>
      <c r="B183" s="13"/>
      <c r="C183" s="103" t="s">
        <v>521</v>
      </c>
      <c r="D183" s="104" t="s">
        <v>522</v>
      </c>
      <c r="E183" s="717">
        <v>22528646.23</v>
      </c>
      <c r="F183" s="717">
        <v>28639069.83</v>
      </c>
      <c r="G183" s="717"/>
      <c r="H183" s="866"/>
      <c r="I183" s="717">
        <v>25912736</v>
      </c>
      <c r="J183" s="689"/>
      <c r="K183" s="710">
        <v>9413064</v>
      </c>
      <c r="L183" s="916" t="s">
        <v>221</v>
      </c>
    </row>
    <row r="184" spans="1:115" s="3" customFormat="1" ht="51" customHeight="1" hidden="1">
      <c r="A184" s="13"/>
      <c r="B184" s="13"/>
      <c r="C184" s="13" t="s">
        <v>152</v>
      </c>
      <c r="D184" s="104" t="s">
        <v>612</v>
      </c>
      <c r="E184" s="722" t="s">
        <v>28</v>
      </c>
      <c r="F184" s="722" t="s">
        <v>28</v>
      </c>
      <c r="G184" s="722" t="s">
        <v>28</v>
      </c>
      <c r="H184" s="858">
        <v>0</v>
      </c>
      <c r="I184" s="722" t="s">
        <v>28</v>
      </c>
      <c r="J184" s="689"/>
      <c r="K184" s="710">
        <v>0</v>
      </c>
      <c r="L184" s="397" t="s">
        <v>221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</row>
    <row r="185" spans="1:115" ht="51">
      <c r="A185" s="209"/>
      <c r="B185" s="209" t="s">
        <v>517</v>
      </c>
      <c r="C185" s="209"/>
      <c r="D185" s="210" t="s">
        <v>518</v>
      </c>
      <c r="E185" s="713">
        <f aca="true" t="shared" si="36" ref="E185:K185">SUM(E186:E192)</f>
        <v>8292026.53</v>
      </c>
      <c r="F185" s="713">
        <f t="shared" si="36"/>
        <v>8342469.81</v>
      </c>
      <c r="G185" s="713">
        <f t="shared" si="36"/>
        <v>6210864.12</v>
      </c>
      <c r="H185" s="713">
        <f t="shared" si="36"/>
        <v>0</v>
      </c>
      <c r="I185" s="713">
        <f t="shared" si="36"/>
        <v>7682757</v>
      </c>
      <c r="J185" s="713">
        <f t="shared" si="36"/>
        <v>0</v>
      </c>
      <c r="K185" s="713">
        <f t="shared" si="36"/>
        <v>6977841</v>
      </c>
      <c r="L185" s="905" t="s">
        <v>28</v>
      </c>
      <c r="M185" s="330">
        <f>SUM(H188:H192)</f>
        <v>0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</row>
    <row r="186" spans="1:115" ht="89.25">
      <c r="A186" s="416"/>
      <c r="B186" s="416"/>
      <c r="C186" s="418" t="s">
        <v>32</v>
      </c>
      <c r="D186" s="104" t="s">
        <v>465</v>
      </c>
      <c r="E186" s="723">
        <v>2165.6</v>
      </c>
      <c r="F186" s="723">
        <v>4220.45</v>
      </c>
      <c r="G186" s="723">
        <v>1308.8</v>
      </c>
      <c r="H186" s="720"/>
      <c r="I186" s="723">
        <v>9000</v>
      </c>
      <c r="J186" s="865"/>
      <c r="K186" s="723">
        <v>9000</v>
      </c>
      <c r="L186" s="917" t="s">
        <v>28</v>
      </c>
      <c r="M186" s="33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</row>
    <row r="187" spans="1:115" ht="102">
      <c r="A187" s="416"/>
      <c r="B187" s="416"/>
      <c r="C187" s="418" t="s">
        <v>691</v>
      </c>
      <c r="D187" s="104" t="s">
        <v>701</v>
      </c>
      <c r="E187" s="723">
        <v>19223.76</v>
      </c>
      <c r="F187" s="723">
        <v>39540.31</v>
      </c>
      <c r="G187" s="723">
        <v>21437.06</v>
      </c>
      <c r="H187" s="720"/>
      <c r="I187" s="723">
        <v>41894</v>
      </c>
      <c r="J187" s="865"/>
      <c r="K187" s="723">
        <v>41894</v>
      </c>
      <c r="L187" s="917" t="s">
        <v>28</v>
      </c>
      <c r="M187" s="33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</row>
    <row r="188" spans="1:12" ht="11.25" customHeight="1">
      <c r="A188" s="5"/>
      <c r="B188" s="5"/>
      <c r="C188" s="5"/>
      <c r="D188" s="202"/>
      <c r="E188" s="705"/>
      <c r="F188" s="705"/>
      <c r="G188" s="833"/>
      <c r="H188" s="834"/>
      <c r="I188" s="705"/>
      <c r="K188" s="705"/>
      <c r="L188" s="1166" t="s">
        <v>377</v>
      </c>
    </row>
    <row r="189" spans="1:12" ht="12" customHeight="1" thickBot="1">
      <c r="A189" s="5"/>
      <c r="B189" s="5"/>
      <c r="C189" s="5"/>
      <c r="D189" s="202"/>
      <c r="E189" s="705"/>
      <c r="F189" s="705"/>
      <c r="G189" s="833"/>
      <c r="H189" s="834"/>
      <c r="I189" s="705"/>
      <c r="K189" s="705"/>
      <c r="L189" s="893"/>
    </row>
    <row r="190" spans="1:12" s="1" customFormat="1" ht="39" thickBot="1">
      <c r="A190" s="7" t="s">
        <v>21</v>
      </c>
      <c r="B190" s="8" t="s">
        <v>22</v>
      </c>
      <c r="C190" s="8" t="s">
        <v>23</v>
      </c>
      <c r="D190" s="9" t="s">
        <v>24</v>
      </c>
      <c r="E190" s="835" t="s">
        <v>789</v>
      </c>
      <c r="F190" s="835" t="s">
        <v>894</v>
      </c>
      <c r="G190" s="706" t="s">
        <v>895</v>
      </c>
      <c r="H190" s="706" t="s">
        <v>419</v>
      </c>
      <c r="I190" s="706" t="s">
        <v>897</v>
      </c>
      <c r="J190" s="836"/>
      <c r="K190" s="706" t="s">
        <v>896</v>
      </c>
      <c r="L190" s="11" t="s">
        <v>25</v>
      </c>
    </row>
    <row r="191" spans="1:12" s="3" customFormat="1" ht="63.75">
      <c r="A191" s="13"/>
      <c r="B191" s="13"/>
      <c r="C191" s="13" t="s">
        <v>151</v>
      </c>
      <c r="D191" s="104" t="s">
        <v>89</v>
      </c>
      <c r="E191" s="710">
        <v>8174413.09</v>
      </c>
      <c r="F191" s="710">
        <v>8219186.58</v>
      </c>
      <c r="G191" s="717">
        <v>6132796.08</v>
      </c>
      <c r="H191" s="866"/>
      <c r="I191" s="717">
        <v>7525845</v>
      </c>
      <c r="J191" s="689"/>
      <c r="K191" s="710">
        <v>6806947</v>
      </c>
      <c r="L191" s="916" t="s">
        <v>221</v>
      </c>
    </row>
    <row r="192" spans="1:115" s="3" customFormat="1" ht="76.5">
      <c r="A192" s="13"/>
      <c r="B192" s="13"/>
      <c r="C192" s="13" t="s">
        <v>152</v>
      </c>
      <c r="D192" s="104" t="s">
        <v>704</v>
      </c>
      <c r="E192" s="710">
        <v>96224.08</v>
      </c>
      <c r="F192" s="710">
        <v>79522.47</v>
      </c>
      <c r="G192" s="717">
        <v>55322.18</v>
      </c>
      <c r="H192" s="866"/>
      <c r="I192" s="717">
        <v>106018</v>
      </c>
      <c r="J192" s="689"/>
      <c r="K192" s="710">
        <v>120000</v>
      </c>
      <c r="L192" s="916" t="s">
        <v>221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</row>
    <row r="193" spans="1:14" ht="102">
      <c r="A193" s="207"/>
      <c r="B193" s="207" t="s">
        <v>705</v>
      </c>
      <c r="C193" s="207"/>
      <c r="D193" s="739" t="s">
        <v>707</v>
      </c>
      <c r="E193" s="708">
        <f aca="true" t="shared" si="37" ref="E193:K193">SUM(E194)</f>
        <v>51140.21</v>
      </c>
      <c r="F193" s="708">
        <f t="shared" si="37"/>
        <v>65200.07</v>
      </c>
      <c r="G193" s="708">
        <f t="shared" si="37"/>
        <v>55040</v>
      </c>
      <c r="H193" s="708">
        <f t="shared" si="37"/>
        <v>0</v>
      </c>
      <c r="I193" s="708">
        <f t="shared" si="37"/>
        <v>68843</v>
      </c>
      <c r="J193" s="708">
        <f t="shared" si="37"/>
        <v>0</v>
      </c>
      <c r="K193" s="708">
        <f t="shared" si="37"/>
        <v>48924</v>
      </c>
      <c r="L193" s="909" t="s">
        <v>28</v>
      </c>
      <c r="M193" s="201">
        <f>SUM(H194:H202)</f>
        <v>0</v>
      </c>
      <c r="N193" s="144" t="s">
        <v>28</v>
      </c>
    </row>
    <row r="194" spans="1:115" ht="63.75">
      <c r="A194" s="13"/>
      <c r="B194" s="13"/>
      <c r="C194" s="13" t="s">
        <v>151</v>
      </c>
      <c r="D194" s="104" t="s">
        <v>89</v>
      </c>
      <c r="E194" s="717">
        <v>51140.21</v>
      </c>
      <c r="F194" s="717">
        <v>65200.07</v>
      </c>
      <c r="G194" s="717">
        <v>55040</v>
      </c>
      <c r="H194" s="866"/>
      <c r="I194" s="717">
        <v>68843</v>
      </c>
      <c r="J194" s="846"/>
      <c r="K194" s="717">
        <v>48924</v>
      </c>
      <c r="L194" s="916" t="s">
        <v>221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</row>
    <row r="195" spans="1:14" ht="38.25">
      <c r="A195" s="207"/>
      <c r="B195" s="207" t="s">
        <v>889</v>
      </c>
      <c r="C195" s="207"/>
      <c r="D195" s="208" t="s">
        <v>890</v>
      </c>
      <c r="E195" s="708">
        <f>SUM(E196:E199)</f>
        <v>386006.88</v>
      </c>
      <c r="F195" s="708">
        <f aca="true" t="shared" si="38" ref="F195:K195">SUM(F196:F199)</f>
        <v>319772.97</v>
      </c>
      <c r="G195" s="708">
        <f t="shared" si="38"/>
        <v>280692.58999999997</v>
      </c>
      <c r="H195" s="708">
        <f t="shared" si="38"/>
        <v>0</v>
      </c>
      <c r="I195" s="708">
        <f t="shared" si="38"/>
        <v>420220</v>
      </c>
      <c r="J195" s="708">
        <f t="shared" si="38"/>
        <v>0</v>
      </c>
      <c r="K195" s="708">
        <f t="shared" si="38"/>
        <v>713656.3400000001</v>
      </c>
      <c r="L195" s="909" t="s">
        <v>892</v>
      </c>
      <c r="M195" s="201">
        <f>SUM(H196:H197)</f>
        <v>0</v>
      </c>
      <c r="N195" s="144" t="s">
        <v>28</v>
      </c>
    </row>
    <row r="196" spans="1:115" ht="12.75">
      <c r="A196" s="13"/>
      <c r="B196" s="13"/>
      <c r="C196" s="13" t="s">
        <v>126</v>
      </c>
      <c r="D196" s="104" t="s">
        <v>402</v>
      </c>
      <c r="E196" s="710">
        <v>184182.64</v>
      </c>
      <c r="F196" s="710">
        <v>151217.83</v>
      </c>
      <c r="G196" s="717">
        <v>181420.06</v>
      </c>
      <c r="H196" s="866"/>
      <c r="I196" s="717">
        <v>282400</v>
      </c>
      <c r="K196" s="717">
        <v>386000</v>
      </c>
      <c r="L196" s="916" t="s">
        <v>28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</row>
    <row r="197" spans="1:115" s="3" customFormat="1" ht="25.5">
      <c r="A197" s="13"/>
      <c r="B197" s="13"/>
      <c r="C197" s="13" t="s">
        <v>32</v>
      </c>
      <c r="D197" s="104" t="s">
        <v>370</v>
      </c>
      <c r="E197" s="710">
        <v>224.24</v>
      </c>
      <c r="F197" s="710">
        <v>75.14</v>
      </c>
      <c r="G197" s="717">
        <v>152.53</v>
      </c>
      <c r="H197" s="866"/>
      <c r="I197" s="717">
        <v>300</v>
      </c>
      <c r="J197" s="854"/>
      <c r="K197" s="717">
        <v>100</v>
      </c>
      <c r="L197" s="916" t="s">
        <v>28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</row>
    <row r="198" spans="1:115" s="51" customFormat="1" ht="51">
      <c r="A198" s="398"/>
      <c r="B198" s="398"/>
      <c r="C198" s="398" t="s">
        <v>131</v>
      </c>
      <c r="D198" s="399" t="s">
        <v>510</v>
      </c>
      <c r="E198" s="717">
        <v>201600</v>
      </c>
      <c r="F198" s="717">
        <v>168480</v>
      </c>
      <c r="G198" s="717">
        <v>99120</v>
      </c>
      <c r="H198" s="866"/>
      <c r="I198" s="717">
        <v>137520</v>
      </c>
      <c r="J198" s="1128"/>
      <c r="K198" s="717">
        <v>0</v>
      </c>
      <c r="L198" s="750" t="s">
        <v>359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</row>
    <row r="199" spans="1:115" s="51" customFormat="1" ht="51.75" thickBot="1">
      <c r="A199" s="1122"/>
      <c r="B199" s="1122"/>
      <c r="C199" s="1123" t="s">
        <v>619</v>
      </c>
      <c r="D199" s="1124" t="s">
        <v>510</v>
      </c>
      <c r="E199" s="1129" t="s">
        <v>28</v>
      </c>
      <c r="F199" s="1129" t="s">
        <v>28</v>
      </c>
      <c r="G199" s="1129" t="s">
        <v>28</v>
      </c>
      <c r="H199" s="1129"/>
      <c r="I199" s="1129" t="s">
        <v>28</v>
      </c>
      <c r="J199" s="1126"/>
      <c r="K199" s="1125">
        <v>327556.34</v>
      </c>
      <c r="L199" s="1127" t="s">
        <v>28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</row>
    <row r="200" spans="1:14" ht="12.75" hidden="1">
      <c r="A200" s="207"/>
      <c r="B200" s="207" t="s">
        <v>531</v>
      </c>
      <c r="C200" s="207"/>
      <c r="D200" s="739" t="s">
        <v>476</v>
      </c>
      <c r="E200" s="708">
        <f aca="true" t="shared" si="39" ref="E200:K200">SUM(E201)</f>
        <v>0</v>
      </c>
      <c r="F200" s="708">
        <f t="shared" si="39"/>
        <v>0</v>
      </c>
      <c r="G200" s="708">
        <f t="shared" si="39"/>
        <v>0</v>
      </c>
      <c r="H200" s="708">
        <f t="shared" si="39"/>
        <v>0</v>
      </c>
      <c r="I200" s="708">
        <f t="shared" si="39"/>
        <v>0</v>
      </c>
      <c r="J200" s="708">
        <f t="shared" si="39"/>
        <v>0</v>
      </c>
      <c r="K200" s="708">
        <f t="shared" si="39"/>
        <v>0</v>
      </c>
      <c r="L200" s="909" t="s">
        <v>28</v>
      </c>
      <c r="M200" s="201">
        <f>SUM(H201:H201)</f>
        <v>0</v>
      </c>
      <c r="N200" s="144" t="s">
        <v>28</v>
      </c>
    </row>
    <row r="201" spans="1:115" ht="25.5" hidden="1">
      <c r="A201" s="13"/>
      <c r="B201" s="13"/>
      <c r="C201" s="13" t="s">
        <v>126</v>
      </c>
      <c r="D201" s="104" t="s">
        <v>611</v>
      </c>
      <c r="E201" s="717">
        <v>0</v>
      </c>
      <c r="F201" s="717">
        <v>0</v>
      </c>
      <c r="G201" s="717">
        <v>0</v>
      </c>
      <c r="H201" s="866">
        <v>0</v>
      </c>
      <c r="I201" s="717">
        <v>0</v>
      </c>
      <c r="J201" s="846"/>
      <c r="K201" s="717">
        <v>0</v>
      </c>
      <c r="L201" s="146" t="s">
        <v>28</v>
      </c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</row>
    <row r="202" spans="1:115" s="3" customFormat="1" ht="25.5">
      <c r="A202" s="205" t="s">
        <v>139</v>
      </c>
      <c r="B202" s="205"/>
      <c r="C202" s="205"/>
      <c r="D202" s="206" t="s">
        <v>140</v>
      </c>
      <c r="E202" s="707">
        <f aca="true" t="shared" si="40" ref="E202:J202">SUM(E203,E205,E212,E214,)</f>
        <v>4627903.49</v>
      </c>
      <c r="F202" s="707">
        <f t="shared" si="40"/>
        <v>5974312.8</v>
      </c>
      <c r="G202" s="707">
        <f t="shared" si="40"/>
        <v>5392512.31</v>
      </c>
      <c r="H202" s="707">
        <f t="shared" si="40"/>
        <v>0</v>
      </c>
      <c r="I202" s="707">
        <f t="shared" si="40"/>
        <v>11744891.67</v>
      </c>
      <c r="J202" s="707">
        <f t="shared" si="40"/>
        <v>0</v>
      </c>
      <c r="K202" s="707">
        <f>SUM(K203,K205,K212,K214,K210,)</f>
        <v>25065973.619999997</v>
      </c>
      <c r="L202" s="895"/>
      <c r="M202" s="336" t="e">
        <f>SUM(M205,M214,#REF!)</f>
        <v>#REF!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</row>
    <row r="203" spans="1:115" s="4" customFormat="1" ht="12.75">
      <c r="A203" s="209"/>
      <c r="B203" s="209" t="s">
        <v>248</v>
      </c>
      <c r="C203" s="209"/>
      <c r="D203" s="210" t="s">
        <v>249</v>
      </c>
      <c r="E203" s="713">
        <f>SUM(E204)</f>
        <v>4619946.63</v>
      </c>
      <c r="F203" s="713">
        <f>SUM(F204)</f>
        <v>5967867.99</v>
      </c>
      <c r="G203" s="713">
        <f>SUM(G204)</f>
        <v>5386798.6</v>
      </c>
      <c r="H203" s="713">
        <f>SUM(H204)</f>
        <v>0</v>
      </c>
      <c r="I203" s="713">
        <f>SUM(I204)</f>
        <v>7200000</v>
      </c>
      <c r="J203" s="867"/>
      <c r="K203" s="713">
        <f>SUM(K204)</f>
        <v>9135000</v>
      </c>
      <c r="L203" s="751"/>
      <c r="M203" s="154">
        <f>SUM(H204)</f>
        <v>0</v>
      </c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</row>
    <row r="204" spans="1:115" s="2" customFormat="1" ht="63.75">
      <c r="A204" s="13"/>
      <c r="B204" s="13"/>
      <c r="C204" s="103" t="s">
        <v>290</v>
      </c>
      <c r="D204" s="104" t="s">
        <v>469</v>
      </c>
      <c r="E204" s="717">
        <v>4619946.63</v>
      </c>
      <c r="F204" s="717">
        <v>5967867.99</v>
      </c>
      <c r="G204" s="840">
        <v>5386798.6</v>
      </c>
      <c r="H204" s="840"/>
      <c r="I204" s="710">
        <v>7200000</v>
      </c>
      <c r="J204" s="837"/>
      <c r="K204" s="710">
        <v>9135000</v>
      </c>
      <c r="L204" s="916" t="s">
        <v>28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</row>
    <row r="205" spans="1:115" s="4" customFormat="1" ht="12.75">
      <c r="A205" s="209"/>
      <c r="B205" s="209" t="s">
        <v>141</v>
      </c>
      <c r="C205" s="209"/>
      <c r="D205" s="210" t="s">
        <v>142</v>
      </c>
      <c r="E205" s="713">
        <f>SUM(E206)</f>
        <v>7956.86</v>
      </c>
      <c r="F205" s="713">
        <f>SUM(F206)</f>
        <v>6444.81</v>
      </c>
      <c r="G205" s="713">
        <f>SUM(G206)</f>
        <v>5713.71</v>
      </c>
      <c r="H205" s="713">
        <f>SUM(H206)</f>
        <v>0</v>
      </c>
      <c r="I205" s="713">
        <f>SUM(I206)</f>
        <v>6500</v>
      </c>
      <c r="J205" s="867"/>
      <c r="K205" s="713">
        <f>SUM(K206)</f>
        <v>6500</v>
      </c>
      <c r="L205" s="751"/>
      <c r="M205" s="154">
        <f>SUM(H206)</f>
        <v>0</v>
      </c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</row>
    <row r="206" spans="1:115" s="2" customFormat="1" ht="25.5">
      <c r="A206" s="13"/>
      <c r="B206" s="13"/>
      <c r="C206" s="13" t="s">
        <v>126</v>
      </c>
      <c r="D206" s="104" t="s">
        <v>429</v>
      </c>
      <c r="E206" s="710">
        <v>7956.86</v>
      </c>
      <c r="F206" s="710">
        <v>6444.81</v>
      </c>
      <c r="G206" s="840">
        <v>5713.71</v>
      </c>
      <c r="H206" s="840"/>
      <c r="I206" s="710">
        <v>6500</v>
      </c>
      <c r="J206" s="837"/>
      <c r="K206" s="710">
        <v>6500</v>
      </c>
      <c r="L206" s="916" t="s">
        <v>28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</row>
    <row r="207" spans="1:12" ht="11.25" customHeight="1">
      <c r="A207" s="5"/>
      <c r="B207" s="5"/>
      <c r="C207" s="5"/>
      <c r="D207" s="202"/>
      <c r="E207" s="705"/>
      <c r="F207" s="705"/>
      <c r="G207" s="833"/>
      <c r="H207" s="834"/>
      <c r="I207" s="705"/>
      <c r="K207" s="705"/>
      <c r="L207" s="1166" t="s">
        <v>1252</v>
      </c>
    </row>
    <row r="208" spans="1:12" ht="12" customHeight="1" thickBot="1">
      <c r="A208" s="5"/>
      <c r="B208" s="5"/>
      <c r="C208" s="5"/>
      <c r="D208" s="202"/>
      <c r="E208" s="705"/>
      <c r="F208" s="705"/>
      <c r="G208" s="833"/>
      <c r="H208" s="834"/>
      <c r="I208" s="705"/>
      <c r="K208" s="705"/>
      <c r="L208" s="893"/>
    </row>
    <row r="209" spans="1:12" s="1" customFormat="1" ht="39" thickBot="1">
      <c r="A209" s="7" t="s">
        <v>21</v>
      </c>
      <c r="B209" s="8" t="s">
        <v>22</v>
      </c>
      <c r="C209" s="8" t="s">
        <v>23</v>
      </c>
      <c r="D209" s="9" t="s">
        <v>24</v>
      </c>
      <c r="E209" s="835" t="s">
        <v>789</v>
      </c>
      <c r="F209" s="835" t="s">
        <v>894</v>
      </c>
      <c r="G209" s="706" t="s">
        <v>895</v>
      </c>
      <c r="H209" s="706" t="s">
        <v>419</v>
      </c>
      <c r="I209" s="706" t="s">
        <v>897</v>
      </c>
      <c r="J209" s="836"/>
      <c r="K209" s="706" t="s">
        <v>896</v>
      </c>
      <c r="L209" s="11" t="s">
        <v>25</v>
      </c>
    </row>
    <row r="210" spans="1:115" s="4" customFormat="1" ht="36.75" customHeight="1">
      <c r="A210" s="209"/>
      <c r="B210" s="209" t="s">
        <v>299</v>
      </c>
      <c r="C210" s="209"/>
      <c r="D210" s="210" t="s">
        <v>300</v>
      </c>
      <c r="E210" s="713">
        <f aca="true" t="shared" si="41" ref="E210:K214">SUM(E211:E211)</f>
        <v>520019.23</v>
      </c>
      <c r="F210" s="713">
        <f t="shared" si="41"/>
        <v>31464.56</v>
      </c>
      <c r="G210" s="713">
        <f t="shared" si="41"/>
        <v>40128.33</v>
      </c>
      <c r="H210" s="713">
        <f t="shared" si="41"/>
        <v>0</v>
      </c>
      <c r="I210" s="713">
        <f t="shared" si="41"/>
        <v>0</v>
      </c>
      <c r="J210" s="867"/>
      <c r="K210" s="713">
        <f t="shared" si="41"/>
        <v>1900000</v>
      </c>
      <c r="L210" s="752"/>
      <c r="M210" s="154">
        <f>SUM(H211)</f>
        <v>0</v>
      </c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</row>
    <row r="211" spans="1:115" s="76" customFormat="1" ht="38.25" customHeight="1">
      <c r="A211" s="147"/>
      <c r="B211" s="147"/>
      <c r="C211" s="147" t="s">
        <v>298</v>
      </c>
      <c r="D211" s="148" t="s">
        <v>375</v>
      </c>
      <c r="E211" s="709">
        <v>520019.23</v>
      </c>
      <c r="F211" s="709">
        <v>31464.56</v>
      </c>
      <c r="G211" s="709">
        <v>40128.33</v>
      </c>
      <c r="H211" s="709"/>
      <c r="I211" s="709">
        <v>0</v>
      </c>
      <c r="J211" s="1167"/>
      <c r="K211" s="1168">
        <v>1900000</v>
      </c>
      <c r="L211" s="916" t="s">
        <v>28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</row>
    <row r="212" spans="1:115" s="4" customFormat="1" ht="36.75" customHeight="1">
      <c r="A212" s="207"/>
      <c r="B212" s="207" t="s">
        <v>273</v>
      </c>
      <c r="C212" s="207"/>
      <c r="D212" s="208" t="s">
        <v>30</v>
      </c>
      <c r="E212" s="708">
        <f t="shared" si="41"/>
        <v>0</v>
      </c>
      <c r="F212" s="708">
        <f t="shared" si="41"/>
        <v>0</v>
      </c>
      <c r="G212" s="708">
        <f t="shared" si="41"/>
        <v>0</v>
      </c>
      <c r="H212" s="708">
        <f t="shared" si="41"/>
        <v>0</v>
      </c>
      <c r="I212" s="708">
        <f t="shared" si="41"/>
        <v>4538391.67</v>
      </c>
      <c r="J212" s="867"/>
      <c r="K212" s="708">
        <f t="shared" si="41"/>
        <v>14024473.62</v>
      </c>
      <c r="L212" s="752"/>
      <c r="M212" s="154">
        <f>SUM(H213)</f>
        <v>0</v>
      </c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</row>
    <row r="213" spans="1:115" s="76" customFormat="1" ht="144.75" thickBot="1">
      <c r="A213" s="453"/>
      <c r="B213" s="453"/>
      <c r="C213" s="453" t="s">
        <v>615</v>
      </c>
      <c r="D213" s="1100" t="s">
        <v>1146</v>
      </c>
      <c r="E213" s="869" t="s">
        <v>28</v>
      </c>
      <c r="F213" s="869" t="s">
        <v>28</v>
      </c>
      <c r="G213" s="724">
        <v>0</v>
      </c>
      <c r="H213" s="724"/>
      <c r="I213" s="724">
        <v>4538391.67</v>
      </c>
      <c r="J213" s="868"/>
      <c r="K213" s="724">
        <v>14024473.62</v>
      </c>
      <c r="L213" s="928" t="s">
        <v>28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</row>
    <row r="214" spans="1:115" s="4" customFormat="1" ht="36.75" customHeight="1" hidden="1">
      <c r="A214" s="207"/>
      <c r="B214" s="207" t="s">
        <v>273</v>
      </c>
      <c r="C214" s="207"/>
      <c r="D214" s="208" t="s">
        <v>300</v>
      </c>
      <c r="E214" s="708">
        <f t="shared" si="41"/>
        <v>0</v>
      </c>
      <c r="F214" s="708">
        <f t="shared" si="41"/>
        <v>0</v>
      </c>
      <c r="G214" s="708">
        <f t="shared" si="41"/>
        <v>0</v>
      </c>
      <c r="H214" s="708">
        <f t="shared" si="41"/>
        <v>0</v>
      </c>
      <c r="I214" s="708">
        <f t="shared" si="41"/>
        <v>0</v>
      </c>
      <c r="J214" s="867"/>
      <c r="K214" s="708">
        <f t="shared" si="41"/>
        <v>0</v>
      </c>
      <c r="L214" s="752"/>
      <c r="M214" s="154">
        <f>SUM(H215)</f>
        <v>0</v>
      </c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</row>
    <row r="215" spans="1:115" s="76" customFormat="1" ht="108" customHeight="1" hidden="1" thickBot="1">
      <c r="A215" s="453"/>
      <c r="B215" s="453"/>
      <c r="C215" s="453" t="s">
        <v>698</v>
      </c>
      <c r="D215" s="454" t="s">
        <v>699</v>
      </c>
      <c r="E215" s="869">
        <v>0</v>
      </c>
      <c r="F215" s="869">
        <v>0</v>
      </c>
      <c r="G215" s="869">
        <v>0</v>
      </c>
      <c r="H215" s="869">
        <v>0</v>
      </c>
      <c r="I215" s="869">
        <v>0</v>
      </c>
      <c r="J215" s="868"/>
      <c r="K215" s="724">
        <v>0</v>
      </c>
      <c r="L215" s="327" t="s">
        <v>622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</row>
    <row r="216" spans="1:12" ht="11.25" customHeight="1" hidden="1">
      <c r="A216" s="5"/>
      <c r="B216" s="5"/>
      <c r="C216" s="5"/>
      <c r="D216" s="202"/>
      <c r="E216" s="705"/>
      <c r="F216" s="705"/>
      <c r="G216" s="833"/>
      <c r="H216" s="834"/>
      <c r="I216" s="705"/>
      <c r="K216" s="705"/>
      <c r="L216" s="896" t="s">
        <v>377</v>
      </c>
    </row>
    <row r="217" spans="1:12" ht="12" customHeight="1" hidden="1" thickBot="1">
      <c r="A217" s="5"/>
      <c r="B217" s="5"/>
      <c r="C217" s="5"/>
      <c r="D217" s="202"/>
      <c r="E217" s="705"/>
      <c r="F217" s="705"/>
      <c r="G217" s="833"/>
      <c r="H217" s="834"/>
      <c r="I217" s="705"/>
      <c r="K217" s="705"/>
      <c r="L217" s="893"/>
    </row>
    <row r="218" spans="1:12" s="1" customFormat="1" ht="28.5" customHeight="1" hidden="1" thickBot="1">
      <c r="A218" s="7" t="s">
        <v>21</v>
      </c>
      <c r="B218" s="8" t="s">
        <v>22</v>
      </c>
      <c r="C218" s="8" t="s">
        <v>23</v>
      </c>
      <c r="D218" s="9" t="s">
        <v>24</v>
      </c>
      <c r="E218" s="835" t="s">
        <v>466</v>
      </c>
      <c r="F218" s="835" t="s">
        <v>466</v>
      </c>
      <c r="G218" s="706" t="s">
        <v>468</v>
      </c>
      <c r="H218" s="706" t="s">
        <v>419</v>
      </c>
      <c r="I218" s="706" t="s">
        <v>432</v>
      </c>
      <c r="J218" s="836"/>
      <c r="K218" s="706" t="s">
        <v>467</v>
      </c>
      <c r="L218" s="894" t="s">
        <v>25</v>
      </c>
    </row>
    <row r="219" spans="1:115" s="3" customFormat="1" ht="12.75" customHeight="1" hidden="1">
      <c r="A219" s="205" t="s">
        <v>145</v>
      </c>
      <c r="B219" s="205"/>
      <c r="C219" s="205"/>
      <c r="D219" s="206" t="s">
        <v>146</v>
      </c>
      <c r="E219" s="707">
        <v>0</v>
      </c>
      <c r="F219" s="707">
        <v>0</v>
      </c>
      <c r="G219" s="707">
        <v>0</v>
      </c>
      <c r="H219" s="707">
        <f>SUM(H224,H220)</f>
        <v>0</v>
      </c>
      <c r="I219" s="707">
        <f>SUM(I220)</f>
        <v>0</v>
      </c>
      <c r="J219" s="689"/>
      <c r="K219" s="707">
        <f>SUM(K220)</f>
        <v>0</v>
      </c>
      <c r="L219" s="895"/>
      <c r="M219" s="336" t="e">
        <f>SUM(M220,M224,#REF!)</f>
        <v>#REF!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</row>
    <row r="220" spans="1:115" s="4" customFormat="1" ht="12.75" customHeight="1" hidden="1">
      <c r="A220" s="445"/>
      <c r="B220" s="445" t="s">
        <v>147</v>
      </c>
      <c r="C220" s="445"/>
      <c r="D220" s="446" t="s">
        <v>30</v>
      </c>
      <c r="E220" s="716">
        <f>SUM(E221)</f>
        <v>0</v>
      </c>
      <c r="F220" s="716">
        <f>SUM(F221)</f>
        <v>0</v>
      </c>
      <c r="G220" s="716">
        <f>SUM(G221)</f>
        <v>0</v>
      </c>
      <c r="H220" s="716">
        <f>SUM(H221)</f>
        <v>0</v>
      </c>
      <c r="I220" s="716">
        <f>SUM(I221)</f>
        <v>0</v>
      </c>
      <c r="J220" s="867"/>
      <c r="K220" s="716">
        <f>SUM(K221)</f>
        <v>0</v>
      </c>
      <c r="L220" s="901"/>
      <c r="M220" s="154">
        <f>SUM(H221)</f>
        <v>0</v>
      </c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</row>
    <row r="221" spans="1:115" s="2" customFormat="1" ht="25.5" customHeight="1" hidden="1">
      <c r="A221" s="450"/>
      <c r="B221" s="16"/>
      <c r="C221" s="451" t="s">
        <v>455</v>
      </c>
      <c r="D221" s="449" t="s">
        <v>457</v>
      </c>
      <c r="E221" s="870" t="s">
        <v>28</v>
      </c>
      <c r="F221" s="870" t="s">
        <v>28</v>
      </c>
      <c r="G221" s="871" t="s">
        <v>28</v>
      </c>
      <c r="H221" s="872">
        <v>0</v>
      </c>
      <c r="I221" s="873" t="s">
        <v>28</v>
      </c>
      <c r="J221" s="874"/>
      <c r="K221" s="714">
        <v>0</v>
      </c>
      <c r="L221" s="753" t="s">
        <v>456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</row>
    <row r="222" spans="1:115" s="2" customFormat="1" ht="25.5" customHeight="1" hidden="1">
      <c r="A222" s="452"/>
      <c r="B222" s="444"/>
      <c r="C222" s="447"/>
      <c r="D222" s="458" t="s">
        <v>459</v>
      </c>
      <c r="E222" s="875"/>
      <c r="F222" s="875"/>
      <c r="G222" s="876"/>
      <c r="H222" s="877"/>
      <c r="I222" s="878"/>
      <c r="J222" s="879"/>
      <c r="K222" s="725"/>
      <c r="L222" s="457" t="s">
        <v>458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</row>
    <row r="223" spans="1:115" s="2" customFormat="1" ht="39" customHeight="1" hidden="1" thickBot="1">
      <c r="A223" s="455"/>
      <c r="B223" s="50"/>
      <c r="C223" s="456"/>
      <c r="D223" s="459" t="s">
        <v>460</v>
      </c>
      <c r="E223" s="880"/>
      <c r="F223" s="880"/>
      <c r="G223" s="851"/>
      <c r="H223" s="881"/>
      <c r="I223" s="882"/>
      <c r="J223" s="883"/>
      <c r="K223" s="715"/>
      <c r="L223" s="46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</row>
    <row r="224" spans="1:12" ht="13.5" thickBot="1">
      <c r="A224" s="7"/>
      <c r="B224" s="8"/>
      <c r="C224" s="8"/>
      <c r="D224" s="9" t="s">
        <v>148</v>
      </c>
      <c r="E224" s="835">
        <f aca="true" t="shared" si="42" ref="E224:J224">SUM(E7,E19,E37,E53,E56,E59,E94,E104,E129,E162,E175,E179,E202,)</f>
        <v>123443608.01</v>
      </c>
      <c r="F224" s="835">
        <f t="shared" si="42"/>
        <v>131022288.6</v>
      </c>
      <c r="G224" s="835">
        <f t="shared" si="42"/>
        <v>85116488.25999999</v>
      </c>
      <c r="H224" s="835">
        <f t="shared" si="42"/>
        <v>0</v>
      </c>
      <c r="I224" s="835">
        <f t="shared" si="42"/>
        <v>142051665.79999998</v>
      </c>
      <c r="J224" s="835">
        <f t="shared" si="42"/>
        <v>0</v>
      </c>
      <c r="K224" s="835">
        <f>SUM(K7,K19,K37,K53,K56,K59,K94,K104,K129,K162,K175,K179,K202,K13,)</f>
        <v>143534000.78</v>
      </c>
      <c r="L224" s="894"/>
    </row>
    <row r="225" spans="1:12" ht="12.75">
      <c r="A225" s="6"/>
      <c r="B225" s="6"/>
      <c r="C225" s="6"/>
      <c r="D225" s="202"/>
      <c r="E225" s="705"/>
      <c r="F225" s="705"/>
      <c r="G225" s="884" t="s">
        <v>28</v>
      </c>
      <c r="H225" s="834" t="s">
        <v>28</v>
      </c>
      <c r="I225" s="705" t="s">
        <v>28</v>
      </c>
      <c r="K225" s="705" t="s">
        <v>28</v>
      </c>
      <c r="L225" s="896" t="s">
        <v>28</v>
      </c>
    </row>
    <row r="226" ht="12.75">
      <c r="D226" s="401" t="s">
        <v>28</v>
      </c>
    </row>
    <row r="227" ht="12.75"/>
    <row r="228" ht="12.75">
      <c r="L228" s="1166" t="s">
        <v>378</v>
      </c>
    </row>
    <row r="229" spans="4:11" ht="12.75">
      <c r="D229" s="200" t="s">
        <v>352</v>
      </c>
      <c r="E229" s="726" t="s">
        <v>28</v>
      </c>
      <c r="F229" s="726" t="s">
        <v>28</v>
      </c>
      <c r="H229" s="886" t="s">
        <v>28</v>
      </c>
      <c r="I229" s="727">
        <v>0</v>
      </c>
      <c r="K229" s="727">
        <f>SUM(K224,-K230)</f>
        <v>124984527.16</v>
      </c>
    </row>
    <row r="230" spans="4:12" ht="12.75">
      <c r="D230" s="200" t="s">
        <v>353</v>
      </c>
      <c r="E230" s="887"/>
      <c r="F230" s="887"/>
      <c r="G230" s="888"/>
      <c r="H230" s="889" t="s">
        <v>28</v>
      </c>
      <c r="I230" s="728">
        <v>0</v>
      </c>
      <c r="K230" s="728">
        <f>SUM(K26,K27,K213,)</f>
        <v>18549473.619999997</v>
      </c>
      <c r="L230" s="911"/>
    </row>
    <row r="231" spans="5:12" ht="12.75">
      <c r="E231" s="585"/>
      <c r="F231" s="585"/>
      <c r="G231" s="585"/>
      <c r="H231" s="890"/>
      <c r="I231" s="585"/>
      <c r="K231" s="585"/>
      <c r="L231" s="912"/>
    </row>
    <row r="232" spans="9:11" ht="12.75">
      <c r="I232" s="726">
        <f>SUM(I229:I230)</f>
        <v>0</v>
      </c>
      <c r="K232" s="726">
        <f>SUM(K229:K230)</f>
        <v>143534000.78</v>
      </c>
    </row>
    <row r="233" spans="5:12" ht="12.75">
      <c r="E233" s="585"/>
      <c r="F233" s="585"/>
      <c r="G233" s="585"/>
      <c r="H233" s="890"/>
      <c r="I233" s="585"/>
      <c r="K233" s="585"/>
      <c r="L233" s="912"/>
    </row>
    <row r="234" ht="12.75">
      <c r="G234" s="891"/>
    </row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spans="9:11" ht="12.75">
      <c r="I251" s="726" t="s">
        <v>28</v>
      </c>
      <c r="K251" s="726" t="s">
        <v>28</v>
      </c>
    </row>
    <row r="542" ht="12.75"/>
    <row r="543" ht="12.75"/>
    <row r="544" ht="12.75"/>
  </sheetData>
  <sheetProtection/>
  <mergeCells count="1">
    <mergeCell ref="A3:L3"/>
  </mergeCells>
  <printOptions/>
  <pageMargins left="0.75" right="0.75" top="1" bottom="1" header="0.5" footer="0.5"/>
  <pageSetup horizontalDpi="600" verticalDpi="600" orientation="landscape" paperSize="9" scale="70" r:id="rId4"/>
  <rowBreaks count="11" manualBreakCount="11">
    <brk id="23" max="11" man="1"/>
    <brk id="41" max="11" man="1"/>
    <brk id="67" max="11" man="1"/>
    <brk id="88" max="11" man="1"/>
    <brk id="121" max="11" man="1"/>
    <brk id="148" max="11" man="1"/>
    <brk id="165" max="11" man="1"/>
    <brk id="172" max="11" man="1"/>
    <brk id="188" max="11" man="1"/>
    <brk id="207" max="11" man="1"/>
    <brk id="228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874"/>
  <sheetViews>
    <sheetView tabSelected="1" view="pageBreakPreview" zoomScale="75" zoomScaleSheetLayoutView="75" workbookViewId="0" topLeftCell="A1227">
      <selection activeCell="I67" sqref="I67"/>
    </sheetView>
  </sheetViews>
  <sheetFormatPr defaultColWidth="16.57421875" defaultRowHeight="12.75"/>
  <cols>
    <col min="1" max="1" width="5.57421875" style="0" customWidth="1"/>
    <col min="2" max="2" width="9.140625" style="0" customWidth="1"/>
    <col min="3" max="3" width="26.421875" style="363" customWidth="1"/>
    <col min="4" max="5" width="20.00390625" style="149" bestFit="1" customWidth="1"/>
    <col min="6" max="6" width="23.7109375" style="319" customWidth="1"/>
    <col min="7" max="7" width="20.28125" style="395" customWidth="1"/>
    <col min="8" max="8" width="21.28125" style="663" bestFit="1" customWidth="1"/>
    <col min="9" max="9" width="26.00390625" style="1021" customWidth="1"/>
    <col min="10" max="10" width="16.7109375" style="0" bestFit="1" customWidth="1"/>
    <col min="11" max="11" width="20.28125" style="0" customWidth="1"/>
  </cols>
  <sheetData>
    <row r="1" spans="1:9" ht="12.75">
      <c r="A1" s="1232" t="s">
        <v>910</v>
      </c>
      <c r="B1" s="1233"/>
      <c r="C1" s="1233"/>
      <c r="D1" s="1234"/>
      <c r="E1" s="1234"/>
      <c r="F1" s="1234"/>
      <c r="G1" s="1234"/>
      <c r="H1" s="1234"/>
      <c r="I1" s="1234"/>
    </row>
    <row r="2" spans="1:9" ht="13.5" thickBot="1">
      <c r="A2" s="18"/>
      <c r="B2" s="18"/>
      <c r="C2" s="547"/>
      <c r="D2" s="145"/>
      <c r="E2" s="145"/>
      <c r="F2" s="297"/>
      <c r="G2" s="326"/>
      <c r="H2" s="585"/>
      <c r="I2" s="973"/>
    </row>
    <row r="3" spans="1:9" s="1" customFormat="1" ht="39" thickBot="1">
      <c r="A3" s="20" t="s">
        <v>21</v>
      </c>
      <c r="B3" s="21" t="s">
        <v>22</v>
      </c>
      <c r="C3" s="9" t="s">
        <v>44</v>
      </c>
      <c r="D3" s="10" t="s">
        <v>795</v>
      </c>
      <c r="E3" s="10" t="s">
        <v>913</v>
      </c>
      <c r="F3" s="10" t="s">
        <v>914</v>
      </c>
      <c r="G3" s="10" t="s">
        <v>897</v>
      </c>
      <c r="H3" s="1031" t="s">
        <v>915</v>
      </c>
      <c r="I3" s="666" t="s">
        <v>25</v>
      </c>
    </row>
    <row r="4" spans="1:10" s="229" customFormat="1" ht="15.75">
      <c r="A4" s="1213" t="s">
        <v>26</v>
      </c>
      <c r="B4" s="219"/>
      <c r="C4" s="220" t="s">
        <v>27</v>
      </c>
      <c r="D4" s="360">
        <f>SUM(D9,D5,D7)</f>
        <v>855686.72</v>
      </c>
      <c r="E4" s="360">
        <f>SUM(E9,E5,E7)</f>
        <v>772327.7200000001</v>
      </c>
      <c r="F4" s="360">
        <f>SUM(F9,F5,F7)</f>
        <v>409156.45</v>
      </c>
      <c r="G4" s="360">
        <f>SUM(G9,G5,G7)</f>
        <v>791200.04</v>
      </c>
      <c r="H4" s="1169">
        <f>SUM(H9,H5,H7)</f>
        <v>224434.27000000002</v>
      </c>
      <c r="I4" s="969"/>
      <c r="J4" s="228" t="s">
        <v>28</v>
      </c>
    </row>
    <row r="5" spans="1:9" s="230" customFormat="1" ht="12.75">
      <c r="A5" s="221"/>
      <c r="B5" s="221" t="s">
        <v>230</v>
      </c>
      <c r="C5" s="222" t="s">
        <v>231</v>
      </c>
      <c r="D5" s="223">
        <f>SUM(D6)</f>
        <v>9154</v>
      </c>
      <c r="E5" s="223">
        <f>SUM(E6)</f>
        <v>9541.11</v>
      </c>
      <c r="F5" s="224">
        <f>SUM(F6)</f>
        <v>5860.51</v>
      </c>
      <c r="G5" s="223">
        <f>SUM(G6)</f>
        <v>9943</v>
      </c>
      <c r="H5" s="586">
        <f>SUM(H6)</f>
        <v>10800</v>
      </c>
      <c r="I5" s="974" t="s">
        <v>28</v>
      </c>
    </row>
    <row r="6" spans="1:10" s="37" customFormat="1" ht="38.25">
      <c r="A6" s="26"/>
      <c r="B6" s="26"/>
      <c r="C6" s="89" t="s">
        <v>536</v>
      </c>
      <c r="D6" s="151">
        <v>9154</v>
      </c>
      <c r="E6" s="151">
        <v>9541.11</v>
      </c>
      <c r="F6" s="109">
        <v>5860.51</v>
      </c>
      <c r="G6" s="151">
        <v>9943</v>
      </c>
      <c r="H6" s="587">
        <v>10800</v>
      </c>
      <c r="I6" s="915" t="s">
        <v>322</v>
      </c>
      <c r="J6" s="4"/>
    </row>
    <row r="7" spans="1:9" s="230" customFormat="1" ht="25.5">
      <c r="A7" s="221"/>
      <c r="B7" s="221" t="s">
        <v>1114</v>
      </c>
      <c r="C7" s="222" t="s">
        <v>1115</v>
      </c>
      <c r="D7" s="223">
        <f>SUM(D8)</f>
        <v>44894.72</v>
      </c>
      <c r="E7" s="223">
        <f>SUM(E8)</f>
        <v>36936</v>
      </c>
      <c r="F7" s="224">
        <f>SUM(F8)</f>
        <v>0</v>
      </c>
      <c r="G7" s="223">
        <f>SUM(G8)</f>
        <v>55000</v>
      </c>
      <c r="H7" s="586">
        <f>SUM(H8)</f>
        <v>40000</v>
      </c>
      <c r="I7" s="974" t="s">
        <v>28</v>
      </c>
    </row>
    <row r="8" spans="1:10" s="37" customFormat="1" ht="38.25">
      <c r="A8" s="26"/>
      <c r="B8" s="26"/>
      <c r="C8" s="89" t="s">
        <v>1116</v>
      </c>
      <c r="D8" s="151">
        <v>44894.72</v>
      </c>
      <c r="E8" s="151">
        <v>36936</v>
      </c>
      <c r="F8" s="109">
        <v>0</v>
      </c>
      <c r="G8" s="151">
        <v>55000</v>
      </c>
      <c r="H8" s="587">
        <v>40000</v>
      </c>
      <c r="I8" s="915" t="s">
        <v>28</v>
      </c>
      <c r="J8" s="4"/>
    </row>
    <row r="9" spans="1:9" s="230" customFormat="1" ht="12.75" customHeight="1">
      <c r="A9" s="225"/>
      <c r="B9" s="225" t="s">
        <v>29</v>
      </c>
      <c r="C9" s="226" t="s">
        <v>30</v>
      </c>
      <c r="D9" s="227">
        <f>SUM(D10,D12)</f>
        <v>801638</v>
      </c>
      <c r="E9" s="227">
        <f>SUM(E10,E12)</f>
        <v>725850.6100000001</v>
      </c>
      <c r="F9" s="227">
        <f>SUM(F10,F12)</f>
        <v>403295.94</v>
      </c>
      <c r="G9" s="227">
        <f>SUM(G10,G12)</f>
        <v>726257.04</v>
      </c>
      <c r="H9" s="588">
        <f>SUM(H10,H12)</f>
        <v>173634.27000000002</v>
      </c>
      <c r="I9" s="970"/>
    </row>
    <row r="10" spans="1:9" s="4" customFormat="1" ht="25.5" customHeight="1">
      <c r="A10" s="44"/>
      <c r="B10" s="34"/>
      <c r="C10" s="90" t="s">
        <v>316</v>
      </c>
      <c r="D10" s="45">
        <v>85276</v>
      </c>
      <c r="E10" s="45">
        <v>87070.19</v>
      </c>
      <c r="F10" s="112">
        <v>3260</v>
      </c>
      <c r="G10" s="369">
        <v>275681.32</v>
      </c>
      <c r="H10" s="589">
        <f>SUM(H11:H11)</f>
        <v>50000</v>
      </c>
      <c r="I10" s="975" t="s">
        <v>28</v>
      </c>
    </row>
    <row r="11" spans="1:10" s="363" customFormat="1" ht="38.25">
      <c r="A11" s="442"/>
      <c r="B11" s="442"/>
      <c r="C11" s="1164" t="s">
        <v>1233</v>
      </c>
      <c r="D11" s="396"/>
      <c r="E11" s="396"/>
      <c r="F11" s="298"/>
      <c r="G11" s="396"/>
      <c r="H11" s="590">
        <v>50000</v>
      </c>
      <c r="I11" s="916" t="s">
        <v>1253</v>
      </c>
      <c r="J11" s="319" t="s">
        <v>28</v>
      </c>
    </row>
    <row r="12" spans="1:9" s="86" customFormat="1" ht="12.75">
      <c r="A12" s="53"/>
      <c r="B12" s="74"/>
      <c r="C12" s="66" t="s">
        <v>537</v>
      </c>
      <c r="D12" s="111">
        <v>716362</v>
      </c>
      <c r="E12" s="111">
        <v>638780.42</v>
      </c>
      <c r="F12" s="111">
        <v>400035.94</v>
      </c>
      <c r="G12" s="111">
        <v>450575.72</v>
      </c>
      <c r="H12" s="591">
        <f>SUM(H13:H40)</f>
        <v>123634.27</v>
      </c>
      <c r="I12" s="1053"/>
    </row>
    <row r="13" spans="1:9" s="86" customFormat="1" ht="25.5">
      <c r="A13" s="53"/>
      <c r="B13" s="53"/>
      <c r="C13" s="66" t="s">
        <v>720</v>
      </c>
      <c r="D13" s="773">
        <v>602203</v>
      </c>
      <c r="E13" s="773">
        <v>604568.77</v>
      </c>
      <c r="F13" s="773">
        <v>363279.54</v>
      </c>
      <c r="G13" s="773">
        <v>363279.54</v>
      </c>
      <c r="H13" s="591">
        <v>0</v>
      </c>
      <c r="I13" s="102" t="s">
        <v>359</v>
      </c>
    </row>
    <row r="14" spans="1:9" s="76" customFormat="1" ht="12.75">
      <c r="A14" s="99"/>
      <c r="B14" s="99"/>
      <c r="C14" s="137" t="s">
        <v>478</v>
      </c>
      <c r="D14" s="240"/>
      <c r="E14" s="240"/>
      <c r="F14" s="300"/>
      <c r="G14" s="241"/>
      <c r="H14" s="592">
        <v>2000</v>
      </c>
      <c r="I14" s="916" t="s">
        <v>28</v>
      </c>
    </row>
    <row r="15" spans="1:9" s="76" customFormat="1" ht="41.25" customHeight="1" hidden="1">
      <c r="A15" s="99"/>
      <c r="B15" s="99"/>
      <c r="C15" s="137" t="s">
        <v>382</v>
      </c>
      <c r="D15" s="240"/>
      <c r="E15" s="240"/>
      <c r="F15" s="300"/>
      <c r="G15" s="241"/>
      <c r="H15" s="592">
        <v>0</v>
      </c>
      <c r="I15" s="916" t="s">
        <v>28</v>
      </c>
    </row>
    <row r="16" spans="1:9" s="758" customFormat="1" ht="41.25" customHeight="1">
      <c r="A16" s="754"/>
      <c r="B16" s="754"/>
      <c r="C16" s="137" t="s">
        <v>688</v>
      </c>
      <c r="D16" s="755"/>
      <c r="E16" s="755"/>
      <c r="F16" s="756"/>
      <c r="G16" s="755"/>
      <c r="H16" s="592">
        <v>25000</v>
      </c>
      <c r="I16" s="916" t="s">
        <v>28</v>
      </c>
    </row>
    <row r="17" spans="1:10" s="76" customFormat="1" ht="28.5" customHeight="1">
      <c r="A17" s="99"/>
      <c r="B17" s="99"/>
      <c r="C17" s="137" t="s">
        <v>355</v>
      </c>
      <c r="D17" s="240"/>
      <c r="E17" s="240"/>
      <c r="F17" s="300"/>
      <c r="G17" s="241"/>
      <c r="H17" s="592">
        <v>6000</v>
      </c>
      <c r="I17" s="916" t="s">
        <v>28</v>
      </c>
      <c r="J17" s="154" t="s">
        <v>28</v>
      </c>
    </row>
    <row r="18" spans="1:12" s="1" customFormat="1" ht="38.25">
      <c r="A18" s="505"/>
      <c r="B18" s="505"/>
      <c r="C18" s="1062" t="s">
        <v>980</v>
      </c>
      <c r="D18" s="673"/>
      <c r="E18" s="673"/>
      <c r="F18" s="673"/>
      <c r="G18" s="673"/>
      <c r="H18" s="681">
        <v>1300</v>
      </c>
      <c r="I18" s="964" t="s">
        <v>446</v>
      </c>
      <c r="L18" s="836">
        <f>SUM(H18:H40)</f>
        <v>90634.27</v>
      </c>
    </row>
    <row r="19" spans="1:10" s="328" customFormat="1" ht="76.5">
      <c r="A19" s="692"/>
      <c r="B19" s="692"/>
      <c r="C19" s="1057" t="s">
        <v>976</v>
      </c>
      <c r="D19" s="241"/>
      <c r="E19" s="241"/>
      <c r="F19" s="499"/>
      <c r="G19" s="241"/>
      <c r="H19" s="592">
        <v>5000</v>
      </c>
      <c r="I19" s="964" t="s">
        <v>307</v>
      </c>
      <c r="J19" s="487"/>
    </row>
    <row r="20" spans="1:10" s="328" customFormat="1" ht="12.75">
      <c r="A20" s="811"/>
      <c r="B20" s="811"/>
      <c r="C20" s="1210"/>
      <c r="D20" s="1211"/>
      <c r="E20" s="1211"/>
      <c r="F20" s="1212"/>
      <c r="G20" s="1211"/>
      <c r="H20" s="614"/>
      <c r="I20" s="1223" t="s">
        <v>1244</v>
      </c>
      <c r="J20" s="487"/>
    </row>
    <row r="21" spans="1:9" ht="13.5" thickBot="1">
      <c r="A21" s="18"/>
      <c r="B21" s="18"/>
      <c r="C21" s="547"/>
      <c r="D21" s="145"/>
      <c r="E21" s="145"/>
      <c r="F21" s="297"/>
      <c r="G21" s="326"/>
      <c r="H21" s="585"/>
      <c r="I21" s="973"/>
    </row>
    <row r="22" spans="1:9" s="1" customFormat="1" ht="39" thickBot="1">
      <c r="A22" s="20" t="s">
        <v>21</v>
      </c>
      <c r="B22" s="21" t="s">
        <v>22</v>
      </c>
      <c r="C22" s="9" t="s">
        <v>44</v>
      </c>
      <c r="D22" s="10" t="s">
        <v>795</v>
      </c>
      <c r="E22" s="10" t="s">
        <v>913</v>
      </c>
      <c r="F22" s="10" t="s">
        <v>914</v>
      </c>
      <c r="G22" s="10" t="s">
        <v>897</v>
      </c>
      <c r="H22" s="1031" t="s">
        <v>915</v>
      </c>
      <c r="I22" s="666" t="s">
        <v>25</v>
      </c>
    </row>
    <row r="23" spans="1:9" s="328" customFormat="1" ht="63.75">
      <c r="A23" s="486"/>
      <c r="B23" s="486"/>
      <c r="C23" s="1060" t="s">
        <v>1021</v>
      </c>
      <c r="D23" s="241"/>
      <c r="E23" s="241"/>
      <c r="F23" s="499"/>
      <c r="G23" s="241"/>
      <c r="H23" s="592">
        <v>3000</v>
      </c>
      <c r="I23" s="964" t="s">
        <v>447</v>
      </c>
    </row>
    <row r="24" spans="1:10" s="328" customFormat="1" ht="51">
      <c r="A24" s="486"/>
      <c r="B24" s="486"/>
      <c r="C24" s="1060" t="s">
        <v>978</v>
      </c>
      <c r="D24" s="241"/>
      <c r="E24" s="241"/>
      <c r="F24" s="499"/>
      <c r="G24" s="241"/>
      <c r="H24" s="592">
        <v>10000.28</v>
      </c>
      <c r="I24" s="964" t="s">
        <v>308</v>
      </c>
      <c r="J24" s="487" t="s">
        <v>28</v>
      </c>
    </row>
    <row r="25" spans="1:9" s="328" customFormat="1" ht="51">
      <c r="A25" s="486"/>
      <c r="B25" s="486"/>
      <c r="C25" s="137" t="s">
        <v>1018</v>
      </c>
      <c r="D25" s="241"/>
      <c r="E25" s="241"/>
      <c r="F25" s="499"/>
      <c r="G25" s="241"/>
      <c r="H25" s="592">
        <v>3889.22</v>
      </c>
      <c r="I25" s="964" t="s">
        <v>799</v>
      </c>
    </row>
    <row r="26" spans="1:10" s="328" customFormat="1" ht="63.75">
      <c r="A26" s="486"/>
      <c r="B26" s="486"/>
      <c r="C26" s="137" t="s">
        <v>967</v>
      </c>
      <c r="D26" s="241"/>
      <c r="E26" s="241"/>
      <c r="F26" s="499"/>
      <c r="G26" s="241"/>
      <c r="H26" s="592">
        <v>7000</v>
      </c>
      <c r="I26" s="964" t="s">
        <v>414</v>
      </c>
      <c r="J26" s="487" t="s">
        <v>28</v>
      </c>
    </row>
    <row r="27" spans="1:9" s="443" customFormat="1" ht="38.25">
      <c r="A27" s="488"/>
      <c r="B27" s="441"/>
      <c r="C27" s="1081" t="s">
        <v>1023</v>
      </c>
      <c r="D27" s="286"/>
      <c r="E27" s="286"/>
      <c r="F27" s="430"/>
      <c r="G27" s="500"/>
      <c r="H27" s="594">
        <v>6000</v>
      </c>
      <c r="I27" s="964" t="s">
        <v>418</v>
      </c>
    </row>
    <row r="28" spans="1:9" s="443" customFormat="1" ht="51">
      <c r="A28" s="488"/>
      <c r="B28" s="441"/>
      <c r="C28" s="1081" t="s">
        <v>800</v>
      </c>
      <c r="D28" s="286"/>
      <c r="E28" s="286"/>
      <c r="F28" s="430"/>
      <c r="G28" s="500"/>
      <c r="H28" s="594">
        <v>4000</v>
      </c>
      <c r="I28" s="964" t="s">
        <v>448</v>
      </c>
    </row>
    <row r="29" spans="1:9" s="443" customFormat="1" ht="76.5">
      <c r="A29" s="488"/>
      <c r="B29" s="441"/>
      <c r="C29" s="1082" t="s">
        <v>1030</v>
      </c>
      <c r="D29" s="286"/>
      <c r="E29" s="286"/>
      <c r="F29" s="430"/>
      <c r="G29" s="500"/>
      <c r="H29" s="594">
        <v>8000</v>
      </c>
      <c r="I29" s="964" t="s">
        <v>202</v>
      </c>
    </row>
    <row r="30" spans="1:9" s="363" customFormat="1" ht="25.5">
      <c r="A30" s="431"/>
      <c r="B30" s="442"/>
      <c r="C30" s="812" t="s">
        <v>918</v>
      </c>
      <c r="D30" s="579"/>
      <c r="E30" s="579"/>
      <c r="F30" s="384"/>
      <c r="G30" s="243"/>
      <c r="H30" s="590">
        <v>7000</v>
      </c>
      <c r="I30" s="964" t="s">
        <v>425</v>
      </c>
    </row>
    <row r="31" spans="1:9" s="363" customFormat="1" ht="51">
      <c r="A31" s="1214"/>
      <c r="B31" s="1215"/>
      <c r="C31" s="812" t="s">
        <v>1034</v>
      </c>
      <c r="D31" s="255"/>
      <c r="E31" s="255"/>
      <c r="F31" s="254"/>
      <c r="G31" s="255"/>
      <c r="H31" s="598">
        <v>10000</v>
      </c>
      <c r="I31" s="964" t="s">
        <v>311</v>
      </c>
    </row>
    <row r="32" spans="1:10" s="328" customFormat="1" ht="12.75">
      <c r="A32" s="811"/>
      <c r="B32" s="811"/>
      <c r="C32" s="1210"/>
      <c r="D32" s="1211"/>
      <c r="E32" s="1211"/>
      <c r="F32" s="1212"/>
      <c r="G32" s="1211"/>
      <c r="H32" s="614"/>
      <c r="I32" s="1223" t="s">
        <v>1245</v>
      </c>
      <c r="J32" s="487"/>
    </row>
    <row r="33" spans="1:9" ht="13.5" thickBot="1">
      <c r="A33" s="18"/>
      <c r="B33" s="18"/>
      <c r="C33" s="547"/>
      <c r="D33" s="145"/>
      <c r="E33" s="145"/>
      <c r="F33" s="297"/>
      <c r="G33" s="326"/>
      <c r="H33" s="585"/>
      <c r="I33" s="973"/>
    </row>
    <row r="34" spans="1:9" s="1" customFormat="1" ht="39" thickBot="1">
      <c r="A34" s="20" t="s">
        <v>21</v>
      </c>
      <c r="B34" s="21" t="s">
        <v>22</v>
      </c>
      <c r="C34" s="9" t="s">
        <v>44</v>
      </c>
      <c r="D34" s="10" t="s">
        <v>795</v>
      </c>
      <c r="E34" s="10" t="s">
        <v>913</v>
      </c>
      <c r="F34" s="10" t="s">
        <v>914</v>
      </c>
      <c r="G34" s="10" t="s">
        <v>897</v>
      </c>
      <c r="H34" s="1031" t="s">
        <v>915</v>
      </c>
      <c r="I34" s="666" t="s">
        <v>25</v>
      </c>
    </row>
    <row r="35" spans="1:9" s="363" customFormat="1" ht="25.5">
      <c r="A35" s="431"/>
      <c r="B35" s="442"/>
      <c r="C35" s="812" t="s">
        <v>1035</v>
      </c>
      <c r="D35" s="579"/>
      <c r="E35" s="579"/>
      <c r="F35" s="384"/>
      <c r="G35" s="579"/>
      <c r="H35" s="590">
        <v>5000</v>
      </c>
      <c r="I35" s="964" t="s">
        <v>311</v>
      </c>
    </row>
    <row r="36" spans="1:9" s="328" customFormat="1" ht="63.75">
      <c r="A36" s="486"/>
      <c r="B36" s="486"/>
      <c r="C36" s="812" t="s">
        <v>801</v>
      </c>
      <c r="D36" s="241"/>
      <c r="E36" s="241"/>
      <c r="F36" s="499"/>
      <c r="G36" s="241"/>
      <c r="H36" s="592">
        <v>6262.97</v>
      </c>
      <c r="I36" s="964" t="s">
        <v>312</v>
      </c>
    </row>
    <row r="37" spans="1:9" s="363" customFormat="1" ht="39" customHeight="1">
      <c r="A37" s="431"/>
      <c r="B37" s="442"/>
      <c r="C37" s="812" t="s">
        <v>961</v>
      </c>
      <c r="D37" s="396"/>
      <c r="E37" s="396"/>
      <c r="F37" s="298"/>
      <c r="G37" s="396"/>
      <c r="H37" s="590">
        <v>1500</v>
      </c>
      <c r="I37" s="964" t="s">
        <v>310</v>
      </c>
    </row>
    <row r="38" spans="1:9" s="328" customFormat="1" ht="38.25">
      <c r="A38" s="486"/>
      <c r="B38" s="486"/>
      <c r="C38" s="810" t="s">
        <v>1002</v>
      </c>
      <c r="D38" s="241"/>
      <c r="E38" s="241"/>
      <c r="F38" s="499"/>
      <c r="G38" s="241"/>
      <c r="H38" s="592">
        <v>2181.8</v>
      </c>
      <c r="I38" s="964" t="s">
        <v>87</v>
      </c>
    </row>
    <row r="39" spans="1:10" s="328" customFormat="1" ht="25.5">
      <c r="A39" s="486"/>
      <c r="B39" s="486"/>
      <c r="C39" s="1061" t="s">
        <v>1043</v>
      </c>
      <c r="D39" s="240"/>
      <c r="E39" s="240"/>
      <c r="F39" s="300"/>
      <c r="G39" s="240"/>
      <c r="H39" s="592">
        <v>3500</v>
      </c>
      <c r="I39" s="964" t="s">
        <v>416</v>
      </c>
      <c r="J39" s="487" t="s">
        <v>28</v>
      </c>
    </row>
    <row r="40" spans="1:9" s="328" customFormat="1" ht="51.75" thickBot="1">
      <c r="A40" s="674"/>
      <c r="B40" s="919"/>
      <c r="C40" s="1083" t="s">
        <v>1046</v>
      </c>
      <c r="D40" s="920"/>
      <c r="E40" s="920"/>
      <c r="F40" s="921"/>
      <c r="G40" s="920"/>
      <c r="H40" s="675">
        <v>7000</v>
      </c>
      <c r="I40" s="965" t="s">
        <v>313</v>
      </c>
    </row>
    <row r="41" spans="1:10" s="115" customFormat="1" ht="15.75">
      <c r="A41" s="219" t="s">
        <v>37</v>
      </c>
      <c r="B41" s="219"/>
      <c r="C41" s="238" t="s">
        <v>38</v>
      </c>
      <c r="D41" s="239">
        <f>SUM(D42,D51,D172)</f>
        <v>8415250</v>
      </c>
      <c r="E41" s="239">
        <f>SUM(E42,E51,E172)</f>
        <v>8680303.55</v>
      </c>
      <c r="F41" s="239">
        <f>SUM(F42,F51,F172)</f>
        <v>4237585.62</v>
      </c>
      <c r="G41" s="239">
        <f>SUM(G42,G51,G172)</f>
        <v>15197795.81</v>
      </c>
      <c r="H41" s="595">
        <f>SUM(H42,H48,H51,H172,H169,H45)</f>
        <v>18147159.66</v>
      </c>
      <c r="I41" s="969"/>
      <c r="J41" s="121" t="s">
        <v>28</v>
      </c>
    </row>
    <row r="42" spans="1:9" s="117" customFormat="1" ht="12.75" hidden="1">
      <c r="A42" s="231"/>
      <c r="B42" s="231" t="s">
        <v>1118</v>
      </c>
      <c r="C42" s="555" t="s">
        <v>1119</v>
      </c>
      <c r="D42" s="233">
        <f>SUM(D43)</f>
        <v>0</v>
      </c>
      <c r="E42" s="233">
        <f>SUM(E43)</f>
        <v>0</v>
      </c>
      <c r="F42" s="233">
        <f>SUM(F43)</f>
        <v>0</v>
      </c>
      <c r="G42" s="233">
        <f>SUM(G43)</f>
        <v>25000</v>
      </c>
      <c r="H42" s="596">
        <f>SUM(H43)</f>
        <v>0</v>
      </c>
      <c r="I42" s="977"/>
    </row>
    <row r="43" spans="1:9" s="86" customFormat="1" ht="12.75" hidden="1">
      <c r="A43" s="53"/>
      <c r="B43" s="285"/>
      <c r="C43" s="66" t="s">
        <v>927</v>
      </c>
      <c r="D43" s="156">
        <v>0</v>
      </c>
      <c r="E43" s="156">
        <v>0</v>
      </c>
      <c r="F43" s="111">
        <v>0</v>
      </c>
      <c r="G43" s="156">
        <v>25000</v>
      </c>
      <c r="H43" s="591">
        <f>SUM(H44)</f>
        <v>0</v>
      </c>
      <c r="I43" s="978"/>
    </row>
    <row r="44" spans="1:9" s="758" customFormat="1" ht="216.75" hidden="1">
      <c r="A44" s="759"/>
      <c r="B44" s="760"/>
      <c r="C44" s="1155" t="s">
        <v>1120</v>
      </c>
      <c r="D44" s="755"/>
      <c r="E44" s="755"/>
      <c r="F44" s="756">
        <v>0</v>
      </c>
      <c r="G44" s="755"/>
      <c r="H44" s="592">
        <v>0</v>
      </c>
      <c r="I44" s="994" t="s">
        <v>28</v>
      </c>
    </row>
    <row r="45" spans="1:9" s="117" customFormat="1" ht="12.75">
      <c r="A45" s="225"/>
      <c r="B45" s="231" t="s">
        <v>925</v>
      </c>
      <c r="C45" s="555" t="s">
        <v>926</v>
      </c>
      <c r="D45" s="233">
        <f>SUM(D46)</f>
        <v>0</v>
      </c>
      <c r="E45" s="233">
        <f>SUM(E46)</f>
        <v>0</v>
      </c>
      <c r="F45" s="233">
        <f>SUM(F46)</f>
        <v>0</v>
      </c>
      <c r="G45" s="233">
        <f>SUM(G46)</f>
        <v>12151.94</v>
      </c>
      <c r="H45" s="596">
        <f>SUM(H46)</f>
        <v>20000</v>
      </c>
      <c r="I45" s="977"/>
    </row>
    <row r="46" spans="1:9" s="86" customFormat="1" ht="12.75">
      <c r="A46" s="53"/>
      <c r="B46" s="285"/>
      <c r="C46" s="66" t="s">
        <v>927</v>
      </c>
      <c r="D46" s="156">
        <v>0</v>
      </c>
      <c r="E46" s="156">
        <v>0</v>
      </c>
      <c r="F46" s="111">
        <v>0</v>
      </c>
      <c r="G46" s="156">
        <v>12151.94</v>
      </c>
      <c r="H46" s="591">
        <f>SUM(H47)</f>
        <v>20000</v>
      </c>
      <c r="I46" s="978"/>
    </row>
    <row r="47" spans="1:9" s="758" customFormat="1" ht="161.25" customHeight="1">
      <c r="A47" s="759"/>
      <c r="B47" s="760"/>
      <c r="C47" s="1040" t="s">
        <v>928</v>
      </c>
      <c r="D47" s="755"/>
      <c r="E47" s="755"/>
      <c r="F47" s="756">
        <v>0</v>
      </c>
      <c r="G47" s="755"/>
      <c r="H47" s="592">
        <v>20000</v>
      </c>
      <c r="I47" s="972" t="s">
        <v>1256</v>
      </c>
    </row>
    <row r="48" spans="1:9" s="117" customFormat="1" ht="12.75" hidden="1">
      <c r="A48" s="231"/>
      <c r="B48" s="231" t="s">
        <v>450</v>
      </c>
      <c r="C48" s="555" t="s">
        <v>451</v>
      </c>
      <c r="D48" s="233">
        <f>SUM(D49)</f>
        <v>0</v>
      </c>
      <c r="E48" s="233">
        <f>SUM(E49)</f>
        <v>0</v>
      </c>
      <c r="F48" s="233">
        <f>SUM(F49)</f>
        <v>1175874.07</v>
      </c>
      <c r="G48" s="233">
        <f>SUM(G49)</f>
        <v>2277538.18</v>
      </c>
      <c r="H48" s="233">
        <f>SUM(H49)</f>
        <v>0</v>
      </c>
      <c r="I48" s="977"/>
    </row>
    <row r="49" spans="1:9" s="86" customFormat="1" ht="12.75" hidden="1">
      <c r="A49" s="65"/>
      <c r="B49" s="74"/>
      <c r="C49" s="66" t="s">
        <v>351</v>
      </c>
      <c r="D49" s="156">
        <v>0</v>
      </c>
      <c r="E49" s="156">
        <v>0</v>
      </c>
      <c r="F49" s="111">
        <v>1175874.07</v>
      </c>
      <c r="G49" s="156">
        <v>2277538.18</v>
      </c>
      <c r="H49" s="591">
        <f>SUM(H50)</f>
        <v>0</v>
      </c>
      <c r="I49" s="978"/>
    </row>
    <row r="50" spans="1:9" s="758" customFormat="1" ht="51" hidden="1">
      <c r="A50" s="759"/>
      <c r="B50" s="760"/>
      <c r="C50" s="1040" t="s">
        <v>1121</v>
      </c>
      <c r="D50" s="755"/>
      <c r="E50" s="755"/>
      <c r="F50" s="756">
        <v>0</v>
      </c>
      <c r="G50" s="755"/>
      <c r="H50" s="1090">
        <v>0</v>
      </c>
      <c r="I50" s="916" t="s">
        <v>489</v>
      </c>
    </row>
    <row r="51" spans="1:9" s="117" customFormat="1" ht="12.75">
      <c r="A51" s="231"/>
      <c r="B51" s="231" t="s">
        <v>39</v>
      </c>
      <c r="C51" s="232" t="s">
        <v>40</v>
      </c>
      <c r="D51" s="233">
        <f>SUM(D107,D52)</f>
        <v>8379415</v>
      </c>
      <c r="E51" s="233">
        <f>SUM(E107,E52)</f>
        <v>8670314.75</v>
      </c>
      <c r="F51" s="233">
        <f>SUM(F107,F52)</f>
        <v>4230205.62</v>
      </c>
      <c r="G51" s="233">
        <f>SUM(G107,G52)</f>
        <v>15107795.81</v>
      </c>
      <c r="H51" s="596">
        <f>SUM(H52,H107)</f>
        <v>17213199.66</v>
      </c>
      <c r="I51" s="977"/>
    </row>
    <row r="52" spans="1:9" s="86" customFormat="1" ht="12.75">
      <c r="A52" s="65"/>
      <c r="B52" s="74"/>
      <c r="C52" s="100" t="s">
        <v>351</v>
      </c>
      <c r="D52" s="156">
        <v>5404254</v>
      </c>
      <c r="E52" s="156">
        <v>6385618.43</v>
      </c>
      <c r="F52" s="111">
        <v>1949654.95</v>
      </c>
      <c r="G52" s="156">
        <v>11456265.82</v>
      </c>
      <c r="H52" s="591">
        <f>SUM(H53:H106)</f>
        <v>14613199.66</v>
      </c>
      <c r="I52" s="980" t="s">
        <v>489</v>
      </c>
    </row>
    <row r="53" spans="1:9" s="758" customFormat="1" ht="51" customHeight="1" hidden="1">
      <c r="A53" s="761"/>
      <c r="B53" s="761"/>
      <c r="C53" s="668" t="s">
        <v>681</v>
      </c>
      <c r="D53" s="755"/>
      <c r="E53" s="755"/>
      <c r="F53" s="756"/>
      <c r="G53" s="755"/>
      <c r="H53" s="757"/>
      <c r="I53" s="1029" t="s">
        <v>724</v>
      </c>
    </row>
    <row r="54" spans="1:9" s="758" customFormat="1" ht="38.25">
      <c r="A54" s="1216"/>
      <c r="B54" s="759"/>
      <c r="C54" s="1061" t="s">
        <v>1125</v>
      </c>
      <c r="D54" s="762"/>
      <c r="E54" s="762"/>
      <c r="F54" s="756"/>
      <c r="G54" s="762"/>
      <c r="H54" s="597">
        <v>10000000</v>
      </c>
      <c r="I54" s="1171" t="s">
        <v>1257</v>
      </c>
    </row>
    <row r="55" spans="1:10" s="758" customFormat="1" ht="51" hidden="1">
      <c r="A55" s="761"/>
      <c r="B55" s="761"/>
      <c r="C55" s="1134" t="s">
        <v>839</v>
      </c>
      <c r="D55" s="762"/>
      <c r="E55" s="762"/>
      <c r="F55" s="756"/>
      <c r="G55" s="762"/>
      <c r="H55" s="1132">
        <v>0</v>
      </c>
      <c r="I55" s="972" t="s">
        <v>1123</v>
      </c>
      <c r="J55" s="758" t="s">
        <v>662</v>
      </c>
    </row>
    <row r="56" spans="1:10" s="328" customFormat="1" ht="12.75">
      <c r="A56" s="811"/>
      <c r="B56" s="811"/>
      <c r="C56" s="1210"/>
      <c r="D56" s="1211"/>
      <c r="E56" s="1211"/>
      <c r="F56" s="1212"/>
      <c r="G56" s="1211"/>
      <c r="H56" s="614"/>
      <c r="I56" s="1223" t="s">
        <v>1246</v>
      </c>
      <c r="J56" s="487"/>
    </row>
    <row r="57" spans="1:9" ht="13.5" thickBot="1">
      <c r="A57" s="18"/>
      <c r="B57" s="18"/>
      <c r="C57" s="547"/>
      <c r="D57" s="145"/>
      <c r="E57" s="145"/>
      <c r="F57" s="297"/>
      <c r="G57" s="326"/>
      <c r="H57" s="585"/>
      <c r="I57" s="973"/>
    </row>
    <row r="58" spans="1:9" s="1" customFormat="1" ht="39" thickBot="1">
      <c r="A58" s="20" t="s">
        <v>21</v>
      </c>
      <c r="B58" s="21" t="s">
        <v>22</v>
      </c>
      <c r="C58" s="9" t="s">
        <v>44</v>
      </c>
      <c r="D58" s="10" t="s">
        <v>795</v>
      </c>
      <c r="E58" s="10" t="s">
        <v>913</v>
      </c>
      <c r="F58" s="10" t="s">
        <v>914</v>
      </c>
      <c r="G58" s="10" t="s">
        <v>897</v>
      </c>
      <c r="H58" s="1031" t="s">
        <v>915</v>
      </c>
      <c r="I58" s="666" t="s">
        <v>25</v>
      </c>
    </row>
    <row r="59" spans="1:9" s="758" customFormat="1" ht="25.5">
      <c r="A59" s="761"/>
      <c r="B59" s="761"/>
      <c r="C59" s="1061" t="s">
        <v>1126</v>
      </c>
      <c r="D59" s="762"/>
      <c r="E59" s="762"/>
      <c r="F59" s="756"/>
      <c r="G59" s="762"/>
      <c r="H59" s="597">
        <v>3205199.66</v>
      </c>
      <c r="I59" s="972" t="s">
        <v>1256</v>
      </c>
    </row>
    <row r="60" spans="1:9" s="758" customFormat="1" ht="25.5" hidden="1">
      <c r="A60" s="761"/>
      <c r="B60" s="761"/>
      <c r="C60" s="137" t="s">
        <v>840</v>
      </c>
      <c r="D60" s="762"/>
      <c r="E60" s="762"/>
      <c r="F60" s="756"/>
      <c r="G60" s="762"/>
      <c r="H60" s="597">
        <v>0</v>
      </c>
      <c r="I60" s="972" t="s">
        <v>1256</v>
      </c>
    </row>
    <row r="61" spans="1:9" s="758" customFormat="1" ht="25.5">
      <c r="A61" s="761"/>
      <c r="B61" s="754"/>
      <c r="C61" s="1041" t="s">
        <v>863</v>
      </c>
      <c r="D61" s="762"/>
      <c r="E61" s="762"/>
      <c r="F61" s="756"/>
      <c r="G61" s="762"/>
      <c r="H61" s="597">
        <v>450000</v>
      </c>
      <c r="I61" s="972" t="s">
        <v>1256</v>
      </c>
    </row>
    <row r="62" spans="1:12" s="758" customFormat="1" ht="25.5">
      <c r="A62" s="761"/>
      <c r="B62" s="754"/>
      <c r="C62" s="1170" t="s">
        <v>969</v>
      </c>
      <c r="D62" s="762"/>
      <c r="E62" s="762"/>
      <c r="F62" s="756"/>
      <c r="G62" s="762"/>
      <c r="H62" s="597">
        <v>5000</v>
      </c>
      <c r="I62" s="966" t="s">
        <v>414</v>
      </c>
      <c r="L62" s="1141">
        <f>SUM(H62:H63)</f>
        <v>38000</v>
      </c>
    </row>
    <row r="63" spans="1:9" s="758" customFormat="1" ht="25.5">
      <c r="A63" s="761"/>
      <c r="B63" s="754"/>
      <c r="C63" s="166" t="s">
        <v>919</v>
      </c>
      <c r="D63" s="762"/>
      <c r="E63" s="762"/>
      <c r="F63" s="756"/>
      <c r="G63" s="762"/>
      <c r="H63" s="597">
        <v>33000</v>
      </c>
      <c r="I63" s="966" t="s">
        <v>425</v>
      </c>
    </row>
    <row r="64" spans="1:9" s="758" customFormat="1" ht="51" hidden="1">
      <c r="A64" s="761"/>
      <c r="B64" s="754"/>
      <c r="C64" s="1156" t="s">
        <v>1122</v>
      </c>
      <c r="D64" s="762"/>
      <c r="E64" s="762"/>
      <c r="F64" s="756"/>
      <c r="G64" s="762"/>
      <c r="H64" s="1132">
        <v>0</v>
      </c>
      <c r="I64" s="916" t="s">
        <v>1210</v>
      </c>
    </row>
    <row r="65" spans="1:9" s="758" customFormat="1" ht="38.25">
      <c r="A65" s="761"/>
      <c r="B65" s="754"/>
      <c r="C65" s="1061" t="s">
        <v>1254</v>
      </c>
      <c r="D65" s="762"/>
      <c r="E65" s="762"/>
      <c r="F65" s="756"/>
      <c r="G65" s="762"/>
      <c r="H65" s="597">
        <v>200000</v>
      </c>
      <c r="I65" s="916" t="s">
        <v>28</v>
      </c>
    </row>
    <row r="66" spans="1:9" s="758" customFormat="1" ht="63.75">
      <c r="A66" s="761"/>
      <c r="B66" s="754"/>
      <c r="C66" s="1061" t="s">
        <v>1255</v>
      </c>
      <c r="D66" s="762"/>
      <c r="E66" s="762"/>
      <c r="F66" s="756"/>
      <c r="G66" s="762"/>
      <c r="H66" s="597">
        <v>200000</v>
      </c>
      <c r="I66" s="916" t="s">
        <v>28</v>
      </c>
    </row>
    <row r="67" spans="1:9" s="758" customFormat="1" ht="25.5">
      <c r="A67" s="761"/>
      <c r="B67" s="754"/>
      <c r="C67" s="1061" t="s">
        <v>1124</v>
      </c>
      <c r="D67" s="762"/>
      <c r="E67" s="762"/>
      <c r="F67" s="756"/>
      <c r="G67" s="762"/>
      <c r="H67" s="597">
        <v>50000</v>
      </c>
      <c r="I67" s="972" t="s">
        <v>1256</v>
      </c>
    </row>
    <row r="68" spans="1:9" s="758" customFormat="1" ht="25.5" hidden="1">
      <c r="A68" s="761"/>
      <c r="B68" s="754"/>
      <c r="C68" s="1157" t="s">
        <v>1127</v>
      </c>
      <c r="D68" s="762"/>
      <c r="E68" s="762"/>
      <c r="F68" s="756"/>
      <c r="G68" s="762"/>
      <c r="H68" s="597">
        <v>0</v>
      </c>
      <c r="I68" s="1086" t="s">
        <v>1206</v>
      </c>
    </row>
    <row r="69" spans="1:9" s="758" customFormat="1" ht="38.25" hidden="1">
      <c r="A69" s="761"/>
      <c r="B69" s="754"/>
      <c r="C69" s="1158" t="s">
        <v>1128</v>
      </c>
      <c r="D69" s="1133"/>
      <c r="E69" s="762"/>
      <c r="F69" s="756"/>
      <c r="G69" s="762"/>
      <c r="H69" s="597">
        <v>0</v>
      </c>
      <c r="I69" s="1088" t="s">
        <v>1117</v>
      </c>
    </row>
    <row r="70" spans="1:9" s="758" customFormat="1" ht="38.25" hidden="1">
      <c r="A70" s="761"/>
      <c r="B70" s="754"/>
      <c r="C70" s="1135" t="s">
        <v>708</v>
      </c>
      <c r="D70" s="762"/>
      <c r="E70" s="762"/>
      <c r="F70" s="756"/>
      <c r="G70" s="762"/>
      <c r="H70" s="597">
        <v>0</v>
      </c>
      <c r="I70" s="1086" t="s">
        <v>1224</v>
      </c>
    </row>
    <row r="71" spans="1:9" s="758" customFormat="1" ht="38.25">
      <c r="A71" s="761"/>
      <c r="B71" s="754"/>
      <c r="C71" s="1170" t="s">
        <v>1207</v>
      </c>
      <c r="D71" s="762"/>
      <c r="E71" s="762"/>
      <c r="F71" s="756"/>
      <c r="G71" s="762"/>
      <c r="H71" s="597">
        <v>20000</v>
      </c>
      <c r="I71" s="994"/>
    </row>
    <row r="72" spans="1:9" s="758" customFormat="1" ht="51" hidden="1">
      <c r="A72" s="761"/>
      <c r="B72" s="754"/>
      <c r="C72" s="1135" t="s">
        <v>837</v>
      </c>
      <c r="D72" s="762"/>
      <c r="E72" s="762"/>
      <c r="F72" s="756"/>
      <c r="G72" s="762"/>
      <c r="H72" s="597">
        <v>0</v>
      </c>
      <c r="I72" s="916" t="s">
        <v>749</v>
      </c>
    </row>
    <row r="73" spans="1:9" s="758" customFormat="1" ht="89.25" hidden="1">
      <c r="A73" s="761"/>
      <c r="B73" s="754"/>
      <c r="C73" s="1135" t="s">
        <v>1111</v>
      </c>
      <c r="D73" s="762"/>
      <c r="E73" s="762"/>
      <c r="F73" s="756"/>
      <c r="G73" s="762"/>
      <c r="H73" s="597">
        <v>0</v>
      </c>
      <c r="I73" s="916" t="s">
        <v>1110</v>
      </c>
    </row>
    <row r="74" spans="1:9" s="758" customFormat="1" ht="38.25" hidden="1">
      <c r="A74" s="761"/>
      <c r="B74" s="754"/>
      <c r="C74" s="1134" t="s">
        <v>1077</v>
      </c>
      <c r="D74" s="762"/>
      <c r="E74" s="762"/>
      <c r="F74" s="756"/>
      <c r="G74" s="762"/>
      <c r="H74" s="592">
        <v>0</v>
      </c>
      <c r="I74" s="916" t="s">
        <v>739</v>
      </c>
    </row>
    <row r="75" spans="1:9" s="758" customFormat="1" ht="51" hidden="1">
      <c r="A75" s="761"/>
      <c r="B75" s="754"/>
      <c r="C75" s="1091" t="s">
        <v>958</v>
      </c>
      <c r="D75" s="762"/>
      <c r="E75" s="762"/>
      <c r="F75" s="756"/>
      <c r="G75" s="762"/>
      <c r="H75" s="1090">
        <v>0</v>
      </c>
      <c r="I75" s="1086" t="s">
        <v>1211</v>
      </c>
    </row>
    <row r="76" spans="1:9" s="758" customFormat="1" ht="25.5" hidden="1">
      <c r="A76" s="761"/>
      <c r="B76" s="754"/>
      <c r="C76" s="1134" t="s">
        <v>741</v>
      </c>
      <c r="D76" s="762"/>
      <c r="E76" s="762"/>
      <c r="F76" s="756"/>
      <c r="G76" s="762"/>
      <c r="H76" s="592">
        <v>0</v>
      </c>
      <c r="I76" s="916" t="s">
        <v>740</v>
      </c>
    </row>
    <row r="77" spans="1:9" s="758" customFormat="1" ht="25.5" hidden="1">
      <c r="A77" s="761"/>
      <c r="B77" s="754"/>
      <c r="C77" s="1135" t="s">
        <v>833</v>
      </c>
      <c r="D77" s="762"/>
      <c r="E77" s="762"/>
      <c r="F77" s="756"/>
      <c r="G77" s="762"/>
      <c r="H77" s="597">
        <v>0</v>
      </c>
      <c r="I77" s="916" t="s">
        <v>747</v>
      </c>
    </row>
    <row r="78" spans="1:9" s="758" customFormat="1" ht="51" hidden="1">
      <c r="A78" s="761"/>
      <c r="B78" s="754"/>
      <c r="C78" s="1135" t="s">
        <v>953</v>
      </c>
      <c r="D78" s="762"/>
      <c r="E78" s="762"/>
      <c r="F78" s="756"/>
      <c r="G78" s="762"/>
      <c r="H78" s="597">
        <v>0</v>
      </c>
      <c r="I78" s="916" t="s">
        <v>747</v>
      </c>
    </row>
    <row r="79" spans="1:9" s="758" customFormat="1" ht="51" hidden="1">
      <c r="A79" s="761"/>
      <c r="B79" s="754"/>
      <c r="C79" s="166" t="s">
        <v>1006</v>
      </c>
      <c r="D79" s="762"/>
      <c r="E79" s="762"/>
      <c r="F79" s="756"/>
      <c r="G79" s="762"/>
      <c r="H79" s="597">
        <v>0</v>
      </c>
      <c r="I79" s="916" t="s">
        <v>746</v>
      </c>
    </row>
    <row r="80" spans="1:9" s="758" customFormat="1" ht="38.25" hidden="1">
      <c r="A80" s="761"/>
      <c r="B80" s="754"/>
      <c r="C80" s="166" t="s">
        <v>1007</v>
      </c>
      <c r="D80" s="762"/>
      <c r="E80" s="762"/>
      <c r="F80" s="756"/>
      <c r="G80" s="762"/>
      <c r="H80" s="597">
        <v>0</v>
      </c>
      <c r="I80" s="916" t="s">
        <v>746</v>
      </c>
    </row>
    <row r="81" spans="1:9" s="758" customFormat="1" ht="51" hidden="1">
      <c r="A81" s="761"/>
      <c r="B81" s="754"/>
      <c r="C81" s="166" t="s">
        <v>1008</v>
      </c>
      <c r="D81" s="762"/>
      <c r="E81" s="762"/>
      <c r="F81" s="756"/>
      <c r="G81" s="762"/>
      <c r="H81" s="597">
        <v>0</v>
      </c>
      <c r="I81" s="916" t="s">
        <v>746</v>
      </c>
    </row>
    <row r="82" spans="1:9" s="758" customFormat="1" ht="38.25">
      <c r="A82" s="761"/>
      <c r="B82" s="754"/>
      <c r="C82" s="1170" t="s">
        <v>1232</v>
      </c>
      <c r="D82" s="762"/>
      <c r="E82" s="762"/>
      <c r="F82" s="756"/>
      <c r="G82" s="762"/>
      <c r="H82" s="597">
        <v>250000</v>
      </c>
      <c r="I82" s="972" t="s">
        <v>1258</v>
      </c>
    </row>
    <row r="83" spans="1:9" s="758" customFormat="1" ht="51" hidden="1">
      <c r="A83" s="761"/>
      <c r="B83" s="754"/>
      <c r="C83" s="1135" t="s">
        <v>948</v>
      </c>
      <c r="D83" s="762"/>
      <c r="E83" s="762"/>
      <c r="F83" s="756"/>
      <c r="G83" s="762"/>
      <c r="H83" s="597">
        <v>0</v>
      </c>
      <c r="I83" s="916" t="s">
        <v>744</v>
      </c>
    </row>
    <row r="84" spans="1:9" s="758" customFormat="1" ht="25.5" hidden="1">
      <c r="A84" s="761"/>
      <c r="B84" s="754"/>
      <c r="C84" s="1135" t="s">
        <v>991</v>
      </c>
      <c r="D84" s="762"/>
      <c r="E84" s="762"/>
      <c r="F84" s="756"/>
      <c r="G84" s="762"/>
      <c r="H84" s="597">
        <v>0</v>
      </c>
      <c r="I84" s="916" t="s">
        <v>748</v>
      </c>
    </row>
    <row r="85" spans="1:9" s="758" customFormat="1" ht="38.25" hidden="1">
      <c r="A85" s="761"/>
      <c r="B85" s="754"/>
      <c r="C85" s="1135" t="s">
        <v>992</v>
      </c>
      <c r="D85" s="762"/>
      <c r="E85" s="762"/>
      <c r="F85" s="756"/>
      <c r="G85" s="762"/>
      <c r="H85" s="597">
        <v>0</v>
      </c>
      <c r="I85" s="916" t="s">
        <v>748</v>
      </c>
    </row>
    <row r="86" spans="1:9" s="758" customFormat="1" ht="51" hidden="1">
      <c r="A86" s="761"/>
      <c r="B86" s="754"/>
      <c r="C86" s="1135" t="s">
        <v>993</v>
      </c>
      <c r="D86" s="762"/>
      <c r="E86" s="762"/>
      <c r="F86" s="756"/>
      <c r="G86" s="762"/>
      <c r="H86" s="597">
        <v>0</v>
      </c>
      <c r="I86" s="916" t="s">
        <v>748</v>
      </c>
    </row>
    <row r="87" spans="1:9" s="758" customFormat="1" ht="38.25" hidden="1">
      <c r="A87" s="761"/>
      <c r="B87" s="754"/>
      <c r="C87" s="1067" t="s">
        <v>994</v>
      </c>
      <c r="D87" s="762"/>
      <c r="E87" s="762"/>
      <c r="F87" s="756"/>
      <c r="G87" s="762"/>
      <c r="H87" s="597">
        <v>0</v>
      </c>
      <c r="I87" s="1086" t="s">
        <v>1225</v>
      </c>
    </row>
    <row r="88" spans="1:9" s="758" customFormat="1" ht="63.75" hidden="1">
      <c r="A88" s="761"/>
      <c r="B88" s="754"/>
      <c r="C88" s="1135" t="s">
        <v>995</v>
      </c>
      <c r="D88" s="762"/>
      <c r="E88" s="762"/>
      <c r="F88" s="756"/>
      <c r="G88" s="762"/>
      <c r="H88" s="597">
        <v>0</v>
      </c>
      <c r="I88" s="916" t="s">
        <v>748</v>
      </c>
    </row>
    <row r="89" spans="1:9" s="758" customFormat="1" ht="76.5" hidden="1">
      <c r="A89" s="761"/>
      <c r="B89" s="754"/>
      <c r="C89" s="1135" t="s">
        <v>996</v>
      </c>
      <c r="D89" s="762"/>
      <c r="E89" s="762"/>
      <c r="F89" s="756"/>
      <c r="G89" s="762"/>
      <c r="H89" s="597">
        <v>0</v>
      </c>
      <c r="I89" s="916" t="s">
        <v>748</v>
      </c>
    </row>
    <row r="90" spans="1:9" s="758" customFormat="1" ht="76.5" hidden="1">
      <c r="A90" s="761"/>
      <c r="B90" s="754"/>
      <c r="C90" s="1158" t="s">
        <v>1226</v>
      </c>
      <c r="D90" s="762"/>
      <c r="E90" s="762"/>
      <c r="F90" s="756"/>
      <c r="G90" s="762"/>
      <c r="H90" s="597">
        <v>0</v>
      </c>
      <c r="I90" s="916" t="s">
        <v>748</v>
      </c>
    </row>
    <row r="91" spans="1:9" s="758" customFormat="1" ht="38.25" hidden="1">
      <c r="A91" s="761"/>
      <c r="B91" s="754"/>
      <c r="C91" s="1135" t="s">
        <v>1081</v>
      </c>
      <c r="D91" s="762"/>
      <c r="E91" s="762"/>
      <c r="F91" s="756"/>
      <c r="G91" s="762"/>
      <c r="H91" s="597">
        <v>0</v>
      </c>
      <c r="I91" s="916" t="s">
        <v>750</v>
      </c>
    </row>
    <row r="92" spans="1:9" s="758" customFormat="1" ht="38.25" hidden="1">
      <c r="A92" s="761"/>
      <c r="B92" s="754"/>
      <c r="C92" s="1135" t="s">
        <v>1082</v>
      </c>
      <c r="D92" s="762"/>
      <c r="E92" s="762"/>
      <c r="F92" s="756"/>
      <c r="G92" s="762"/>
      <c r="H92" s="597">
        <v>0</v>
      </c>
      <c r="I92" s="916" t="s">
        <v>750</v>
      </c>
    </row>
    <row r="93" spans="1:9" s="758" customFormat="1" ht="38.25" hidden="1">
      <c r="A93" s="761"/>
      <c r="B93" s="754"/>
      <c r="C93" s="1135" t="s">
        <v>1083</v>
      </c>
      <c r="D93" s="762"/>
      <c r="E93" s="762"/>
      <c r="F93" s="756"/>
      <c r="G93" s="762"/>
      <c r="H93" s="597">
        <v>0</v>
      </c>
      <c r="I93" s="916" t="s">
        <v>750</v>
      </c>
    </row>
    <row r="94" spans="1:9" s="758" customFormat="1" ht="38.25" hidden="1">
      <c r="A94" s="761"/>
      <c r="B94" s="754"/>
      <c r="C94" s="1135" t="s">
        <v>1084</v>
      </c>
      <c r="D94" s="762"/>
      <c r="E94" s="762"/>
      <c r="F94" s="756"/>
      <c r="G94" s="762"/>
      <c r="H94" s="597">
        <v>0</v>
      </c>
      <c r="I94" s="916" t="s">
        <v>750</v>
      </c>
    </row>
    <row r="95" spans="1:9" s="758" customFormat="1" ht="38.25" hidden="1">
      <c r="A95" s="761"/>
      <c r="B95" s="754"/>
      <c r="C95" s="1135" t="s">
        <v>1085</v>
      </c>
      <c r="D95" s="762"/>
      <c r="E95" s="762"/>
      <c r="F95" s="756"/>
      <c r="G95" s="762"/>
      <c r="H95" s="597">
        <v>0</v>
      </c>
      <c r="I95" s="916" t="s">
        <v>750</v>
      </c>
    </row>
    <row r="96" spans="1:9" s="758" customFormat="1" ht="38.25" hidden="1">
      <c r="A96" s="761"/>
      <c r="B96" s="754"/>
      <c r="C96" s="1135" t="s">
        <v>1086</v>
      </c>
      <c r="D96" s="762"/>
      <c r="E96" s="762"/>
      <c r="F96" s="756"/>
      <c r="G96" s="762"/>
      <c r="H96" s="597">
        <v>0</v>
      </c>
      <c r="I96" s="916" t="s">
        <v>750</v>
      </c>
    </row>
    <row r="97" spans="1:9" s="758" customFormat="1" ht="38.25" hidden="1">
      <c r="A97" s="761"/>
      <c r="B97" s="754"/>
      <c r="C97" s="1135" t="s">
        <v>1087</v>
      </c>
      <c r="D97" s="762"/>
      <c r="E97" s="762"/>
      <c r="F97" s="756"/>
      <c r="G97" s="762"/>
      <c r="H97" s="597">
        <v>0</v>
      </c>
      <c r="I97" s="916" t="s">
        <v>750</v>
      </c>
    </row>
    <row r="98" spans="1:9" s="758" customFormat="1" ht="127.5" hidden="1">
      <c r="A98" s="761"/>
      <c r="B98" s="754"/>
      <c r="C98" s="1135" t="s">
        <v>1080</v>
      </c>
      <c r="D98" s="762"/>
      <c r="E98" s="762"/>
      <c r="F98" s="756"/>
      <c r="G98" s="762"/>
      <c r="H98" s="597">
        <v>0</v>
      </c>
      <c r="I98" s="916" t="s">
        <v>1079</v>
      </c>
    </row>
    <row r="99" spans="1:9" s="758" customFormat="1" ht="38.25" hidden="1">
      <c r="A99" s="761"/>
      <c r="B99" s="754"/>
      <c r="C99" s="1135" t="s">
        <v>1088</v>
      </c>
      <c r="D99" s="762"/>
      <c r="E99" s="762"/>
      <c r="F99" s="756"/>
      <c r="G99" s="762"/>
      <c r="H99" s="597">
        <v>0</v>
      </c>
      <c r="I99" s="916" t="s">
        <v>1079</v>
      </c>
    </row>
    <row r="100" spans="1:9" s="758" customFormat="1" ht="38.25" hidden="1">
      <c r="A100" s="761"/>
      <c r="B100" s="754"/>
      <c r="C100" s="1135" t="s">
        <v>1013</v>
      </c>
      <c r="D100" s="762"/>
      <c r="E100" s="762"/>
      <c r="F100" s="756"/>
      <c r="G100" s="762"/>
      <c r="H100" s="597">
        <v>0</v>
      </c>
      <c r="I100" s="916" t="s">
        <v>1014</v>
      </c>
    </row>
    <row r="101" spans="1:9" s="758" customFormat="1" ht="76.5" hidden="1">
      <c r="A101" s="761"/>
      <c r="B101" s="754"/>
      <c r="C101" s="1158" t="s">
        <v>957</v>
      </c>
      <c r="D101" s="762"/>
      <c r="E101" s="762"/>
      <c r="F101" s="756"/>
      <c r="G101" s="762"/>
      <c r="H101" s="1172">
        <v>0</v>
      </c>
      <c r="I101" s="1086" t="s">
        <v>1212</v>
      </c>
    </row>
    <row r="102" spans="1:9" s="758" customFormat="1" ht="25.5" hidden="1">
      <c r="A102" s="761"/>
      <c r="B102" s="754"/>
      <c r="C102" s="1135" t="s">
        <v>1058</v>
      </c>
      <c r="D102" s="762"/>
      <c r="E102" s="762"/>
      <c r="F102" s="756"/>
      <c r="G102" s="762"/>
      <c r="H102" s="597">
        <v>0</v>
      </c>
      <c r="I102" s="916" t="s">
        <v>1059</v>
      </c>
    </row>
    <row r="103" spans="1:9" s="758" customFormat="1" ht="25.5" hidden="1">
      <c r="A103" s="761"/>
      <c r="B103" s="754"/>
      <c r="C103" s="1135" t="s">
        <v>1060</v>
      </c>
      <c r="D103" s="762"/>
      <c r="E103" s="762"/>
      <c r="F103" s="756"/>
      <c r="G103" s="762"/>
      <c r="H103" s="597">
        <v>0</v>
      </c>
      <c r="I103" s="916" t="s">
        <v>1059</v>
      </c>
    </row>
    <row r="104" spans="1:9" s="758" customFormat="1" ht="38.25" hidden="1">
      <c r="A104" s="761"/>
      <c r="B104" s="754"/>
      <c r="C104" s="1135" t="s">
        <v>952</v>
      </c>
      <c r="D104" s="762"/>
      <c r="E104" s="762"/>
      <c r="F104" s="756"/>
      <c r="G104" s="762"/>
      <c r="H104" s="597">
        <v>0</v>
      </c>
      <c r="I104" s="916" t="s">
        <v>951</v>
      </c>
    </row>
    <row r="105" spans="1:9" s="758" customFormat="1" ht="38.25" hidden="1">
      <c r="A105" s="761"/>
      <c r="B105" s="754"/>
      <c r="C105" s="1135" t="s">
        <v>987</v>
      </c>
      <c r="D105" s="762"/>
      <c r="E105" s="762"/>
      <c r="F105" s="756"/>
      <c r="G105" s="762"/>
      <c r="H105" s="597">
        <v>0</v>
      </c>
      <c r="I105" s="916" t="s">
        <v>984</v>
      </c>
    </row>
    <row r="106" spans="1:9" s="758" customFormat="1" ht="89.25">
      <c r="A106" s="761"/>
      <c r="B106" s="754"/>
      <c r="C106" s="166" t="s">
        <v>1234</v>
      </c>
      <c r="D106" s="762"/>
      <c r="E106" s="762"/>
      <c r="F106" s="756"/>
      <c r="G106" s="762"/>
      <c r="H106" s="597">
        <v>200000</v>
      </c>
      <c r="I106" s="916" t="s">
        <v>28</v>
      </c>
    </row>
    <row r="107" spans="1:9" s="86" customFormat="1" ht="12.75">
      <c r="A107" s="53"/>
      <c r="B107" s="285"/>
      <c r="C107" s="68" t="s">
        <v>168</v>
      </c>
      <c r="D107" s="156">
        <v>2975161</v>
      </c>
      <c r="E107" s="156">
        <v>2284696.32</v>
      </c>
      <c r="F107" s="111">
        <v>2280550.67</v>
      </c>
      <c r="G107" s="156">
        <v>3651529.99</v>
      </c>
      <c r="H107" s="603">
        <f>SUM(H108,H111,H125,H155,H161:H168)</f>
        <v>2600000</v>
      </c>
      <c r="I107" s="981" t="s">
        <v>28</v>
      </c>
    </row>
    <row r="108" spans="1:11" s="86" customFormat="1" ht="12.75">
      <c r="A108" s="43"/>
      <c r="B108" s="43"/>
      <c r="C108" s="36" t="s">
        <v>441</v>
      </c>
      <c r="D108" s="370"/>
      <c r="E108" s="370"/>
      <c r="F108" s="254"/>
      <c r="G108" s="370"/>
      <c r="H108" s="1173">
        <v>170819</v>
      </c>
      <c r="I108" s="916" t="s">
        <v>28</v>
      </c>
      <c r="K108" s="805">
        <f>SUM(H109:H110)</f>
        <v>0</v>
      </c>
    </row>
    <row r="109" spans="1:9" s="483" customFormat="1" ht="12.75">
      <c r="A109" s="482"/>
      <c r="B109" s="482"/>
      <c r="C109" s="574" t="s">
        <v>665</v>
      </c>
      <c r="D109" s="434"/>
      <c r="E109" s="434"/>
      <c r="F109" s="345"/>
      <c r="G109" s="242"/>
      <c r="H109" s="1174" t="s">
        <v>28</v>
      </c>
      <c r="I109" s="916" t="s">
        <v>28</v>
      </c>
    </row>
    <row r="110" spans="1:10" s="483" customFormat="1" ht="25.5" hidden="1">
      <c r="A110" s="482"/>
      <c r="B110" s="482"/>
      <c r="C110" s="574" t="s">
        <v>252</v>
      </c>
      <c r="D110" s="434"/>
      <c r="E110" s="434"/>
      <c r="F110" s="345"/>
      <c r="G110" s="242"/>
      <c r="H110" s="599">
        <v>0</v>
      </c>
      <c r="I110" s="916" t="s">
        <v>959</v>
      </c>
      <c r="J110" s="485"/>
    </row>
    <row r="111" spans="1:11" s="483" customFormat="1" ht="12.75">
      <c r="A111" s="482"/>
      <c r="B111" s="482"/>
      <c r="C111" s="137" t="s">
        <v>493</v>
      </c>
      <c r="D111" s="434"/>
      <c r="E111" s="434"/>
      <c r="F111" s="345"/>
      <c r="G111" s="242"/>
      <c r="H111" s="592">
        <v>510000</v>
      </c>
      <c r="I111" s="916" t="s">
        <v>28</v>
      </c>
      <c r="J111" s="485"/>
      <c r="K111" s="838">
        <f>SUM(H112:H124)</f>
        <v>0</v>
      </c>
    </row>
    <row r="112" spans="1:9" s="483" customFormat="1" ht="22.5">
      <c r="A112" s="482"/>
      <c r="B112" s="482"/>
      <c r="C112" s="574" t="s">
        <v>85</v>
      </c>
      <c r="D112" s="434"/>
      <c r="E112" s="434"/>
      <c r="F112" s="345"/>
      <c r="G112" s="242"/>
      <c r="H112" s="1174"/>
      <c r="I112" s="916"/>
    </row>
    <row r="113" spans="1:9" s="483" customFormat="1" ht="22.5">
      <c r="A113" s="482"/>
      <c r="B113" s="482"/>
      <c r="C113" s="574" t="s">
        <v>1130</v>
      </c>
      <c r="D113" s="434"/>
      <c r="E113" s="434"/>
      <c r="F113" s="345"/>
      <c r="G113" s="242"/>
      <c r="H113" s="1175"/>
      <c r="I113" s="916"/>
    </row>
    <row r="114" spans="1:9" s="483" customFormat="1" ht="12.75">
      <c r="A114" s="482"/>
      <c r="B114" s="482"/>
      <c r="C114" s="574" t="s">
        <v>1129</v>
      </c>
      <c r="D114" s="434"/>
      <c r="E114" s="434"/>
      <c r="F114" s="345"/>
      <c r="G114" s="242"/>
      <c r="H114" s="1175"/>
      <c r="I114" s="916"/>
    </row>
    <row r="115" spans="1:9" s="483" customFormat="1" ht="12.75">
      <c r="A115" s="482"/>
      <c r="B115" s="482"/>
      <c r="C115" s="574" t="s">
        <v>90</v>
      </c>
      <c r="D115" s="434"/>
      <c r="E115" s="434"/>
      <c r="F115" s="345"/>
      <c r="G115" s="242"/>
      <c r="H115" s="1175"/>
      <c r="I115" s="916"/>
    </row>
    <row r="116" spans="1:9" s="483" customFormat="1" ht="12.75">
      <c r="A116" s="1217"/>
      <c r="B116" s="1218"/>
      <c r="C116" s="574" t="s">
        <v>492</v>
      </c>
      <c r="D116" s="434"/>
      <c r="E116" s="434"/>
      <c r="F116" s="345"/>
      <c r="G116" s="242"/>
      <c r="H116" s="1175"/>
      <c r="I116" s="916"/>
    </row>
    <row r="117" spans="1:10" s="328" customFormat="1" ht="12.75">
      <c r="A117" s="811"/>
      <c r="B117" s="811"/>
      <c r="C117" s="1210"/>
      <c r="D117" s="1211"/>
      <c r="E117" s="1211"/>
      <c r="F117" s="1212"/>
      <c r="G117" s="1211"/>
      <c r="H117" s="614"/>
      <c r="I117" s="1223" t="s">
        <v>1247</v>
      </c>
      <c r="J117" s="487"/>
    </row>
    <row r="118" spans="1:9" ht="13.5" thickBot="1">
      <c r="A118" s="18"/>
      <c r="B118" s="18"/>
      <c r="C118" s="547"/>
      <c r="D118" s="145"/>
      <c r="E118" s="145"/>
      <c r="F118" s="297"/>
      <c r="G118" s="326"/>
      <c r="H118" s="585"/>
      <c r="I118" s="973"/>
    </row>
    <row r="119" spans="1:9" s="1" customFormat="1" ht="39" thickBot="1">
      <c r="A119" s="20" t="s">
        <v>21</v>
      </c>
      <c r="B119" s="21" t="s">
        <v>22</v>
      </c>
      <c r="C119" s="9" t="s">
        <v>44</v>
      </c>
      <c r="D119" s="10" t="s">
        <v>795</v>
      </c>
      <c r="E119" s="10" t="s">
        <v>913</v>
      </c>
      <c r="F119" s="10" t="s">
        <v>914</v>
      </c>
      <c r="G119" s="10" t="s">
        <v>897</v>
      </c>
      <c r="H119" s="1031" t="s">
        <v>915</v>
      </c>
      <c r="I119" s="666" t="s">
        <v>25</v>
      </c>
    </row>
    <row r="120" spans="1:9" s="483" customFormat="1" ht="12.75">
      <c r="A120" s="482"/>
      <c r="B120" s="482"/>
      <c r="C120" s="574" t="s">
        <v>413</v>
      </c>
      <c r="D120" s="434"/>
      <c r="E120" s="434"/>
      <c r="F120" s="345"/>
      <c r="G120" s="242"/>
      <c r="H120" s="1175"/>
      <c r="I120" s="979" t="s">
        <v>28</v>
      </c>
    </row>
    <row r="121" spans="1:9" s="483" customFormat="1" ht="33.75">
      <c r="A121" s="482"/>
      <c r="B121" s="482"/>
      <c r="C121" s="574" t="s">
        <v>865</v>
      </c>
      <c r="D121" s="818"/>
      <c r="E121" s="818"/>
      <c r="F121" s="345"/>
      <c r="G121" s="802"/>
      <c r="H121" s="1176"/>
      <c r="I121" s="979"/>
    </row>
    <row r="122" spans="1:9" s="483" customFormat="1" ht="22.5">
      <c r="A122" s="482"/>
      <c r="B122" s="482"/>
      <c r="C122" s="574" t="s">
        <v>1131</v>
      </c>
      <c r="D122" s="818"/>
      <c r="E122" s="818"/>
      <c r="F122" s="345"/>
      <c r="G122" s="802"/>
      <c r="H122" s="1176"/>
      <c r="I122" s="979"/>
    </row>
    <row r="123" spans="1:9" s="483" customFormat="1" ht="22.5">
      <c r="A123" s="482"/>
      <c r="B123" s="482"/>
      <c r="C123" s="574" t="s">
        <v>1132</v>
      </c>
      <c r="D123" s="818"/>
      <c r="E123" s="818"/>
      <c r="F123" s="345"/>
      <c r="G123" s="802"/>
      <c r="H123" s="1176"/>
      <c r="I123" s="979"/>
    </row>
    <row r="124" spans="1:9" s="483" customFormat="1" ht="33.75" hidden="1">
      <c r="A124" s="482"/>
      <c r="B124" s="482"/>
      <c r="C124" s="574" t="s">
        <v>831</v>
      </c>
      <c r="D124" s="818"/>
      <c r="E124" s="818"/>
      <c r="F124" s="345"/>
      <c r="G124" s="802"/>
      <c r="H124" s="819">
        <v>0</v>
      </c>
      <c r="I124" s="916" t="s">
        <v>745</v>
      </c>
    </row>
    <row r="125" spans="1:11" s="86" customFormat="1" ht="12.75">
      <c r="A125" s="43"/>
      <c r="B125" s="43"/>
      <c r="C125" s="36" t="s">
        <v>490</v>
      </c>
      <c r="D125" s="370"/>
      <c r="E125" s="370"/>
      <c r="F125" s="254"/>
      <c r="G125" s="370"/>
      <c r="H125" s="1173">
        <v>1877398.3</v>
      </c>
      <c r="I125" s="916" t="s">
        <v>28</v>
      </c>
      <c r="K125" s="805">
        <f>SUM(H126:H154)</f>
        <v>700000</v>
      </c>
    </row>
    <row r="126" spans="1:9" s="479" customFormat="1" ht="12.75">
      <c r="A126" s="475"/>
      <c r="B126" s="475"/>
      <c r="C126" s="574" t="s">
        <v>250</v>
      </c>
      <c r="D126" s="476"/>
      <c r="E126" s="476"/>
      <c r="F126" s="477"/>
      <c r="G126" s="478"/>
      <c r="H126" s="1175">
        <v>700000</v>
      </c>
      <c r="I126" s="994" t="s">
        <v>1259</v>
      </c>
    </row>
    <row r="127" spans="1:9" s="481" customFormat="1" ht="22.5">
      <c r="A127" s="480"/>
      <c r="B127" s="480"/>
      <c r="C127" s="574" t="s">
        <v>1138</v>
      </c>
      <c r="D127" s="476"/>
      <c r="E127" s="476"/>
      <c r="F127" s="477"/>
      <c r="G127" s="478"/>
      <c r="H127" s="1175" t="s">
        <v>28</v>
      </c>
      <c r="I127" s="916" t="s">
        <v>28</v>
      </c>
    </row>
    <row r="128" spans="1:9" s="481" customFormat="1" ht="33.75">
      <c r="A128" s="480"/>
      <c r="B128" s="480"/>
      <c r="C128" s="574" t="s">
        <v>867</v>
      </c>
      <c r="D128" s="476"/>
      <c r="E128" s="476"/>
      <c r="F128" s="477"/>
      <c r="G128" s="478"/>
      <c r="H128" s="1175" t="s">
        <v>28</v>
      </c>
      <c r="I128" s="916" t="s">
        <v>28</v>
      </c>
    </row>
    <row r="129" spans="1:9" s="479" customFormat="1" ht="22.5">
      <c r="A129" s="475"/>
      <c r="B129" s="475"/>
      <c r="C129" s="574" t="s">
        <v>94</v>
      </c>
      <c r="D129" s="476"/>
      <c r="E129" s="476"/>
      <c r="F129" s="477"/>
      <c r="G129" s="478"/>
      <c r="H129" s="1175" t="s">
        <v>28</v>
      </c>
      <c r="I129" s="916" t="s">
        <v>28</v>
      </c>
    </row>
    <row r="130" spans="1:9" s="479" customFormat="1" ht="33.75" hidden="1">
      <c r="A130" s="475"/>
      <c r="B130" s="475"/>
      <c r="C130" s="574" t="s">
        <v>1067</v>
      </c>
      <c r="D130" s="476"/>
      <c r="E130" s="476"/>
      <c r="F130" s="477"/>
      <c r="G130" s="478"/>
      <c r="H130" s="1175">
        <v>0</v>
      </c>
      <c r="I130" s="916" t="s">
        <v>1066</v>
      </c>
    </row>
    <row r="131" spans="1:9" s="479" customFormat="1" ht="45" hidden="1">
      <c r="A131" s="475"/>
      <c r="B131" s="475"/>
      <c r="C131" s="574" t="s">
        <v>1068</v>
      </c>
      <c r="D131" s="476"/>
      <c r="E131" s="476"/>
      <c r="F131" s="477"/>
      <c r="G131" s="478"/>
      <c r="H131" s="1175">
        <v>0</v>
      </c>
      <c r="I131" s="916" t="s">
        <v>751</v>
      </c>
    </row>
    <row r="132" spans="1:9" s="479" customFormat="1" ht="45" hidden="1">
      <c r="A132" s="475"/>
      <c r="B132" s="475"/>
      <c r="C132" s="574" t="s">
        <v>1072</v>
      </c>
      <c r="D132" s="476"/>
      <c r="E132" s="476"/>
      <c r="F132" s="477"/>
      <c r="G132" s="478"/>
      <c r="H132" s="1175">
        <v>0</v>
      </c>
      <c r="I132" s="916" t="s">
        <v>750</v>
      </c>
    </row>
    <row r="133" spans="1:9" s="479" customFormat="1" ht="57.75" customHeight="1" hidden="1">
      <c r="A133" s="475"/>
      <c r="B133" s="475"/>
      <c r="C133" s="925" t="s">
        <v>832</v>
      </c>
      <c r="D133" s="476"/>
      <c r="E133" s="476"/>
      <c r="F133" s="477"/>
      <c r="G133" s="478"/>
      <c r="H133" s="1175">
        <v>0</v>
      </c>
      <c r="I133" s="916" t="s">
        <v>739</v>
      </c>
    </row>
    <row r="134" spans="1:9" s="479" customFormat="1" ht="12.75">
      <c r="A134" s="475"/>
      <c r="B134" s="475"/>
      <c r="C134" s="574" t="s">
        <v>412</v>
      </c>
      <c r="D134" s="476"/>
      <c r="E134" s="476"/>
      <c r="F134" s="477"/>
      <c r="G134" s="478"/>
      <c r="H134" s="1175" t="s">
        <v>28</v>
      </c>
      <c r="I134" s="982" t="s">
        <v>28</v>
      </c>
    </row>
    <row r="135" spans="1:9" s="479" customFormat="1" ht="14.25" customHeight="1">
      <c r="A135" s="475"/>
      <c r="B135" s="475"/>
      <c r="C135" s="574" t="s">
        <v>491</v>
      </c>
      <c r="D135" s="476"/>
      <c r="E135" s="476"/>
      <c r="F135" s="477"/>
      <c r="G135" s="478"/>
      <c r="H135" s="1175" t="s">
        <v>28</v>
      </c>
      <c r="I135" s="982" t="s">
        <v>28</v>
      </c>
    </row>
    <row r="136" spans="1:9" s="483" customFormat="1" ht="12.75">
      <c r="A136" s="482"/>
      <c r="B136" s="482"/>
      <c r="C136" s="574" t="s">
        <v>1133</v>
      </c>
      <c r="D136" s="434"/>
      <c r="E136" s="434"/>
      <c r="F136" s="484"/>
      <c r="G136" s="242"/>
      <c r="H136" s="1175" t="s">
        <v>28</v>
      </c>
      <c r="I136" s="982" t="s">
        <v>28</v>
      </c>
    </row>
    <row r="137" spans="1:9" s="483" customFormat="1" ht="33.75">
      <c r="A137" s="482"/>
      <c r="B137" s="482"/>
      <c r="C137" s="1095" t="s">
        <v>1209</v>
      </c>
      <c r="D137" s="818"/>
      <c r="E137" s="818"/>
      <c r="F137" s="484"/>
      <c r="G137" s="802"/>
      <c r="H137" s="1177" t="s">
        <v>28</v>
      </c>
      <c r="I137" s="982" t="s">
        <v>28</v>
      </c>
    </row>
    <row r="138" spans="1:9" s="483" customFormat="1" ht="22.5">
      <c r="A138" s="482"/>
      <c r="B138" s="482"/>
      <c r="C138" s="574" t="s">
        <v>1137</v>
      </c>
      <c r="D138" s="818"/>
      <c r="E138" s="818"/>
      <c r="F138" s="484"/>
      <c r="G138" s="802"/>
      <c r="H138" s="1176" t="s">
        <v>28</v>
      </c>
      <c r="I138" s="982" t="s">
        <v>28</v>
      </c>
    </row>
    <row r="139" spans="1:9" s="328" customFormat="1" ht="54" hidden="1">
      <c r="A139" s="429"/>
      <c r="B139" s="486"/>
      <c r="C139" s="1066" t="s">
        <v>999</v>
      </c>
      <c r="D139" s="281"/>
      <c r="E139" s="281"/>
      <c r="F139" s="300"/>
      <c r="G139" s="281"/>
      <c r="H139" s="1178">
        <v>0</v>
      </c>
      <c r="I139" s="916" t="s">
        <v>748</v>
      </c>
    </row>
    <row r="140" spans="1:9" s="328" customFormat="1" ht="33.75" hidden="1">
      <c r="A140" s="429"/>
      <c r="B140" s="486"/>
      <c r="C140" s="1054" t="s">
        <v>997</v>
      </c>
      <c r="D140" s="281"/>
      <c r="E140" s="281"/>
      <c r="F140" s="300"/>
      <c r="G140" s="281"/>
      <c r="H140" s="1178">
        <v>0</v>
      </c>
      <c r="I140" s="916" t="s">
        <v>748</v>
      </c>
    </row>
    <row r="141" spans="1:9" s="328" customFormat="1" ht="25.5" hidden="1">
      <c r="A141" s="429"/>
      <c r="B141" s="486"/>
      <c r="C141" s="1054" t="s">
        <v>998</v>
      </c>
      <c r="D141" s="281"/>
      <c r="E141" s="281"/>
      <c r="F141" s="300"/>
      <c r="G141" s="281"/>
      <c r="H141" s="1178">
        <v>0</v>
      </c>
      <c r="I141" s="916" t="s">
        <v>748</v>
      </c>
    </row>
    <row r="142" spans="1:9" s="328" customFormat="1" ht="33.75" hidden="1">
      <c r="A142" s="429"/>
      <c r="B142" s="486"/>
      <c r="C142" s="1054" t="s">
        <v>666</v>
      </c>
      <c r="D142" s="281"/>
      <c r="E142" s="281"/>
      <c r="F142" s="300"/>
      <c r="G142" s="281"/>
      <c r="H142" s="1178">
        <v>0</v>
      </c>
      <c r="I142" s="916" t="s">
        <v>739</v>
      </c>
    </row>
    <row r="143" spans="1:9" s="328" customFormat="1" ht="25.5" hidden="1">
      <c r="A143" s="429"/>
      <c r="B143" s="429"/>
      <c r="C143" s="574" t="s">
        <v>868</v>
      </c>
      <c r="D143" s="281"/>
      <c r="E143" s="281"/>
      <c r="F143" s="300"/>
      <c r="G143" s="281"/>
      <c r="H143" s="1178"/>
      <c r="I143" s="916" t="s">
        <v>739</v>
      </c>
    </row>
    <row r="144" spans="1:9" s="483" customFormat="1" ht="22.5">
      <c r="A144" s="482"/>
      <c r="B144" s="482"/>
      <c r="C144" s="574" t="s">
        <v>866</v>
      </c>
      <c r="D144" s="434"/>
      <c r="E144" s="434"/>
      <c r="F144" s="345"/>
      <c r="G144" s="242"/>
      <c r="H144" s="1175" t="s">
        <v>28</v>
      </c>
      <c r="I144" s="916" t="s">
        <v>28</v>
      </c>
    </row>
    <row r="145" spans="1:9" s="483" customFormat="1" ht="22.5">
      <c r="A145" s="482"/>
      <c r="B145" s="482"/>
      <c r="C145" s="574" t="s">
        <v>1134</v>
      </c>
      <c r="D145" s="434"/>
      <c r="E145" s="434"/>
      <c r="F145" s="345"/>
      <c r="G145" s="242"/>
      <c r="H145" s="1175" t="s">
        <v>28</v>
      </c>
      <c r="I145" s="916" t="s">
        <v>28</v>
      </c>
    </row>
    <row r="146" spans="1:9" s="483" customFormat="1" ht="12.75">
      <c r="A146" s="482"/>
      <c r="B146" s="482"/>
      <c r="C146" s="574" t="s">
        <v>314</v>
      </c>
      <c r="D146" s="434"/>
      <c r="E146" s="434"/>
      <c r="F146" s="345"/>
      <c r="G146" s="242"/>
      <c r="H146" s="1175" t="s">
        <v>28</v>
      </c>
      <c r="I146" s="916" t="s">
        <v>28</v>
      </c>
    </row>
    <row r="147" spans="1:10" s="483" customFormat="1" ht="12.75" customHeight="1">
      <c r="A147" s="482"/>
      <c r="B147" s="482"/>
      <c r="C147" s="574" t="s">
        <v>1136</v>
      </c>
      <c r="D147" s="434"/>
      <c r="E147" s="434"/>
      <c r="F147" s="345"/>
      <c r="G147" s="242"/>
      <c r="H147" s="1175" t="s">
        <v>28</v>
      </c>
      <c r="I147" s="916" t="s">
        <v>28</v>
      </c>
      <c r="J147" s="485"/>
    </row>
    <row r="148" spans="1:10" s="483" customFormat="1" ht="90" hidden="1">
      <c r="A148" s="482"/>
      <c r="B148" s="482"/>
      <c r="C148" s="574" t="s">
        <v>916</v>
      </c>
      <c r="D148" s="434"/>
      <c r="E148" s="434"/>
      <c r="F148" s="345"/>
      <c r="G148" s="242"/>
      <c r="H148" s="1175">
        <v>0</v>
      </c>
      <c r="I148" s="916" t="s">
        <v>917</v>
      </c>
      <c r="J148" s="485"/>
    </row>
    <row r="149" spans="1:10" s="483" customFormat="1" ht="33.75" hidden="1">
      <c r="A149" s="482"/>
      <c r="B149" s="482"/>
      <c r="C149" s="574" t="s">
        <v>944</v>
      </c>
      <c r="D149" s="434"/>
      <c r="E149" s="434"/>
      <c r="F149" s="345"/>
      <c r="G149" s="242"/>
      <c r="H149" s="1175">
        <v>0</v>
      </c>
      <c r="I149" s="916" t="s">
        <v>945</v>
      </c>
      <c r="J149" s="485"/>
    </row>
    <row r="150" spans="1:10" s="483" customFormat="1" ht="67.5" hidden="1">
      <c r="A150" s="482"/>
      <c r="B150" s="482"/>
      <c r="C150" s="574" t="s">
        <v>1065</v>
      </c>
      <c r="D150" s="434"/>
      <c r="E150" s="434"/>
      <c r="F150" s="345"/>
      <c r="G150" s="242"/>
      <c r="H150" s="1175">
        <v>0</v>
      </c>
      <c r="I150" s="916" t="s">
        <v>1063</v>
      </c>
      <c r="J150" s="485"/>
    </row>
    <row r="151" spans="1:10" s="483" customFormat="1" ht="22.5">
      <c r="A151" s="482"/>
      <c r="B151" s="482"/>
      <c r="C151" s="574" t="s">
        <v>1135</v>
      </c>
      <c r="D151" s="434"/>
      <c r="E151" s="434"/>
      <c r="F151" s="345"/>
      <c r="G151" s="242"/>
      <c r="H151" s="1175" t="s">
        <v>28</v>
      </c>
      <c r="I151" s="916" t="s">
        <v>28</v>
      </c>
      <c r="J151" s="485"/>
    </row>
    <row r="152" spans="1:10" s="483" customFormat="1" ht="22.5">
      <c r="A152" s="482"/>
      <c r="B152" s="482"/>
      <c r="C152" s="574" t="s">
        <v>251</v>
      </c>
      <c r="D152" s="434"/>
      <c r="E152" s="434"/>
      <c r="F152" s="345"/>
      <c r="G152" s="242"/>
      <c r="H152" s="1175" t="s">
        <v>28</v>
      </c>
      <c r="I152" s="916" t="s">
        <v>28</v>
      </c>
      <c r="J152" s="485"/>
    </row>
    <row r="153" spans="1:9" s="483" customFormat="1" ht="33.75">
      <c r="A153" s="482"/>
      <c r="B153" s="482"/>
      <c r="C153" s="574" t="s">
        <v>869</v>
      </c>
      <c r="D153" s="434"/>
      <c r="E153" s="434"/>
      <c r="F153" s="345"/>
      <c r="G153" s="242"/>
      <c r="H153" s="1175">
        <v>0</v>
      </c>
      <c r="I153" s="916" t="s">
        <v>28</v>
      </c>
    </row>
    <row r="154" spans="1:9" s="25" customFormat="1" ht="25.5" hidden="1">
      <c r="A154" s="29"/>
      <c r="B154" s="29"/>
      <c r="C154" s="574" t="s">
        <v>608</v>
      </c>
      <c r="D154" s="242"/>
      <c r="E154" s="242"/>
      <c r="F154" s="511"/>
      <c r="G154" s="242"/>
      <c r="H154" s="599">
        <v>0</v>
      </c>
      <c r="I154" s="916" t="s">
        <v>747</v>
      </c>
    </row>
    <row r="155" spans="1:11" s="483" customFormat="1" ht="12.75">
      <c r="A155" s="482"/>
      <c r="B155" s="482"/>
      <c r="C155" s="137" t="s">
        <v>390</v>
      </c>
      <c r="D155" s="242"/>
      <c r="E155" s="242"/>
      <c r="F155" s="513"/>
      <c r="G155" s="242"/>
      <c r="H155" s="592">
        <v>160</v>
      </c>
      <c r="I155" s="916" t="s">
        <v>28</v>
      </c>
      <c r="K155" s="838">
        <f>SUM(H156:H157)</f>
        <v>0</v>
      </c>
    </row>
    <row r="156" spans="1:9" s="483" customFormat="1" ht="22.5">
      <c r="A156" s="482"/>
      <c r="B156" s="482"/>
      <c r="C156" s="803" t="s">
        <v>733</v>
      </c>
      <c r="D156" s="802"/>
      <c r="E156" s="802"/>
      <c r="F156" s="513"/>
      <c r="G156" s="802"/>
      <c r="H156" s="1176" t="s">
        <v>28</v>
      </c>
      <c r="I156" s="397"/>
    </row>
    <row r="157" spans="1:9" s="483" customFormat="1" ht="33.75">
      <c r="A157" s="1217"/>
      <c r="B157" s="1218"/>
      <c r="C157" s="803" t="s">
        <v>734</v>
      </c>
      <c r="D157" s="802"/>
      <c r="E157" s="802"/>
      <c r="F157" s="513"/>
      <c r="G157" s="802"/>
      <c r="H157" s="1176" t="s">
        <v>28</v>
      </c>
      <c r="I157" s="397"/>
    </row>
    <row r="158" spans="1:10" s="328" customFormat="1" ht="12.75">
      <c r="A158" s="811"/>
      <c r="B158" s="811"/>
      <c r="C158" s="1210"/>
      <c r="D158" s="1211"/>
      <c r="E158" s="1211"/>
      <c r="F158" s="1212"/>
      <c r="G158" s="1211"/>
      <c r="H158" s="614"/>
      <c r="I158" s="1223" t="s">
        <v>1248</v>
      </c>
      <c r="J158" s="487"/>
    </row>
    <row r="159" spans="1:9" ht="13.5" thickBot="1">
      <c r="A159" s="18"/>
      <c r="B159" s="18"/>
      <c r="C159" s="547"/>
      <c r="D159" s="145"/>
      <c r="E159" s="145"/>
      <c r="F159" s="297"/>
      <c r="G159" s="326"/>
      <c r="H159" s="585"/>
      <c r="I159" s="973"/>
    </row>
    <row r="160" spans="1:9" s="1" customFormat="1" ht="39" thickBot="1">
      <c r="A160" s="20" t="s">
        <v>21</v>
      </c>
      <c r="B160" s="21" t="s">
        <v>22</v>
      </c>
      <c r="C160" s="9" t="s">
        <v>44</v>
      </c>
      <c r="D160" s="10" t="s">
        <v>795</v>
      </c>
      <c r="E160" s="10" t="s">
        <v>913</v>
      </c>
      <c r="F160" s="10" t="s">
        <v>914</v>
      </c>
      <c r="G160" s="10" t="s">
        <v>897</v>
      </c>
      <c r="H160" s="1031" t="s">
        <v>915</v>
      </c>
      <c r="I160" s="666" t="s">
        <v>25</v>
      </c>
    </row>
    <row r="161" spans="1:12" s="328" customFormat="1" ht="25.5">
      <c r="A161" s="429"/>
      <c r="B161" s="486"/>
      <c r="C161" s="1060" t="s">
        <v>803</v>
      </c>
      <c r="D161" s="337"/>
      <c r="E161" s="337"/>
      <c r="F161" s="499"/>
      <c r="G161" s="337"/>
      <c r="H161" s="597">
        <v>981</v>
      </c>
      <c r="I161" s="964" t="s">
        <v>308</v>
      </c>
      <c r="L161" s="688">
        <f>SUM(H161:H168)</f>
        <v>41622.7</v>
      </c>
    </row>
    <row r="162" spans="1:10" s="328" customFormat="1" ht="25.5">
      <c r="A162" s="429"/>
      <c r="B162" s="429"/>
      <c r="C162" s="1056" t="s">
        <v>968</v>
      </c>
      <c r="D162" s="240"/>
      <c r="E162" s="240"/>
      <c r="F162" s="301"/>
      <c r="G162" s="240"/>
      <c r="H162" s="592">
        <v>9941.7</v>
      </c>
      <c r="I162" s="964" t="s">
        <v>414</v>
      </c>
      <c r="J162" s="490"/>
    </row>
    <row r="163" spans="1:10" s="328" customFormat="1" ht="51">
      <c r="A163" s="429"/>
      <c r="B163" s="429"/>
      <c r="C163" s="812" t="s">
        <v>806</v>
      </c>
      <c r="D163" s="240"/>
      <c r="E163" s="240"/>
      <c r="F163" s="301"/>
      <c r="G163" s="240"/>
      <c r="H163" s="592">
        <v>10000</v>
      </c>
      <c r="I163" s="964" t="s">
        <v>448</v>
      </c>
      <c r="J163" s="490"/>
    </row>
    <row r="164" spans="1:12" s="328" customFormat="1" ht="38.25">
      <c r="A164" s="429"/>
      <c r="B164" s="429"/>
      <c r="C164" s="812" t="s">
        <v>1003</v>
      </c>
      <c r="D164" s="240"/>
      <c r="E164" s="240"/>
      <c r="F164" s="301"/>
      <c r="G164" s="240"/>
      <c r="H164" s="592">
        <v>6000</v>
      </c>
      <c r="I164" s="964" t="s">
        <v>87</v>
      </c>
      <c r="J164" s="490"/>
      <c r="L164" s="688">
        <f>SUM(L161,L62)</f>
        <v>79622.7</v>
      </c>
    </row>
    <row r="165" spans="1:9" s="328" customFormat="1" ht="25.5">
      <c r="A165" s="486"/>
      <c r="B165" s="811"/>
      <c r="C165" s="810" t="s">
        <v>1048</v>
      </c>
      <c r="D165" s="240"/>
      <c r="E165" s="240"/>
      <c r="F165" s="301"/>
      <c r="G165" s="240"/>
      <c r="H165" s="592">
        <v>2000</v>
      </c>
      <c r="I165" s="964" t="s">
        <v>313</v>
      </c>
    </row>
    <row r="166" spans="1:9" s="328" customFormat="1" ht="25.5">
      <c r="A166" s="486"/>
      <c r="B166" s="811"/>
      <c r="C166" s="810" t="s">
        <v>1047</v>
      </c>
      <c r="D166" s="240"/>
      <c r="E166" s="240"/>
      <c r="F166" s="301"/>
      <c r="G166" s="240"/>
      <c r="H166" s="592">
        <v>1200</v>
      </c>
      <c r="I166" s="964" t="s">
        <v>313</v>
      </c>
    </row>
    <row r="167" spans="1:9" s="328" customFormat="1" ht="38.25">
      <c r="A167" s="486"/>
      <c r="B167" s="1073"/>
      <c r="C167" s="1072" t="s">
        <v>802</v>
      </c>
      <c r="D167" s="240"/>
      <c r="E167" s="240"/>
      <c r="F167" s="301"/>
      <c r="G167" s="240"/>
      <c r="H167" s="592">
        <v>4500</v>
      </c>
      <c r="I167" s="964" t="s">
        <v>679</v>
      </c>
    </row>
    <row r="168" spans="1:9" s="328" customFormat="1" ht="25.5">
      <c r="A168" s="493"/>
      <c r="B168" s="692"/>
      <c r="C168" s="1071" t="s">
        <v>1019</v>
      </c>
      <c r="D168" s="240"/>
      <c r="E168" s="240"/>
      <c r="F168" s="301"/>
      <c r="G168" s="240"/>
      <c r="H168" s="592">
        <v>7000</v>
      </c>
      <c r="I168" s="964" t="s">
        <v>679</v>
      </c>
    </row>
    <row r="169" spans="1:9" s="117" customFormat="1" ht="12.75">
      <c r="A169" s="231"/>
      <c r="B169" s="231" t="s">
        <v>903</v>
      </c>
      <c r="C169" s="555" t="s">
        <v>904</v>
      </c>
      <c r="D169" s="233">
        <f>SUM(D170)</f>
        <v>0</v>
      </c>
      <c r="E169" s="233">
        <f>SUM(E170)</f>
        <v>0</v>
      </c>
      <c r="F169" s="233">
        <f>SUM(F170)</f>
        <v>0</v>
      </c>
      <c r="G169" s="233">
        <f>SUM(G170)</f>
        <v>0</v>
      </c>
      <c r="H169" s="1034">
        <f>SUM(H170)</f>
        <v>678960</v>
      </c>
      <c r="I169" s="1049" t="s">
        <v>937</v>
      </c>
    </row>
    <row r="170" spans="1:9" s="86" customFormat="1" ht="12.75">
      <c r="A170" s="65"/>
      <c r="B170" s="74"/>
      <c r="C170" s="66" t="s">
        <v>936</v>
      </c>
      <c r="D170" s="156">
        <v>0</v>
      </c>
      <c r="E170" s="156">
        <v>0</v>
      </c>
      <c r="F170" s="111">
        <v>0</v>
      </c>
      <c r="G170" s="156">
        <v>0</v>
      </c>
      <c r="H170" s="591">
        <f>SUM(H171)</f>
        <v>678960</v>
      </c>
      <c r="I170" s="978"/>
    </row>
    <row r="171" spans="1:9" s="758" customFormat="1" ht="12.75">
      <c r="A171" s="759"/>
      <c r="B171" s="760"/>
      <c r="C171" s="1040" t="s">
        <v>165</v>
      </c>
      <c r="D171" s="755"/>
      <c r="E171" s="755"/>
      <c r="F171" s="756">
        <v>0</v>
      </c>
      <c r="G171" s="755"/>
      <c r="H171" s="592">
        <v>678960</v>
      </c>
      <c r="I171" s="930" t="s">
        <v>1260</v>
      </c>
    </row>
    <row r="172" spans="1:9" s="119" customFormat="1" ht="38.25">
      <c r="A172" s="234"/>
      <c r="B172" s="234" t="s">
        <v>939</v>
      </c>
      <c r="C172" s="236" t="s">
        <v>940</v>
      </c>
      <c r="D172" s="237">
        <f>SUM(D173,D181)</f>
        <v>35835</v>
      </c>
      <c r="E172" s="237">
        <f>SUM(E173,E181)</f>
        <v>9988.8</v>
      </c>
      <c r="F172" s="237">
        <f>SUM(F173,F181)</f>
        <v>7380</v>
      </c>
      <c r="G172" s="237">
        <f>SUM(G173,G181)</f>
        <v>65000</v>
      </c>
      <c r="H172" s="600">
        <f>SUM(H173,H181)</f>
        <v>235000</v>
      </c>
      <c r="I172" s="1050" t="s">
        <v>938</v>
      </c>
    </row>
    <row r="173" spans="1:9" s="4" customFormat="1" ht="12.75" customHeight="1">
      <c r="A173" s="69"/>
      <c r="B173" s="34"/>
      <c r="C173" s="66" t="s">
        <v>427</v>
      </c>
      <c r="D173" s="922">
        <v>18000</v>
      </c>
      <c r="E173" s="35">
        <v>0</v>
      </c>
      <c r="F173" s="107">
        <v>0</v>
      </c>
      <c r="G173" s="35">
        <v>50000</v>
      </c>
      <c r="H173" s="601">
        <f>SUM(H174:H180)</f>
        <v>220000</v>
      </c>
      <c r="I173" s="916" t="s">
        <v>28</v>
      </c>
    </row>
    <row r="174" spans="1:9" s="4" customFormat="1" ht="25.5">
      <c r="A174" s="69"/>
      <c r="B174" s="44"/>
      <c r="C174" s="183" t="s">
        <v>1227</v>
      </c>
      <c r="D174" s="669"/>
      <c r="E174" s="669"/>
      <c r="F174" s="670"/>
      <c r="G174" s="669"/>
      <c r="H174" s="643">
        <v>20000</v>
      </c>
      <c r="I174" s="916" t="s">
        <v>28</v>
      </c>
    </row>
    <row r="175" spans="1:9" s="4" customFormat="1" ht="73.5" customHeight="1" hidden="1">
      <c r="A175" s="69"/>
      <c r="B175" s="44"/>
      <c r="C175" s="1052" t="s">
        <v>946</v>
      </c>
      <c r="D175" s="669"/>
      <c r="E175" s="669"/>
      <c r="F175" s="670"/>
      <c r="G175" s="669"/>
      <c r="H175" s="1136">
        <v>0</v>
      </c>
      <c r="I175" s="916" t="s">
        <v>947</v>
      </c>
    </row>
    <row r="176" spans="1:9" s="4" customFormat="1" ht="84" customHeight="1" hidden="1">
      <c r="A176" s="69"/>
      <c r="B176" s="44"/>
      <c r="C176" s="1052" t="s">
        <v>1108</v>
      </c>
      <c r="D176" s="669"/>
      <c r="E176" s="669"/>
      <c r="F176" s="670"/>
      <c r="G176" s="669"/>
      <c r="H176" s="1136">
        <v>0</v>
      </c>
      <c r="I176" s="916" t="s">
        <v>1109</v>
      </c>
    </row>
    <row r="177" spans="1:9" s="4" customFormat="1" ht="38.25">
      <c r="A177" s="69"/>
      <c r="B177" s="44"/>
      <c r="C177" s="1061" t="s">
        <v>1228</v>
      </c>
      <c r="D177" s="669"/>
      <c r="E177" s="669"/>
      <c r="F177" s="670"/>
      <c r="G177" s="669"/>
      <c r="H177" s="738">
        <v>200000</v>
      </c>
      <c r="I177" s="916" t="s">
        <v>28</v>
      </c>
    </row>
    <row r="178" spans="1:9" s="4" customFormat="1" ht="84" customHeight="1" hidden="1">
      <c r="A178" s="69"/>
      <c r="B178" s="44"/>
      <c r="C178" s="1052" t="s">
        <v>986</v>
      </c>
      <c r="D178" s="669"/>
      <c r="E178" s="669"/>
      <c r="F178" s="670"/>
      <c r="G178" s="669"/>
      <c r="H178" s="738">
        <v>0</v>
      </c>
      <c r="I178" s="916" t="s">
        <v>984</v>
      </c>
    </row>
    <row r="179" spans="1:9" s="4" customFormat="1" ht="38.25" hidden="1">
      <c r="A179" s="69"/>
      <c r="B179" s="44"/>
      <c r="C179" s="1052" t="s">
        <v>1073</v>
      </c>
      <c r="D179" s="669"/>
      <c r="E179" s="669"/>
      <c r="F179" s="670"/>
      <c r="G179" s="669"/>
      <c r="H179" s="738">
        <v>0</v>
      </c>
      <c r="I179" s="916" t="s">
        <v>750</v>
      </c>
    </row>
    <row r="180" spans="1:9" s="4" customFormat="1" ht="25.5" hidden="1">
      <c r="A180" s="955"/>
      <c r="B180" s="26"/>
      <c r="C180" s="1052" t="s">
        <v>1078</v>
      </c>
      <c r="D180" s="669"/>
      <c r="E180" s="669"/>
      <c r="F180" s="670"/>
      <c r="G180" s="669"/>
      <c r="H180" s="738">
        <v>0</v>
      </c>
      <c r="I180" s="916" t="s">
        <v>745</v>
      </c>
    </row>
    <row r="181" spans="1:9" s="186" customFormat="1" ht="12.75">
      <c r="A181" s="1181"/>
      <c r="B181" s="1182"/>
      <c r="C181" s="68" t="s">
        <v>805</v>
      </c>
      <c r="D181" s="158">
        <v>17835</v>
      </c>
      <c r="E181" s="158">
        <v>9988.8</v>
      </c>
      <c r="F181" s="111">
        <v>7380</v>
      </c>
      <c r="G181" s="158">
        <v>15000</v>
      </c>
      <c r="H181" s="419">
        <f>SUM(H182:H183)</f>
        <v>15000</v>
      </c>
      <c r="I181" s="916" t="s">
        <v>28</v>
      </c>
    </row>
    <row r="182" spans="1:9" s="186" customFormat="1" ht="12.75">
      <c r="A182" s="1182"/>
      <c r="B182" s="1183"/>
      <c r="C182" s="1084" t="s">
        <v>1074</v>
      </c>
      <c r="D182" s="161">
        <v>17835</v>
      </c>
      <c r="E182" s="161">
        <v>5000</v>
      </c>
      <c r="F182" s="378">
        <v>7380</v>
      </c>
      <c r="G182" s="161">
        <v>10000</v>
      </c>
      <c r="H182" s="419">
        <v>10000</v>
      </c>
      <c r="I182" s="916" t="s">
        <v>28</v>
      </c>
    </row>
    <row r="183" spans="1:9" s="186" customFormat="1" ht="13.5" thickBot="1">
      <c r="A183" s="184"/>
      <c r="B183" s="185"/>
      <c r="C183" s="1070" t="s">
        <v>804</v>
      </c>
      <c r="D183" s="1179">
        <v>0</v>
      </c>
      <c r="E183" s="1179">
        <v>4988.8</v>
      </c>
      <c r="F183" s="1180">
        <v>0</v>
      </c>
      <c r="G183" s="1179">
        <v>5000</v>
      </c>
      <c r="H183" s="646">
        <v>5000</v>
      </c>
      <c r="I183" s="967" t="s">
        <v>309</v>
      </c>
    </row>
    <row r="184" spans="1:10" s="115" customFormat="1" ht="31.5">
      <c r="A184" s="219" t="s">
        <v>41</v>
      </c>
      <c r="B184" s="244"/>
      <c r="C184" s="238" t="s">
        <v>46</v>
      </c>
      <c r="D184" s="239">
        <f>SUM(D185,D237,D240,)</f>
        <v>504164</v>
      </c>
      <c r="E184" s="239">
        <f>SUM(E185,E237,E240,)</f>
        <v>309381.87</v>
      </c>
      <c r="F184" s="239">
        <f>SUM(F185,F237,F240,)</f>
        <v>686912.8600000001</v>
      </c>
      <c r="G184" s="239">
        <f>SUM(G185,G237,G240,)</f>
        <v>1110559.27</v>
      </c>
      <c r="H184" s="595">
        <f>SUM(H185,H214,H237,H240)</f>
        <v>2938841.79</v>
      </c>
      <c r="I184" s="969"/>
      <c r="J184" s="121" t="s">
        <v>28</v>
      </c>
    </row>
    <row r="185" spans="1:9" s="119" customFormat="1" ht="25.5">
      <c r="A185" s="267"/>
      <c r="B185" s="267" t="s">
        <v>47</v>
      </c>
      <c r="C185" s="1219" t="s">
        <v>48</v>
      </c>
      <c r="D185" s="246">
        <f>SUM(D189:D194)</f>
        <v>488888</v>
      </c>
      <c r="E185" s="246">
        <f>SUM(E189:E194)</f>
        <v>247382.99</v>
      </c>
      <c r="F185" s="246">
        <f>SUM(F189:F194)</f>
        <v>640023.31</v>
      </c>
      <c r="G185" s="246">
        <f>SUM(G189:G194)</f>
        <v>1021648.48</v>
      </c>
      <c r="H185" s="631">
        <f>SUM(H194,H189)</f>
        <v>730000</v>
      </c>
      <c r="I185" s="1014" t="s">
        <v>28</v>
      </c>
    </row>
    <row r="186" spans="1:10" s="328" customFormat="1" ht="12.75">
      <c r="A186" s="811"/>
      <c r="B186" s="811"/>
      <c r="C186" s="1210"/>
      <c r="D186" s="1211"/>
      <c r="E186" s="1211"/>
      <c r="F186" s="1212"/>
      <c r="G186" s="1211"/>
      <c r="H186" s="614"/>
      <c r="I186" s="1223" t="s">
        <v>1249</v>
      </c>
      <c r="J186" s="487"/>
    </row>
    <row r="187" spans="1:9" ht="13.5" thickBot="1">
      <c r="A187" s="18"/>
      <c r="B187" s="18"/>
      <c r="C187" s="547"/>
      <c r="D187" s="145"/>
      <c r="E187" s="145"/>
      <c r="F187" s="297"/>
      <c r="G187" s="326"/>
      <c r="H187" s="585"/>
      <c r="I187" s="973"/>
    </row>
    <row r="188" spans="1:9" s="1" customFormat="1" ht="39" thickBot="1">
      <c r="A188" s="20" t="s">
        <v>21</v>
      </c>
      <c r="B188" s="21" t="s">
        <v>22</v>
      </c>
      <c r="C188" s="9" t="s">
        <v>44</v>
      </c>
      <c r="D188" s="10" t="s">
        <v>795</v>
      </c>
      <c r="E188" s="10" t="s">
        <v>913</v>
      </c>
      <c r="F188" s="10" t="s">
        <v>914</v>
      </c>
      <c r="G188" s="10" t="s">
        <v>897</v>
      </c>
      <c r="H188" s="1031" t="s">
        <v>915</v>
      </c>
      <c r="I188" s="666" t="s">
        <v>25</v>
      </c>
    </row>
    <row r="189" spans="1:9" s="37" customFormat="1" ht="12.75">
      <c r="A189" s="167"/>
      <c r="B189" s="197"/>
      <c r="C189" s="36" t="s">
        <v>383</v>
      </c>
      <c r="D189" s="463">
        <v>267403</v>
      </c>
      <c r="E189" s="463">
        <v>29090</v>
      </c>
      <c r="F189" s="375">
        <v>319700</v>
      </c>
      <c r="G189" s="156">
        <v>480000</v>
      </c>
      <c r="H189" s="603">
        <f>SUM(H190:H193)</f>
        <v>380000</v>
      </c>
      <c r="I189" s="916" t="s">
        <v>28</v>
      </c>
    </row>
    <row r="190" spans="1:9" s="37" customFormat="1" ht="76.5">
      <c r="A190" s="164"/>
      <c r="B190" s="168"/>
      <c r="C190" s="137" t="s">
        <v>673</v>
      </c>
      <c r="D190" s="461"/>
      <c r="E190" s="461"/>
      <c r="F190" s="350"/>
      <c r="G190" s="370"/>
      <c r="H190" s="826">
        <v>280000</v>
      </c>
      <c r="I190" s="916" t="s">
        <v>28</v>
      </c>
    </row>
    <row r="191" spans="1:9" s="37" customFormat="1" ht="55.5" customHeight="1">
      <c r="A191" s="164"/>
      <c r="B191" s="168"/>
      <c r="C191" s="817" t="s">
        <v>685</v>
      </c>
      <c r="D191" s="509"/>
      <c r="E191" s="509"/>
      <c r="F191" s="510"/>
      <c r="G191" s="370"/>
      <c r="H191" s="826">
        <v>100000</v>
      </c>
      <c r="I191" s="916" t="s">
        <v>28</v>
      </c>
    </row>
    <row r="192" spans="1:9" s="37" customFormat="1" ht="38.25" hidden="1">
      <c r="A192" s="164"/>
      <c r="B192" s="168"/>
      <c r="C192" s="1144" t="s">
        <v>1163</v>
      </c>
      <c r="D192" s="509"/>
      <c r="E192" s="509"/>
      <c r="F192" s="510"/>
      <c r="G192" s="370"/>
      <c r="H192" s="1143">
        <v>0</v>
      </c>
      <c r="I192" s="916" t="s">
        <v>900</v>
      </c>
    </row>
    <row r="193" spans="1:9" s="37" customFormat="1" ht="89.25" hidden="1">
      <c r="A193" s="164"/>
      <c r="B193" s="168"/>
      <c r="C193" s="1145" t="s">
        <v>871</v>
      </c>
      <c r="D193" s="509"/>
      <c r="E193" s="509"/>
      <c r="F193" s="510"/>
      <c r="G193" s="370"/>
      <c r="H193" s="1143">
        <v>0</v>
      </c>
      <c r="I193" s="916" t="s">
        <v>900</v>
      </c>
    </row>
    <row r="194" spans="1:9" s="37" customFormat="1" ht="12.75">
      <c r="A194" s="164"/>
      <c r="B194" s="197"/>
      <c r="C194" s="36" t="s">
        <v>327</v>
      </c>
      <c r="D194" s="158">
        <v>221485</v>
      </c>
      <c r="E194" s="158">
        <v>218292.99</v>
      </c>
      <c r="F194" s="111">
        <v>320323.31</v>
      </c>
      <c r="G194" s="371">
        <v>541648.48</v>
      </c>
      <c r="H194" s="419">
        <f>SUM(H195,H196,H197,H198,H210:H213)</f>
        <v>350000</v>
      </c>
      <c r="I194" s="397" t="s">
        <v>28</v>
      </c>
    </row>
    <row r="195" spans="1:9" s="38" customFormat="1" ht="25.5">
      <c r="A195" s="64"/>
      <c r="B195" s="124"/>
      <c r="C195" s="27" t="s">
        <v>1168</v>
      </c>
      <c r="D195" s="249"/>
      <c r="E195" s="249"/>
      <c r="F195" s="302"/>
      <c r="G195" s="338"/>
      <c r="H195" s="598">
        <v>100000</v>
      </c>
      <c r="I195" s="916" t="s">
        <v>28</v>
      </c>
    </row>
    <row r="196" spans="1:9" s="38" customFormat="1" ht="142.5">
      <c r="A196" s="64"/>
      <c r="B196" s="124"/>
      <c r="C196" s="1108" t="s">
        <v>1164</v>
      </c>
      <c r="D196" s="249"/>
      <c r="E196" s="249"/>
      <c r="F196" s="302"/>
      <c r="G196" s="338"/>
      <c r="H196" s="598">
        <v>45000</v>
      </c>
      <c r="I196" s="916" t="s">
        <v>28</v>
      </c>
    </row>
    <row r="197" spans="1:9" s="38" customFormat="1" ht="38.25">
      <c r="A197" s="64"/>
      <c r="B197" s="124"/>
      <c r="C197" s="27" t="s">
        <v>323</v>
      </c>
      <c r="D197" s="249"/>
      <c r="E197" s="249"/>
      <c r="F197" s="302"/>
      <c r="G197" s="338"/>
      <c r="H197" s="598">
        <v>17000</v>
      </c>
      <c r="I197" s="916" t="s">
        <v>28</v>
      </c>
    </row>
    <row r="198" spans="1:11" s="38" customFormat="1" ht="63.75" customHeight="1">
      <c r="A198" s="64"/>
      <c r="B198" s="124"/>
      <c r="C198" s="570" t="s">
        <v>772</v>
      </c>
      <c r="D198" s="249"/>
      <c r="E198" s="249"/>
      <c r="F198" s="302"/>
      <c r="G198" s="338"/>
      <c r="H198" s="598">
        <v>46920</v>
      </c>
      <c r="I198" s="916" t="s">
        <v>28</v>
      </c>
      <c r="K198" s="663">
        <f>SUM(H202:H210)</f>
        <v>130000</v>
      </c>
    </row>
    <row r="199" spans="1:9" s="38" customFormat="1" ht="22.5" customHeight="1" hidden="1">
      <c r="A199" s="64"/>
      <c r="B199" s="124"/>
      <c r="C199" s="733" t="s">
        <v>494</v>
      </c>
      <c r="D199" s="249"/>
      <c r="E199" s="249"/>
      <c r="F199" s="302"/>
      <c r="G199" s="338"/>
      <c r="H199" s="604"/>
      <c r="I199" s="984"/>
    </row>
    <row r="200" spans="1:9" s="38" customFormat="1" ht="12.75" customHeight="1" hidden="1">
      <c r="A200" s="64"/>
      <c r="B200" s="124"/>
      <c r="C200" s="560" t="s">
        <v>495</v>
      </c>
      <c r="D200" s="249"/>
      <c r="E200" s="249"/>
      <c r="F200" s="302"/>
      <c r="G200" s="338"/>
      <c r="H200" s="604"/>
      <c r="I200" s="984"/>
    </row>
    <row r="201" spans="1:9" s="38" customFormat="1" ht="12.75" customHeight="1" hidden="1">
      <c r="A201" s="64"/>
      <c r="B201" s="124"/>
      <c r="C201" s="560" t="s">
        <v>683</v>
      </c>
      <c r="D201" s="249"/>
      <c r="E201" s="249"/>
      <c r="F201" s="302"/>
      <c r="G201" s="338"/>
      <c r="H201" s="604"/>
      <c r="I201" s="984"/>
    </row>
    <row r="202" spans="1:9" s="63" customFormat="1" ht="67.5">
      <c r="A202" s="62"/>
      <c r="B202" s="823"/>
      <c r="C202" s="733" t="s">
        <v>1166</v>
      </c>
      <c r="D202" s="288"/>
      <c r="E202" s="288"/>
      <c r="F202" s="824"/>
      <c r="G202" s="288"/>
      <c r="H202" s="620" t="s">
        <v>28</v>
      </c>
      <c r="I202" s="985" t="s">
        <v>28</v>
      </c>
    </row>
    <row r="203" spans="1:9" s="63" customFormat="1" ht="12.75" customHeight="1" hidden="1">
      <c r="A203" s="62"/>
      <c r="B203" s="823"/>
      <c r="C203" s="825" t="s">
        <v>496</v>
      </c>
      <c r="D203" s="288"/>
      <c r="E203" s="288"/>
      <c r="F203" s="824"/>
      <c r="G203" s="296"/>
      <c r="H203" s="1184"/>
      <c r="I203" s="985" t="s">
        <v>403</v>
      </c>
    </row>
    <row r="204" spans="1:9" s="63" customFormat="1" ht="25.5" customHeight="1" hidden="1">
      <c r="A204" s="62"/>
      <c r="B204" s="823"/>
      <c r="C204" s="825" t="s">
        <v>497</v>
      </c>
      <c r="D204" s="288"/>
      <c r="E204" s="288"/>
      <c r="F204" s="824"/>
      <c r="G204" s="296"/>
      <c r="H204" s="1184"/>
      <c r="I204" s="985" t="s">
        <v>403</v>
      </c>
    </row>
    <row r="205" spans="1:9" s="63" customFormat="1" ht="33.75">
      <c r="A205" s="62"/>
      <c r="B205" s="823"/>
      <c r="C205" s="560" t="s">
        <v>1165</v>
      </c>
      <c r="D205" s="288"/>
      <c r="E205" s="288"/>
      <c r="F205" s="824"/>
      <c r="G205" s="296"/>
      <c r="H205" s="620" t="s">
        <v>28</v>
      </c>
      <c r="I205" s="985" t="s">
        <v>28</v>
      </c>
    </row>
    <row r="206" spans="1:9" s="63" customFormat="1" ht="11.25">
      <c r="A206" s="1220"/>
      <c r="B206" s="1221"/>
      <c r="C206" s="560" t="s">
        <v>315</v>
      </c>
      <c r="D206" s="288"/>
      <c r="E206" s="288"/>
      <c r="F206" s="824"/>
      <c r="G206" s="296"/>
      <c r="H206" s="620" t="s">
        <v>28</v>
      </c>
      <c r="I206" s="985" t="s">
        <v>28</v>
      </c>
    </row>
    <row r="207" spans="1:10" s="328" customFormat="1" ht="12.75">
      <c r="A207" s="811"/>
      <c r="B207" s="811"/>
      <c r="C207" s="1210"/>
      <c r="D207" s="1211"/>
      <c r="E207" s="1211"/>
      <c r="F207" s="1212"/>
      <c r="G207" s="1211"/>
      <c r="H207" s="614"/>
      <c r="I207" s="1223" t="s">
        <v>1250</v>
      </c>
      <c r="J207" s="487"/>
    </row>
    <row r="208" spans="1:9" ht="13.5" thickBot="1">
      <c r="A208" s="18"/>
      <c r="B208" s="18"/>
      <c r="C208" s="547"/>
      <c r="D208" s="145"/>
      <c r="E208" s="145"/>
      <c r="F208" s="297"/>
      <c r="G208" s="326"/>
      <c r="H208" s="585"/>
      <c r="I208" s="973"/>
    </row>
    <row r="209" spans="1:9" s="1" customFormat="1" ht="39" thickBot="1">
      <c r="A209" s="20" t="s">
        <v>21</v>
      </c>
      <c r="B209" s="21" t="s">
        <v>22</v>
      </c>
      <c r="C209" s="9" t="s">
        <v>44</v>
      </c>
      <c r="D209" s="10" t="s">
        <v>795</v>
      </c>
      <c r="E209" s="10" t="s">
        <v>913</v>
      </c>
      <c r="F209" s="10" t="s">
        <v>914</v>
      </c>
      <c r="G209" s="10" t="s">
        <v>897</v>
      </c>
      <c r="H209" s="1031" t="s">
        <v>915</v>
      </c>
      <c r="I209" s="666" t="s">
        <v>25</v>
      </c>
    </row>
    <row r="210" spans="1:9" s="63" customFormat="1" ht="63.75">
      <c r="A210" s="62"/>
      <c r="B210" s="823"/>
      <c r="C210" s="27" t="s">
        <v>1167</v>
      </c>
      <c r="D210" s="288"/>
      <c r="E210" s="288"/>
      <c r="F210" s="824"/>
      <c r="G210" s="296"/>
      <c r="H210" s="598">
        <v>130000</v>
      </c>
      <c r="I210" s="916" t="s">
        <v>28</v>
      </c>
    </row>
    <row r="211" spans="1:9" s="63" customFormat="1" ht="25.5">
      <c r="A211" s="62"/>
      <c r="B211" s="823"/>
      <c r="C211" s="27" t="s">
        <v>497</v>
      </c>
      <c r="D211" s="288"/>
      <c r="E211" s="288"/>
      <c r="F211" s="824"/>
      <c r="G211" s="296"/>
      <c r="H211" s="598">
        <v>300</v>
      </c>
      <c r="I211" s="916" t="s">
        <v>28</v>
      </c>
    </row>
    <row r="212" spans="1:9" s="63" customFormat="1" ht="38.25">
      <c r="A212" s="62"/>
      <c r="B212" s="823"/>
      <c r="C212" s="570" t="s">
        <v>684</v>
      </c>
      <c r="D212" s="288"/>
      <c r="E212" s="288"/>
      <c r="F212" s="824"/>
      <c r="G212" s="296"/>
      <c r="H212" s="598">
        <v>10000</v>
      </c>
      <c r="I212" s="916" t="s">
        <v>28</v>
      </c>
    </row>
    <row r="213" spans="1:9" s="38" customFormat="1" ht="38.25">
      <c r="A213" s="70"/>
      <c r="B213" s="125"/>
      <c r="C213" s="27" t="s">
        <v>498</v>
      </c>
      <c r="D213" s="249"/>
      <c r="E213" s="249"/>
      <c r="F213" s="302"/>
      <c r="G213" s="338"/>
      <c r="H213" s="598">
        <v>780</v>
      </c>
      <c r="I213" s="916" t="s">
        <v>28</v>
      </c>
    </row>
    <row r="214" spans="1:9" s="117" customFormat="1" ht="38.25">
      <c r="A214" s="231"/>
      <c r="B214" s="247" t="s">
        <v>907</v>
      </c>
      <c r="C214" s="222" t="s">
        <v>908</v>
      </c>
      <c r="D214" s="224">
        <f>SUM(D215:D220)</f>
        <v>1659355</v>
      </c>
      <c r="E214" s="224">
        <f>SUM(E215:E220)</f>
        <v>1114481.83</v>
      </c>
      <c r="F214" s="224">
        <f>SUM(F215:F220)</f>
        <v>4984607.859999999</v>
      </c>
      <c r="G214" s="224">
        <f>SUM(G215:G220)</f>
        <v>8851442.09</v>
      </c>
      <c r="H214" s="605">
        <f>SUM(H215,H220)</f>
        <v>2000000</v>
      </c>
      <c r="I214" s="1051" t="s">
        <v>941</v>
      </c>
    </row>
    <row r="215" spans="1:9" s="37" customFormat="1" ht="12.75">
      <c r="A215" s="170"/>
      <c r="B215" s="197"/>
      <c r="C215" s="96" t="s">
        <v>405</v>
      </c>
      <c r="D215" s="157">
        <v>609600</v>
      </c>
      <c r="E215" s="157">
        <v>35670</v>
      </c>
      <c r="F215" s="106">
        <v>4108475.13</v>
      </c>
      <c r="G215" s="157">
        <v>7311000</v>
      </c>
      <c r="H215" s="606">
        <f>SUM(H216:H219)</f>
        <v>1020000</v>
      </c>
      <c r="I215" s="987" t="s">
        <v>28</v>
      </c>
    </row>
    <row r="216" spans="1:9" s="37" customFormat="1" ht="12.75">
      <c r="A216" s="163"/>
      <c r="B216" s="164"/>
      <c r="C216" s="173" t="s">
        <v>667</v>
      </c>
      <c r="D216" s="576"/>
      <c r="E216" s="576"/>
      <c r="F216" s="422"/>
      <c r="G216" s="576"/>
      <c r="H216" s="607">
        <v>450000</v>
      </c>
      <c r="I216" s="1039" t="s">
        <v>1261</v>
      </c>
    </row>
    <row r="217" spans="1:9" s="37" customFormat="1" ht="38.25">
      <c r="A217" s="163"/>
      <c r="B217" s="164"/>
      <c r="C217" s="173" t="s">
        <v>1235</v>
      </c>
      <c r="D217" s="576"/>
      <c r="E217" s="576"/>
      <c r="F217" s="422"/>
      <c r="G217" s="576"/>
      <c r="H217" s="607">
        <v>40000</v>
      </c>
      <c r="I217" s="916" t="s">
        <v>28</v>
      </c>
    </row>
    <row r="218" spans="1:9" s="37" customFormat="1" ht="38.25">
      <c r="A218" s="163"/>
      <c r="B218" s="164"/>
      <c r="C218" s="1087" t="s">
        <v>1236</v>
      </c>
      <c r="D218" s="576"/>
      <c r="E218" s="576"/>
      <c r="F218" s="422"/>
      <c r="G218" s="576"/>
      <c r="H218" s="607">
        <v>30000</v>
      </c>
      <c r="I218" s="916" t="s">
        <v>28</v>
      </c>
    </row>
    <row r="219" spans="1:9" s="37" customFormat="1" ht="89.25">
      <c r="A219" s="163"/>
      <c r="B219" s="164"/>
      <c r="C219" s="183" t="s">
        <v>1139</v>
      </c>
      <c r="D219" s="253"/>
      <c r="E219" s="253"/>
      <c r="F219" s="272"/>
      <c r="G219" s="255"/>
      <c r="H219" s="608">
        <v>500000</v>
      </c>
      <c r="I219" s="1039" t="s">
        <v>1262</v>
      </c>
    </row>
    <row r="220" spans="1:9" s="86" customFormat="1" ht="12.75">
      <c r="A220" s="43"/>
      <c r="B220" s="74"/>
      <c r="C220" s="93" t="s">
        <v>538</v>
      </c>
      <c r="D220" s="110">
        <v>1049755</v>
      </c>
      <c r="E220" s="110">
        <v>1078811.83</v>
      </c>
      <c r="F220" s="110">
        <v>876132.73</v>
      </c>
      <c r="G220" s="110">
        <v>1540442.09</v>
      </c>
      <c r="H220" s="1185">
        <f>SUM(H221,H225)</f>
        <v>980000</v>
      </c>
      <c r="I220" s="916" t="s">
        <v>28</v>
      </c>
    </row>
    <row r="221" spans="1:9" ht="12.75">
      <c r="A221" s="28"/>
      <c r="B221" s="28"/>
      <c r="C221" s="47" t="s">
        <v>8</v>
      </c>
      <c r="D221" s="111">
        <f>SUM(D222:D224)</f>
        <v>11897</v>
      </c>
      <c r="E221" s="111">
        <f>SUM(E222:E224)</f>
        <v>12114.35</v>
      </c>
      <c r="F221" s="111">
        <f>SUM(F222:F224)</f>
        <v>8611.36</v>
      </c>
      <c r="G221" s="111">
        <f>SUM(G222:G224)</f>
        <v>11955</v>
      </c>
      <c r="H221" s="591">
        <f>SUM(H222:H224)</f>
        <v>11955</v>
      </c>
      <c r="I221" s="397" t="s">
        <v>28</v>
      </c>
    </row>
    <row r="222" spans="1:9" s="37" customFormat="1" ht="12.75">
      <c r="A222" s="164"/>
      <c r="B222" s="164"/>
      <c r="C222" s="47" t="s">
        <v>16</v>
      </c>
      <c r="D222" s="158">
        <v>1728</v>
      </c>
      <c r="E222" s="158">
        <v>1871.27</v>
      </c>
      <c r="F222" s="111">
        <v>1168.96</v>
      </c>
      <c r="G222" s="158">
        <v>1755</v>
      </c>
      <c r="H222" s="608">
        <v>1755</v>
      </c>
      <c r="I222" s="981"/>
    </row>
    <row r="223" spans="1:9" s="37" customFormat="1" ht="12.75" hidden="1">
      <c r="A223" s="164"/>
      <c r="B223" s="164"/>
      <c r="C223" s="47" t="s">
        <v>12</v>
      </c>
      <c r="D223" s="158">
        <v>0</v>
      </c>
      <c r="E223" s="158">
        <v>0</v>
      </c>
      <c r="F223" s="111">
        <v>0</v>
      </c>
      <c r="G223" s="158">
        <v>0</v>
      </c>
      <c r="H223" s="608">
        <v>0</v>
      </c>
      <c r="I223" s="981"/>
    </row>
    <row r="224" spans="1:9" s="37" customFormat="1" ht="12.75">
      <c r="A224" s="164"/>
      <c r="B224" s="164"/>
      <c r="C224" s="47" t="s">
        <v>0</v>
      </c>
      <c r="D224" s="158">
        <v>10169</v>
      </c>
      <c r="E224" s="158">
        <v>10243.08</v>
      </c>
      <c r="F224" s="111">
        <v>7442.4</v>
      </c>
      <c r="G224" s="158">
        <v>10200</v>
      </c>
      <c r="H224" s="608">
        <v>10200</v>
      </c>
      <c r="I224" s="981"/>
    </row>
    <row r="225" spans="1:9" ht="12.75">
      <c r="A225" s="28"/>
      <c r="B225" s="28"/>
      <c r="C225" s="41" t="s">
        <v>14</v>
      </c>
      <c r="D225" s="158">
        <f>SUM(D220,-D221)</f>
        <v>1037858</v>
      </c>
      <c r="E225" s="158">
        <f>SUM(E220,-E221)</f>
        <v>1066697.48</v>
      </c>
      <c r="F225" s="158">
        <f>SUM(F220,-F221)</f>
        <v>867521.37</v>
      </c>
      <c r="G225" s="158">
        <f>SUM(G220,-G221)</f>
        <v>1528487.09</v>
      </c>
      <c r="H225" s="419">
        <f>SUM(H226:H236)</f>
        <v>968045</v>
      </c>
      <c r="I225" s="916" t="s">
        <v>28</v>
      </c>
    </row>
    <row r="226" spans="1:9" ht="12.75">
      <c r="A226" s="39"/>
      <c r="B226" s="28"/>
      <c r="C226" s="41" t="s">
        <v>1263</v>
      </c>
      <c r="D226" s="158"/>
      <c r="E226" s="158"/>
      <c r="F226" s="158"/>
      <c r="G226" s="158"/>
      <c r="H226" s="419">
        <v>5000</v>
      </c>
      <c r="I226" s="929"/>
    </row>
    <row r="227" spans="1:9" ht="25.5">
      <c r="A227" s="39"/>
      <c r="B227" s="28"/>
      <c r="C227" s="41" t="s">
        <v>1264</v>
      </c>
      <c r="D227" s="158"/>
      <c r="E227" s="158"/>
      <c r="F227" s="158"/>
      <c r="G227" s="158"/>
      <c r="H227" s="419">
        <v>177810</v>
      </c>
      <c r="I227" s="929"/>
    </row>
    <row r="228" spans="1:9" ht="12.75">
      <c r="A228" s="39"/>
      <c r="B228" s="28"/>
      <c r="C228" s="41" t="s">
        <v>213</v>
      </c>
      <c r="D228" s="158"/>
      <c r="E228" s="158"/>
      <c r="F228" s="158"/>
      <c r="G228" s="158"/>
      <c r="H228" s="419">
        <v>100000</v>
      </c>
      <c r="I228" s="929"/>
    </row>
    <row r="229" spans="1:9" ht="12.75">
      <c r="A229" s="54"/>
      <c r="B229" s="30"/>
      <c r="C229" s="41" t="s">
        <v>406</v>
      </c>
      <c r="D229" s="158"/>
      <c r="E229" s="158"/>
      <c r="F229" s="158"/>
      <c r="G229" s="158"/>
      <c r="H229" s="419">
        <v>163677</v>
      </c>
      <c r="I229" s="916"/>
    </row>
    <row r="230" spans="1:10" s="328" customFormat="1" ht="12.75">
      <c r="A230" s="811"/>
      <c r="B230" s="811"/>
      <c r="C230" s="1210"/>
      <c r="D230" s="1211"/>
      <c r="E230" s="1211"/>
      <c r="F230" s="1212"/>
      <c r="G230" s="1211"/>
      <c r="H230" s="614"/>
      <c r="I230" s="1223" t="s">
        <v>1251</v>
      </c>
      <c r="J230" s="487"/>
    </row>
    <row r="231" spans="1:9" ht="13.5" thickBot="1">
      <c r="A231" s="18"/>
      <c r="B231" s="18"/>
      <c r="C231" s="547"/>
      <c r="D231" s="145"/>
      <c r="E231" s="145"/>
      <c r="F231" s="297"/>
      <c r="G231" s="326"/>
      <c r="H231" s="585"/>
      <c r="I231" s="973"/>
    </row>
    <row r="232" spans="1:9" s="1" customFormat="1" ht="39" thickBot="1">
      <c r="A232" s="20" t="s">
        <v>21</v>
      </c>
      <c r="B232" s="21" t="s">
        <v>22</v>
      </c>
      <c r="C232" s="9" t="s">
        <v>44</v>
      </c>
      <c r="D232" s="10" t="s">
        <v>795</v>
      </c>
      <c r="E232" s="10" t="s">
        <v>913</v>
      </c>
      <c r="F232" s="10" t="s">
        <v>914</v>
      </c>
      <c r="G232" s="10" t="s">
        <v>897</v>
      </c>
      <c r="H232" s="1031" t="s">
        <v>915</v>
      </c>
      <c r="I232" s="666" t="s">
        <v>25</v>
      </c>
    </row>
    <row r="233" spans="1:9" ht="38.25">
      <c r="A233" s="39"/>
      <c r="B233" s="28"/>
      <c r="C233" s="41" t="s">
        <v>1265</v>
      </c>
      <c r="D233" s="158"/>
      <c r="E233" s="158"/>
      <c r="F233" s="158"/>
      <c r="G233" s="158"/>
      <c r="H233" s="419">
        <v>300058</v>
      </c>
      <c r="I233" s="929"/>
    </row>
    <row r="234" spans="1:9" ht="25.5">
      <c r="A234" s="39"/>
      <c r="B234" s="28"/>
      <c r="C234" s="41" t="s">
        <v>421</v>
      </c>
      <c r="D234" s="158"/>
      <c r="E234" s="158"/>
      <c r="F234" s="158"/>
      <c r="G234" s="158"/>
      <c r="H234" s="419">
        <v>150000</v>
      </c>
      <c r="I234" s="929"/>
    </row>
    <row r="235" spans="1:9" ht="38.25">
      <c r="A235" s="39"/>
      <c r="B235" s="28"/>
      <c r="C235" s="41" t="s">
        <v>17</v>
      </c>
      <c r="D235" s="158"/>
      <c r="E235" s="158"/>
      <c r="F235" s="158"/>
      <c r="G235" s="158"/>
      <c r="H235" s="419">
        <v>20000</v>
      </c>
      <c r="I235" s="929"/>
    </row>
    <row r="236" spans="1:10" ht="25.5">
      <c r="A236" s="39"/>
      <c r="B236" s="30"/>
      <c r="C236" s="41" t="s">
        <v>497</v>
      </c>
      <c r="D236" s="158"/>
      <c r="E236" s="158"/>
      <c r="F236" s="158"/>
      <c r="G236" s="158"/>
      <c r="H236" s="419">
        <v>51500</v>
      </c>
      <c r="I236" s="916"/>
      <c r="J236" s="198" t="s">
        <v>28</v>
      </c>
    </row>
    <row r="237" spans="1:9" s="119" customFormat="1" ht="12.75">
      <c r="A237" s="235"/>
      <c r="B237" s="235" t="s">
        <v>785</v>
      </c>
      <c r="C237" s="945" t="s">
        <v>787</v>
      </c>
      <c r="D237" s="237">
        <f>SUM(D238)</f>
        <v>15276</v>
      </c>
      <c r="E237" s="237">
        <f>SUM(E238)</f>
        <v>61998.88</v>
      </c>
      <c r="F237" s="237">
        <f>SUM(F238)</f>
        <v>46889.55</v>
      </c>
      <c r="G237" s="237">
        <f>SUM(G238)</f>
        <v>88910.79</v>
      </c>
      <c r="H237" s="600">
        <f>SUM(H238)</f>
        <v>88910.79</v>
      </c>
      <c r="I237" s="1002" t="s">
        <v>28</v>
      </c>
    </row>
    <row r="238" spans="1:9" s="37" customFormat="1" ht="12.75">
      <c r="A238" s="167"/>
      <c r="B238" s="197"/>
      <c r="C238" s="36" t="s">
        <v>788</v>
      </c>
      <c r="D238" s="463">
        <v>15276</v>
      </c>
      <c r="E238" s="463">
        <v>61998.88</v>
      </c>
      <c r="F238" s="375">
        <v>46889.55</v>
      </c>
      <c r="G238" s="156">
        <v>88910.79</v>
      </c>
      <c r="H238" s="603">
        <f>SUM(H239)</f>
        <v>88910.79</v>
      </c>
      <c r="I238" s="916" t="s">
        <v>28</v>
      </c>
    </row>
    <row r="239" spans="1:9" s="37" customFormat="1" ht="25.5">
      <c r="A239" s="182"/>
      <c r="B239" s="831"/>
      <c r="C239" s="137" t="s">
        <v>841</v>
      </c>
      <c r="D239" s="461"/>
      <c r="E239" s="461"/>
      <c r="F239" s="350"/>
      <c r="G239" s="370"/>
      <c r="H239" s="826">
        <v>88910.79</v>
      </c>
      <c r="I239" s="972" t="s">
        <v>1266</v>
      </c>
    </row>
    <row r="240" spans="1:9" s="117" customFormat="1" ht="12.75">
      <c r="A240" s="231"/>
      <c r="B240" s="247" t="s">
        <v>49</v>
      </c>
      <c r="C240" s="222" t="s">
        <v>30</v>
      </c>
      <c r="D240" s="224">
        <f>SUM(D241:D243)</f>
        <v>0</v>
      </c>
      <c r="E240" s="224">
        <f>SUM(E241:E243)</f>
        <v>0</v>
      </c>
      <c r="F240" s="224">
        <f>SUM(F241:F243)</f>
        <v>0</v>
      </c>
      <c r="G240" s="224">
        <f>SUM(G241:G243)</f>
        <v>0</v>
      </c>
      <c r="H240" s="605">
        <f>SUM(H241,H243,)</f>
        <v>119931</v>
      </c>
      <c r="I240" s="986"/>
    </row>
    <row r="241" spans="1:9" s="37" customFormat="1" ht="12.75" hidden="1">
      <c r="A241" s="170"/>
      <c r="B241" s="197"/>
      <c r="C241" s="96" t="s">
        <v>405</v>
      </c>
      <c r="D241" s="576">
        <v>0</v>
      </c>
      <c r="E241" s="576">
        <v>0</v>
      </c>
      <c r="F241" s="422"/>
      <c r="G241" s="576"/>
      <c r="H241" s="606">
        <f>SUM(H242:H242)</f>
        <v>0</v>
      </c>
      <c r="I241" s="987" t="s">
        <v>28</v>
      </c>
    </row>
    <row r="242" spans="1:9" s="37" customFormat="1" ht="12.75" hidden="1">
      <c r="A242" s="163"/>
      <c r="B242" s="164"/>
      <c r="C242" s="173" t="s">
        <v>28</v>
      </c>
      <c r="D242" s="576"/>
      <c r="E242" s="576"/>
      <c r="F242" s="422"/>
      <c r="G242" s="576"/>
      <c r="H242" s="607">
        <v>0</v>
      </c>
      <c r="I242" s="1039" t="s">
        <v>28</v>
      </c>
    </row>
    <row r="243" spans="1:9" s="86" customFormat="1" ht="12.75">
      <c r="A243" s="43"/>
      <c r="B243" s="74"/>
      <c r="C243" s="93" t="s">
        <v>538</v>
      </c>
      <c r="D243" s="384">
        <v>0</v>
      </c>
      <c r="E243" s="384">
        <v>0</v>
      </c>
      <c r="F243" s="384"/>
      <c r="G243" s="384"/>
      <c r="H243" s="609">
        <f>SUM(H244:H245)</f>
        <v>119931</v>
      </c>
      <c r="I243" s="916" t="s">
        <v>28</v>
      </c>
    </row>
    <row r="244" spans="1:9" s="38" customFormat="1" ht="15.75" customHeight="1">
      <c r="A244" s="67"/>
      <c r="B244" s="67"/>
      <c r="C244" s="41" t="s">
        <v>1264</v>
      </c>
      <c r="D244" s="249"/>
      <c r="E244" s="249"/>
      <c r="F244" s="302"/>
      <c r="G244" s="338">
        <v>0</v>
      </c>
      <c r="H244" s="598">
        <v>56200</v>
      </c>
      <c r="I244" s="984" t="s">
        <v>28</v>
      </c>
    </row>
    <row r="245" spans="1:9" s="38" customFormat="1" ht="13.5" thickBot="1">
      <c r="A245" s="67"/>
      <c r="B245" s="72"/>
      <c r="C245" s="514" t="s">
        <v>406</v>
      </c>
      <c r="D245" s="250"/>
      <c r="E245" s="250"/>
      <c r="F245" s="303"/>
      <c r="G245" s="250">
        <v>0</v>
      </c>
      <c r="H245" s="610">
        <v>63731</v>
      </c>
      <c r="I245" s="1112" t="s">
        <v>28</v>
      </c>
    </row>
    <row r="246" spans="1:10" s="115" customFormat="1" ht="15.75">
      <c r="A246" s="219" t="s">
        <v>232</v>
      </c>
      <c r="B246" s="219"/>
      <c r="C246" s="238" t="s">
        <v>233</v>
      </c>
      <c r="D246" s="239">
        <f>SUM(D265,D247)</f>
        <v>86246</v>
      </c>
      <c r="E246" s="239">
        <f>SUM(E265,E247)</f>
        <v>67766.64</v>
      </c>
      <c r="F246" s="239">
        <f>SUM(F265,F247)</f>
        <v>52892.75</v>
      </c>
      <c r="G246" s="239">
        <f>SUM(G265,G247)</f>
        <v>254000</v>
      </c>
      <c r="H246" s="611">
        <f>SUM(H265,H247)</f>
        <v>154000</v>
      </c>
      <c r="I246" s="988" t="s">
        <v>28</v>
      </c>
      <c r="J246" s="121" t="s">
        <v>28</v>
      </c>
    </row>
    <row r="247" spans="1:9" s="126" customFormat="1" ht="25.5">
      <c r="A247" s="519"/>
      <c r="B247" s="221" t="s">
        <v>91</v>
      </c>
      <c r="C247" s="236" t="s">
        <v>92</v>
      </c>
      <c r="D247" s="251">
        <f>SUM(D248)</f>
        <v>85751</v>
      </c>
      <c r="E247" s="251">
        <f>SUM(E248)</f>
        <v>67118.64</v>
      </c>
      <c r="F247" s="237">
        <f>SUM(F248)</f>
        <v>52892.75</v>
      </c>
      <c r="G247" s="251">
        <f>SUM(G248)</f>
        <v>252000</v>
      </c>
      <c r="H247" s="605">
        <f>SUM(H248)</f>
        <v>150000</v>
      </c>
      <c r="I247" s="983"/>
    </row>
    <row r="248" spans="1:10" s="128" customFormat="1" ht="12.75">
      <c r="A248" s="520"/>
      <c r="B248" s="75"/>
      <c r="C248" s="66" t="s">
        <v>184</v>
      </c>
      <c r="D248" s="35">
        <v>85751</v>
      </c>
      <c r="E248" s="35">
        <v>67118.64</v>
      </c>
      <c r="F248" s="107">
        <v>52892.75</v>
      </c>
      <c r="G248" s="35">
        <v>252000</v>
      </c>
      <c r="H248" s="653">
        <v>150000</v>
      </c>
      <c r="I248" s="916" t="s">
        <v>28</v>
      </c>
      <c r="J248" s="127"/>
    </row>
    <row r="249" spans="1:9" s="425" customFormat="1" ht="51" customHeight="1" hidden="1">
      <c r="A249" s="521"/>
      <c r="B249" s="523"/>
      <c r="C249" s="696" t="s">
        <v>445</v>
      </c>
      <c r="D249" s="427"/>
      <c r="E249" s="427"/>
      <c r="F249" s="373"/>
      <c r="G249" s="428">
        <v>0</v>
      </c>
      <c r="H249" s="613">
        <v>0</v>
      </c>
      <c r="I249" s="907" t="s">
        <v>649</v>
      </c>
    </row>
    <row r="250" spans="1:10" s="128" customFormat="1" ht="127.5">
      <c r="A250" s="524"/>
      <c r="B250" s="99"/>
      <c r="C250" s="173" t="s">
        <v>1169</v>
      </c>
      <c r="D250" s="351"/>
      <c r="E250" s="351"/>
      <c r="F250" s="304"/>
      <c r="G250" s="252"/>
      <c r="H250" s="1187" t="s">
        <v>28</v>
      </c>
      <c r="I250" s="1186" t="s">
        <v>28</v>
      </c>
      <c r="J250" s="127"/>
    </row>
    <row r="251" spans="1:10" s="128" customFormat="1" ht="38.25">
      <c r="A251" s="1222"/>
      <c r="B251" s="518"/>
      <c r="C251" s="173" t="s">
        <v>797</v>
      </c>
      <c r="D251" s="351"/>
      <c r="E251" s="351"/>
      <c r="F251" s="304"/>
      <c r="G251" s="252"/>
      <c r="H251" s="1187" t="s">
        <v>662</v>
      </c>
      <c r="I251" s="1186" t="s">
        <v>28</v>
      </c>
      <c r="J251" s="127"/>
    </row>
    <row r="252" spans="1:10" s="328" customFormat="1" ht="12.75">
      <c r="A252" s="811"/>
      <c r="B252" s="811"/>
      <c r="C252" s="1210"/>
      <c r="D252" s="1211"/>
      <c r="E252" s="1211"/>
      <c r="F252" s="1212"/>
      <c r="G252" s="1211"/>
      <c r="H252" s="614"/>
      <c r="I252" s="1223" t="s">
        <v>377</v>
      </c>
      <c r="J252" s="487"/>
    </row>
    <row r="253" spans="1:9" ht="13.5" thickBot="1">
      <c r="A253" s="18"/>
      <c r="B253" s="18"/>
      <c r="C253" s="547"/>
      <c r="D253" s="145"/>
      <c r="E253" s="145"/>
      <c r="F253" s="297"/>
      <c r="G253" s="326"/>
      <c r="H253" s="585"/>
      <c r="I253" s="973"/>
    </row>
    <row r="254" spans="1:9" s="1" customFormat="1" ht="39" thickBot="1">
      <c r="A254" s="20" t="s">
        <v>21</v>
      </c>
      <c r="B254" s="21" t="s">
        <v>22</v>
      </c>
      <c r="C254" s="9" t="s">
        <v>44</v>
      </c>
      <c r="D254" s="10" t="s">
        <v>795</v>
      </c>
      <c r="E254" s="10" t="s">
        <v>913</v>
      </c>
      <c r="F254" s="10" t="s">
        <v>914</v>
      </c>
      <c r="G254" s="10" t="s">
        <v>897</v>
      </c>
      <c r="H254" s="1031" t="s">
        <v>915</v>
      </c>
      <c r="I254" s="666" t="s">
        <v>25</v>
      </c>
    </row>
    <row r="255" spans="1:10" s="128" customFormat="1" ht="63.75">
      <c r="A255" s="524"/>
      <c r="B255" s="99"/>
      <c r="C255" s="734" t="s">
        <v>1170</v>
      </c>
      <c r="D255" s="351"/>
      <c r="E255" s="351"/>
      <c r="F255" s="304"/>
      <c r="G255" s="252"/>
      <c r="H255" s="1187" t="s">
        <v>28</v>
      </c>
      <c r="I255" s="1186" t="s">
        <v>28</v>
      </c>
      <c r="J255" s="127"/>
    </row>
    <row r="256" spans="1:10" s="128" customFormat="1" ht="63.75">
      <c r="A256" s="524"/>
      <c r="B256" s="99"/>
      <c r="C256" s="734" t="s">
        <v>648</v>
      </c>
      <c r="D256" s="351"/>
      <c r="E256" s="351"/>
      <c r="F256" s="304"/>
      <c r="G256" s="252"/>
      <c r="H256" s="1187" t="s">
        <v>28</v>
      </c>
      <c r="I256" s="1186" t="s">
        <v>28</v>
      </c>
      <c r="J256" s="127"/>
    </row>
    <row r="257" spans="1:10" s="128" customFormat="1" ht="51">
      <c r="A257" s="524"/>
      <c r="B257" s="99"/>
      <c r="C257" s="173" t="s">
        <v>598</v>
      </c>
      <c r="D257" s="351"/>
      <c r="E257" s="351"/>
      <c r="F257" s="304"/>
      <c r="G257" s="252"/>
      <c r="H257" s="1187" t="s">
        <v>28</v>
      </c>
      <c r="I257" s="916" t="s">
        <v>28</v>
      </c>
      <c r="J257" s="127"/>
    </row>
    <row r="258" spans="1:10" s="128" customFormat="1" ht="38.25">
      <c r="A258" s="524"/>
      <c r="B258" s="99"/>
      <c r="C258" s="173" t="s">
        <v>873</v>
      </c>
      <c r="D258" s="351"/>
      <c r="E258" s="351"/>
      <c r="F258" s="304"/>
      <c r="G258" s="252"/>
      <c r="H258" s="1187" t="s">
        <v>28</v>
      </c>
      <c r="I258" s="916" t="s">
        <v>28</v>
      </c>
      <c r="J258" s="127"/>
    </row>
    <row r="259" spans="1:10" s="128" customFormat="1" ht="51">
      <c r="A259" s="524"/>
      <c r="B259" s="99"/>
      <c r="C259" s="173" t="s">
        <v>508</v>
      </c>
      <c r="D259" s="351"/>
      <c r="E259" s="351"/>
      <c r="F259" s="304"/>
      <c r="G259" s="252"/>
      <c r="H259" s="1187" t="s">
        <v>28</v>
      </c>
      <c r="I259" s="916" t="s">
        <v>28</v>
      </c>
      <c r="J259" s="127"/>
    </row>
    <row r="260" spans="1:10" s="128" customFormat="1" ht="89.25">
      <c r="A260" s="788"/>
      <c r="B260" s="501"/>
      <c r="C260" s="734" t="s">
        <v>509</v>
      </c>
      <c r="D260" s="351"/>
      <c r="E260" s="351"/>
      <c r="F260" s="304"/>
      <c r="G260" s="252"/>
      <c r="H260" s="1187" t="s">
        <v>28</v>
      </c>
      <c r="I260" s="916" t="s">
        <v>28</v>
      </c>
      <c r="J260" s="127"/>
    </row>
    <row r="261" spans="1:10" s="128" customFormat="1" ht="191.25">
      <c r="A261" s="522"/>
      <c r="B261" s="78"/>
      <c r="C261" s="734" t="s">
        <v>872</v>
      </c>
      <c r="D261" s="351"/>
      <c r="E261" s="351"/>
      <c r="F261" s="304"/>
      <c r="G261" s="252"/>
      <c r="H261" s="1187" t="s">
        <v>28</v>
      </c>
      <c r="I261" s="916" t="s">
        <v>28</v>
      </c>
      <c r="J261" s="127"/>
    </row>
    <row r="262" spans="1:10" s="328" customFormat="1" ht="12.75">
      <c r="A262" s="811"/>
      <c r="B262" s="811"/>
      <c r="C262" s="1210"/>
      <c r="D262" s="1211"/>
      <c r="E262" s="1211"/>
      <c r="F262" s="1212"/>
      <c r="G262" s="1211"/>
      <c r="H262" s="614"/>
      <c r="I262" s="1223" t="s">
        <v>1252</v>
      </c>
      <c r="J262" s="487"/>
    </row>
    <row r="263" spans="1:9" ht="13.5" thickBot="1">
      <c r="A263" s="18"/>
      <c r="B263" s="18"/>
      <c r="C263" s="547"/>
      <c r="D263" s="145"/>
      <c r="E263" s="145"/>
      <c r="F263" s="297"/>
      <c r="G263" s="326"/>
      <c r="H263" s="585"/>
      <c r="I263" s="973"/>
    </row>
    <row r="264" spans="1:9" s="1" customFormat="1" ht="39" thickBot="1">
      <c r="A264" s="20" t="s">
        <v>21</v>
      </c>
      <c r="B264" s="21" t="s">
        <v>22</v>
      </c>
      <c r="C264" s="9" t="s">
        <v>44</v>
      </c>
      <c r="D264" s="10" t="s">
        <v>795</v>
      </c>
      <c r="E264" s="10" t="s">
        <v>913</v>
      </c>
      <c r="F264" s="10" t="s">
        <v>914</v>
      </c>
      <c r="G264" s="10" t="s">
        <v>897</v>
      </c>
      <c r="H264" s="1031" t="s">
        <v>915</v>
      </c>
      <c r="I264" s="666" t="s">
        <v>25</v>
      </c>
    </row>
    <row r="265" spans="1:9" s="117" customFormat="1" ht="12.75">
      <c r="A265" s="231"/>
      <c r="B265" s="221" t="s">
        <v>234</v>
      </c>
      <c r="C265" s="222" t="s">
        <v>236</v>
      </c>
      <c r="D265" s="237">
        <f>SUM(D266)</f>
        <v>495</v>
      </c>
      <c r="E265" s="237">
        <f>SUM(E266)</f>
        <v>648</v>
      </c>
      <c r="F265" s="237">
        <f>SUM(F266)</f>
        <v>0</v>
      </c>
      <c r="G265" s="237">
        <f>SUM(G266)</f>
        <v>2000</v>
      </c>
      <c r="H265" s="605">
        <f>SUM(H266)</f>
        <v>4000</v>
      </c>
      <c r="I265" s="989" t="s">
        <v>28</v>
      </c>
    </row>
    <row r="266" spans="1:10" s="86" customFormat="1" ht="12.75">
      <c r="A266" s="33"/>
      <c r="B266" s="525"/>
      <c r="C266" s="180" t="s">
        <v>184</v>
      </c>
      <c r="D266" s="45">
        <v>495</v>
      </c>
      <c r="E266" s="45">
        <v>648</v>
      </c>
      <c r="F266" s="376">
        <v>0</v>
      </c>
      <c r="G266" s="45">
        <v>2000</v>
      </c>
      <c r="H266" s="589">
        <f>SUM(H267)</f>
        <v>4000</v>
      </c>
      <c r="I266" s="916" t="s">
        <v>28</v>
      </c>
      <c r="J266" s="4"/>
    </row>
    <row r="267" spans="1:9" s="3" customFormat="1" ht="26.25" thickBot="1">
      <c r="A267" s="676"/>
      <c r="B267" s="677"/>
      <c r="C267" s="569" t="s">
        <v>161</v>
      </c>
      <c r="D267" s="678"/>
      <c r="E267" s="678"/>
      <c r="F267" s="679"/>
      <c r="G267" s="680"/>
      <c r="H267" s="675">
        <v>4000</v>
      </c>
      <c r="I267" s="928" t="s">
        <v>28</v>
      </c>
    </row>
    <row r="268" spans="1:10" s="115" customFormat="1" ht="31.5">
      <c r="A268" s="219" t="s">
        <v>50</v>
      </c>
      <c r="B268" s="219"/>
      <c r="C268" s="238" t="s">
        <v>51</v>
      </c>
      <c r="D268" s="239">
        <f>SUM(D269,D277,D284,D332,D366,)</f>
        <v>8854065.3</v>
      </c>
      <c r="E268" s="239">
        <f>SUM(E269,E277,E284,E332,E366,)</f>
        <v>8637642.54</v>
      </c>
      <c r="F268" s="239">
        <f>SUM(F269,F277,F284,F332,F366,)</f>
        <v>6767215.399999999</v>
      </c>
      <c r="G268" s="239">
        <f>SUM(G269,G277,G284,G332,G366,)</f>
        <v>11767010.24</v>
      </c>
      <c r="H268" s="595">
        <f>SUM(H269,H277,H284,H332,H366)</f>
        <v>12491950.82</v>
      </c>
      <c r="I268" s="988"/>
      <c r="J268" s="121" t="s">
        <v>28</v>
      </c>
    </row>
    <row r="269" spans="1:10" s="120" customFormat="1" ht="12.75">
      <c r="A269" s="235"/>
      <c r="B269" s="235" t="s">
        <v>149</v>
      </c>
      <c r="C269" s="236" t="s">
        <v>150</v>
      </c>
      <c r="D269" s="237">
        <f>SUM(D270)</f>
        <v>298875</v>
      </c>
      <c r="E269" s="237">
        <f>SUM(E270)</f>
        <v>283703</v>
      </c>
      <c r="F269" s="237">
        <f>SUM(F270)</f>
        <v>199198.68</v>
      </c>
      <c r="G269" s="237">
        <f>SUM(G270)</f>
        <v>274477</v>
      </c>
      <c r="H269" s="600">
        <f>SUM(H270)</f>
        <v>334078</v>
      </c>
      <c r="I269" s="974" t="s">
        <v>284</v>
      </c>
      <c r="J269" s="119"/>
    </row>
    <row r="270" spans="1:9" s="86" customFormat="1" ht="12.75">
      <c r="A270" s="65"/>
      <c r="B270" s="74"/>
      <c r="C270" s="68" t="s">
        <v>620</v>
      </c>
      <c r="D270" s="111">
        <v>298875</v>
      </c>
      <c r="E270" s="111">
        <v>283703</v>
      </c>
      <c r="F270" s="111">
        <v>199198.68</v>
      </c>
      <c r="G270" s="111">
        <v>274477</v>
      </c>
      <c r="H270" s="591">
        <f>SUM(H271)</f>
        <v>334078</v>
      </c>
      <c r="I270" s="916" t="s">
        <v>461</v>
      </c>
    </row>
    <row r="271" spans="1:9" ht="12.75">
      <c r="A271" s="39"/>
      <c r="B271" s="28"/>
      <c r="C271" s="47" t="s">
        <v>8</v>
      </c>
      <c r="D271" s="111">
        <v>298785</v>
      </c>
      <c r="E271" s="111">
        <f>SUM(E272:E275)</f>
        <v>283703</v>
      </c>
      <c r="F271" s="111">
        <f>SUM(F272:F275)</f>
        <v>199198.68</v>
      </c>
      <c r="G271" s="111">
        <f>SUM(G272:G275)</f>
        <v>274477</v>
      </c>
      <c r="H271" s="591">
        <f>SUM(H272:H276)</f>
        <v>334078</v>
      </c>
      <c r="I271" s="916" t="s">
        <v>28</v>
      </c>
    </row>
    <row r="272" spans="1:9" s="37" customFormat="1" ht="12.75">
      <c r="A272" s="163"/>
      <c r="B272" s="164"/>
      <c r="C272" s="23" t="s">
        <v>13</v>
      </c>
      <c r="D272" s="159">
        <v>237844</v>
      </c>
      <c r="E272" s="159">
        <v>283703</v>
      </c>
      <c r="F272" s="110">
        <v>199198.68</v>
      </c>
      <c r="G272" s="159">
        <v>274477</v>
      </c>
      <c r="H272" s="615">
        <v>275778</v>
      </c>
      <c r="I272" s="975"/>
    </row>
    <row r="273" spans="1:9" s="37" customFormat="1" ht="12.75">
      <c r="A273" s="163"/>
      <c r="B273" s="164"/>
      <c r="C273" s="23" t="s">
        <v>304</v>
      </c>
      <c r="D273" s="159">
        <v>16044</v>
      </c>
      <c r="E273" s="159">
        <v>0</v>
      </c>
      <c r="F273" s="110">
        <v>0</v>
      </c>
      <c r="G273" s="159">
        <v>0</v>
      </c>
      <c r="H273" s="615">
        <v>0</v>
      </c>
      <c r="I273" s="975"/>
    </row>
    <row r="274" spans="1:9" s="37" customFormat="1" ht="12.75">
      <c r="A274" s="164"/>
      <c r="B274" s="164"/>
      <c r="C274" s="47" t="s">
        <v>11</v>
      </c>
      <c r="D274" s="158">
        <v>40630</v>
      </c>
      <c r="E274" s="158">
        <v>0</v>
      </c>
      <c r="F274" s="111">
        <v>0</v>
      </c>
      <c r="G274" s="158">
        <v>0</v>
      </c>
      <c r="H274" s="608">
        <v>47406.75</v>
      </c>
      <c r="I274" s="433" t="s">
        <v>28</v>
      </c>
    </row>
    <row r="275" spans="1:9" s="37" customFormat="1" ht="12.75">
      <c r="A275" s="164"/>
      <c r="B275" s="164"/>
      <c r="C275" s="47" t="s">
        <v>12</v>
      </c>
      <c r="D275" s="158">
        <v>4358</v>
      </c>
      <c r="E275" s="158">
        <v>0</v>
      </c>
      <c r="F275" s="111">
        <v>0</v>
      </c>
      <c r="G275" s="158">
        <v>0</v>
      </c>
      <c r="H275" s="608">
        <v>6756.57</v>
      </c>
      <c r="I275" s="433"/>
    </row>
    <row r="276" spans="1:9" s="37" customFormat="1" ht="12.75">
      <c r="A276" s="163"/>
      <c r="B276" s="164"/>
      <c r="C276" s="23" t="s">
        <v>1174</v>
      </c>
      <c r="D276" s="579" t="s">
        <v>28</v>
      </c>
      <c r="E276" s="579" t="s">
        <v>28</v>
      </c>
      <c r="F276" s="942" t="s">
        <v>28</v>
      </c>
      <c r="G276" s="382" t="s">
        <v>28</v>
      </c>
      <c r="H276" s="615">
        <v>4136.68</v>
      </c>
      <c r="I276" s="975"/>
    </row>
    <row r="277" spans="1:9" s="117" customFormat="1" ht="12.75">
      <c r="A277" s="264"/>
      <c r="B277" s="225" t="s">
        <v>237</v>
      </c>
      <c r="C277" s="226" t="s">
        <v>238</v>
      </c>
      <c r="D277" s="227">
        <f>SUM(D280)</f>
        <v>211208</v>
      </c>
      <c r="E277" s="227">
        <f>SUM(E280)</f>
        <v>226306.78</v>
      </c>
      <c r="F277" s="227">
        <f>SUM(F280)</f>
        <v>185008.21</v>
      </c>
      <c r="G277" s="227">
        <f>SUM(G280)</f>
        <v>310000</v>
      </c>
      <c r="H277" s="588">
        <f>SUM(H278,H280,)</f>
        <v>466300</v>
      </c>
      <c r="I277" s="990" t="s">
        <v>28</v>
      </c>
    </row>
    <row r="278" spans="1:9" s="86" customFormat="1" ht="25.5" customHeight="1">
      <c r="A278" s="65"/>
      <c r="B278" s="74"/>
      <c r="C278" s="66" t="s">
        <v>384</v>
      </c>
      <c r="D278" s="158">
        <v>158870</v>
      </c>
      <c r="E278" s="158">
        <v>158870</v>
      </c>
      <c r="F278" s="111">
        <v>0</v>
      </c>
      <c r="G278" s="158">
        <v>0</v>
      </c>
      <c r="H278" s="419">
        <f>SUM(H279)</f>
        <v>20000</v>
      </c>
      <c r="I278" s="991" t="s">
        <v>28</v>
      </c>
    </row>
    <row r="279" spans="1:9" s="193" customFormat="1" ht="51">
      <c r="A279" s="191"/>
      <c r="B279" s="192"/>
      <c r="C279" s="137" t="s">
        <v>1001</v>
      </c>
      <c r="D279" s="240"/>
      <c r="E279" s="240"/>
      <c r="F279" s="300"/>
      <c r="G279" s="241"/>
      <c r="H279" s="592">
        <v>20000</v>
      </c>
      <c r="I279" s="1068" t="s">
        <v>28</v>
      </c>
    </row>
    <row r="280" spans="1:9" s="86" customFormat="1" ht="12.75">
      <c r="A280" s="58"/>
      <c r="B280" s="285"/>
      <c r="C280" s="66" t="s">
        <v>539</v>
      </c>
      <c r="D280" s="111">
        <v>211208</v>
      </c>
      <c r="E280" s="111">
        <v>226306.78</v>
      </c>
      <c r="F280" s="111">
        <v>185008.21</v>
      </c>
      <c r="G280" s="111">
        <v>310000</v>
      </c>
      <c r="H280" s="591">
        <f>SUM(H281,H283)</f>
        <v>446300</v>
      </c>
      <c r="I280" s="980" t="s">
        <v>28</v>
      </c>
    </row>
    <row r="281" spans="1:9" ht="12.75">
      <c r="A281" s="28"/>
      <c r="B281" s="526"/>
      <c r="C281" s="47" t="s">
        <v>8</v>
      </c>
      <c r="D281" s="111">
        <f>SUM(D282:D282)</f>
        <v>0</v>
      </c>
      <c r="E281" s="111">
        <f>SUM(E282:E282)</f>
        <v>0</v>
      </c>
      <c r="F281" s="111">
        <v>0</v>
      </c>
      <c r="G281" s="111">
        <f>SUM(G282:G282)</f>
        <v>3000</v>
      </c>
      <c r="H281" s="591">
        <f>SUM(H282)</f>
        <v>3000</v>
      </c>
      <c r="I281" s="981" t="s">
        <v>28</v>
      </c>
    </row>
    <row r="282" spans="1:9" s="37" customFormat="1" ht="12.75">
      <c r="A282" s="164"/>
      <c r="B282" s="527"/>
      <c r="C282" s="47" t="s">
        <v>0</v>
      </c>
      <c r="D282" s="158">
        <v>0</v>
      </c>
      <c r="E282" s="158">
        <v>0</v>
      </c>
      <c r="F282" s="111">
        <v>0</v>
      </c>
      <c r="G282" s="169">
        <v>3000</v>
      </c>
      <c r="H282" s="608">
        <v>3000</v>
      </c>
      <c r="I282" s="981"/>
    </row>
    <row r="283" spans="1:10" ht="38.25">
      <c r="A283" s="30"/>
      <c r="B283" s="526"/>
      <c r="C283" s="23" t="s">
        <v>342</v>
      </c>
      <c r="D283" s="159">
        <v>211208</v>
      </c>
      <c r="E283" s="159">
        <v>226306.78</v>
      </c>
      <c r="F283" s="110">
        <v>185008.21</v>
      </c>
      <c r="G283" s="110">
        <v>307000</v>
      </c>
      <c r="H283" s="616">
        <v>443300</v>
      </c>
      <c r="I283" s="975"/>
      <c r="J283" s="152" t="s">
        <v>28</v>
      </c>
    </row>
    <row r="284" spans="1:9" s="117" customFormat="1" ht="12.75">
      <c r="A284" s="221"/>
      <c r="B284" s="225" t="s">
        <v>52</v>
      </c>
      <c r="C284" s="226" t="s">
        <v>53</v>
      </c>
      <c r="D284" s="227">
        <f>SUM(D285,D288)</f>
        <v>7032764.3</v>
      </c>
      <c r="E284" s="227">
        <f>SUM(E285,E288)</f>
        <v>7168769.1</v>
      </c>
      <c r="F284" s="227">
        <f>SUM(F285,F288)</f>
        <v>5615289.899999999</v>
      </c>
      <c r="G284" s="227">
        <f>SUM(G285,G288)</f>
        <v>9664729</v>
      </c>
      <c r="H284" s="588">
        <f>SUM(H288,H285)</f>
        <v>11238172.82</v>
      </c>
      <c r="I284" s="970"/>
    </row>
    <row r="285" spans="1:9" s="86" customFormat="1" ht="25.5">
      <c r="A285" s="65"/>
      <c r="B285" s="74"/>
      <c r="C285" s="66" t="s">
        <v>384</v>
      </c>
      <c r="D285" s="158">
        <v>64696</v>
      </c>
      <c r="E285" s="158">
        <v>19580</v>
      </c>
      <c r="F285" s="111">
        <v>6067.59</v>
      </c>
      <c r="G285" s="158">
        <v>267500</v>
      </c>
      <c r="H285" s="419">
        <f>SUM(H286:H287)</f>
        <v>225000</v>
      </c>
      <c r="I285" s="991" t="s">
        <v>28</v>
      </c>
    </row>
    <row r="286" spans="1:9" s="193" customFormat="1" ht="51" customHeight="1">
      <c r="A286" s="191"/>
      <c r="B286" s="192"/>
      <c r="C286" s="137" t="s">
        <v>843</v>
      </c>
      <c r="D286" s="240"/>
      <c r="E286" s="240"/>
      <c r="F286" s="300"/>
      <c r="G286" s="241"/>
      <c r="H286" s="592">
        <v>225000</v>
      </c>
      <c r="I286" s="972" t="s">
        <v>1267</v>
      </c>
    </row>
    <row r="287" spans="1:9" s="193" customFormat="1" ht="38.25" hidden="1">
      <c r="A287" s="191"/>
      <c r="B287" s="192"/>
      <c r="C287" s="668" t="s">
        <v>668</v>
      </c>
      <c r="D287" s="240"/>
      <c r="E287" s="240"/>
      <c r="F287" s="300"/>
      <c r="G287" s="241"/>
      <c r="H287" s="592"/>
      <c r="I287" s="980" t="s">
        <v>901</v>
      </c>
    </row>
    <row r="288" spans="1:9" s="86" customFormat="1" ht="38.25">
      <c r="A288" s="53"/>
      <c r="B288" s="74"/>
      <c r="C288" s="68" t="s">
        <v>540</v>
      </c>
      <c r="D288" s="111">
        <v>6968068.3</v>
      </c>
      <c r="E288" s="111">
        <v>7149189.1</v>
      </c>
      <c r="F288" s="111">
        <v>5609222.31</v>
      </c>
      <c r="G288" s="111">
        <v>9397229</v>
      </c>
      <c r="H288" s="591">
        <f>SUM(H289,H300)</f>
        <v>11013172.82</v>
      </c>
      <c r="I288" s="1188" t="s">
        <v>1268</v>
      </c>
    </row>
    <row r="289" spans="1:9" ht="25.5">
      <c r="A289" s="28"/>
      <c r="B289" s="28"/>
      <c r="C289" s="47" t="s">
        <v>8</v>
      </c>
      <c r="D289" s="111">
        <f>SUM(D290:D299)</f>
        <v>5377462</v>
      </c>
      <c r="E289" s="111">
        <f>SUM(E290:E299)</f>
        <v>5573855.2700000005</v>
      </c>
      <c r="F289" s="111">
        <f>SUM(F290:F299)</f>
        <v>4280005.850000001</v>
      </c>
      <c r="G289" s="111">
        <f>SUM(G290:G299)</f>
        <v>6942655</v>
      </c>
      <c r="H289" s="591">
        <f>SUM(H290:H299)</f>
        <v>8182439</v>
      </c>
      <c r="I289" s="397" t="s">
        <v>415</v>
      </c>
    </row>
    <row r="290" spans="1:9" s="37" customFormat="1" ht="12.75">
      <c r="A290" s="164"/>
      <c r="B290" s="164"/>
      <c r="C290" s="47" t="s">
        <v>13</v>
      </c>
      <c r="D290" s="158">
        <v>4197816</v>
      </c>
      <c r="E290" s="158">
        <v>4338853.29</v>
      </c>
      <c r="F290" s="195">
        <v>3294216.01</v>
      </c>
      <c r="G290" s="169">
        <v>5398294</v>
      </c>
      <c r="H290" s="608">
        <v>6339173</v>
      </c>
      <c r="I290" s="1109" t="s">
        <v>1201</v>
      </c>
    </row>
    <row r="291" spans="1:9" s="37" customFormat="1" ht="12.75">
      <c r="A291" s="164"/>
      <c r="B291" s="164"/>
      <c r="C291" s="47" t="s">
        <v>10</v>
      </c>
      <c r="D291" s="158">
        <v>272408</v>
      </c>
      <c r="E291" s="158">
        <v>304093.87</v>
      </c>
      <c r="F291" s="195">
        <v>323087.77</v>
      </c>
      <c r="G291" s="169">
        <v>343251</v>
      </c>
      <c r="H291" s="608">
        <v>435450</v>
      </c>
      <c r="I291" s="1109" t="s">
        <v>1183</v>
      </c>
    </row>
    <row r="292" spans="1:9" s="37" customFormat="1" ht="12.75">
      <c r="A292" s="182"/>
      <c r="B292" s="182"/>
      <c r="C292" s="47" t="s">
        <v>11</v>
      </c>
      <c r="D292" s="158">
        <v>785452</v>
      </c>
      <c r="E292" s="158">
        <v>811387.62</v>
      </c>
      <c r="F292" s="195">
        <v>572036.66</v>
      </c>
      <c r="G292" s="169">
        <v>1008110</v>
      </c>
      <c r="H292" s="608">
        <v>1146316</v>
      </c>
      <c r="I292" s="1109" t="s">
        <v>28</v>
      </c>
    </row>
    <row r="293" spans="1:10" s="328" customFormat="1" ht="12.75">
      <c r="A293" s="811"/>
      <c r="B293" s="811"/>
      <c r="C293" s="1210"/>
      <c r="D293" s="1211"/>
      <c r="E293" s="1211"/>
      <c r="F293" s="1212"/>
      <c r="G293" s="1211"/>
      <c r="H293" s="614"/>
      <c r="I293" s="1223" t="s">
        <v>378</v>
      </c>
      <c r="J293" s="487"/>
    </row>
    <row r="294" spans="1:9" ht="13.5" thickBot="1">
      <c r="A294" s="18"/>
      <c r="B294" s="18"/>
      <c r="C294" s="547"/>
      <c r="D294" s="145"/>
      <c r="E294" s="145"/>
      <c r="F294" s="297"/>
      <c r="G294" s="326"/>
      <c r="H294" s="585"/>
      <c r="I294" s="973"/>
    </row>
    <row r="295" spans="1:9" s="1" customFormat="1" ht="39" thickBot="1">
      <c r="A295" s="20" t="s">
        <v>21</v>
      </c>
      <c r="B295" s="21" t="s">
        <v>22</v>
      </c>
      <c r="C295" s="9" t="s">
        <v>44</v>
      </c>
      <c r="D295" s="10" t="s">
        <v>795</v>
      </c>
      <c r="E295" s="10" t="s">
        <v>913</v>
      </c>
      <c r="F295" s="10" t="s">
        <v>914</v>
      </c>
      <c r="G295" s="10" t="s">
        <v>897</v>
      </c>
      <c r="H295" s="1031" t="s">
        <v>915</v>
      </c>
      <c r="I295" s="666" t="s">
        <v>25</v>
      </c>
    </row>
    <row r="296" spans="1:9" s="37" customFormat="1" ht="12.75">
      <c r="A296" s="164"/>
      <c r="B296" s="164"/>
      <c r="C296" s="47" t="s">
        <v>12</v>
      </c>
      <c r="D296" s="158">
        <v>97796</v>
      </c>
      <c r="E296" s="158">
        <v>95842.92</v>
      </c>
      <c r="F296" s="195">
        <v>63567.88</v>
      </c>
      <c r="G296" s="169">
        <v>142000</v>
      </c>
      <c r="H296" s="608">
        <v>159500</v>
      </c>
      <c r="I296" s="1109" t="s">
        <v>28</v>
      </c>
    </row>
    <row r="297" spans="1:9" s="37" customFormat="1" ht="12.75">
      <c r="A297" s="164"/>
      <c r="B297" s="164"/>
      <c r="C297" s="23" t="s">
        <v>0</v>
      </c>
      <c r="D297" s="159">
        <v>23704</v>
      </c>
      <c r="E297" s="159">
        <v>23677.57</v>
      </c>
      <c r="F297" s="194">
        <v>27097.53</v>
      </c>
      <c r="G297" s="165">
        <v>50000</v>
      </c>
      <c r="H297" s="615">
        <v>45000</v>
      </c>
      <c r="I297" s="1110"/>
    </row>
    <row r="298" spans="1:9" s="37" customFormat="1" ht="12.75">
      <c r="A298" s="164"/>
      <c r="B298" s="164"/>
      <c r="C298" s="47" t="s">
        <v>1174</v>
      </c>
      <c r="D298" s="255" t="s">
        <v>28</v>
      </c>
      <c r="E298" s="255"/>
      <c r="F298" s="914"/>
      <c r="G298" s="338"/>
      <c r="H298" s="608">
        <v>57000</v>
      </c>
      <c r="I298" s="1109" t="s">
        <v>28</v>
      </c>
    </row>
    <row r="299" spans="1:9" s="37" customFormat="1" ht="12.75">
      <c r="A299" s="164"/>
      <c r="B299" s="164"/>
      <c r="C299" s="23" t="s">
        <v>435</v>
      </c>
      <c r="D299" s="159">
        <v>286</v>
      </c>
      <c r="E299" s="159">
        <v>0</v>
      </c>
      <c r="F299" s="194">
        <v>0</v>
      </c>
      <c r="G299" s="165">
        <v>1000</v>
      </c>
      <c r="H299" s="615">
        <v>0</v>
      </c>
      <c r="I299" s="993"/>
    </row>
    <row r="300" spans="1:9" ht="12.75">
      <c r="A300" s="28"/>
      <c r="B300" s="28"/>
      <c r="C300" s="47" t="s">
        <v>14</v>
      </c>
      <c r="D300" s="158">
        <f>SUM(D288-D289)</f>
        <v>1590606.2999999998</v>
      </c>
      <c r="E300" s="158">
        <f>SUM(E288-E289)</f>
        <v>1575333.8299999991</v>
      </c>
      <c r="F300" s="158">
        <f>SUM(F288-F289)</f>
        <v>1329216.459999999</v>
      </c>
      <c r="G300" s="158">
        <f>SUM(G288-G289)</f>
        <v>2454574</v>
      </c>
      <c r="H300" s="419">
        <f>SUM(H301:H309,H314:H331)</f>
        <v>2830733.82</v>
      </c>
      <c r="I300" s="916" t="s">
        <v>28</v>
      </c>
    </row>
    <row r="301" spans="1:9" ht="12.75">
      <c r="A301" s="39"/>
      <c r="B301" s="28"/>
      <c r="C301" s="47" t="s">
        <v>637</v>
      </c>
      <c r="D301" s="255"/>
      <c r="E301" s="255"/>
      <c r="F301" s="254"/>
      <c r="G301" s="254"/>
      <c r="H301" s="419">
        <v>13000</v>
      </c>
      <c r="I301" s="916" t="s">
        <v>28</v>
      </c>
    </row>
    <row r="302" spans="1:9" s="37" customFormat="1" ht="140.25">
      <c r="A302" s="163"/>
      <c r="B302" s="164"/>
      <c r="C302" s="47" t="s">
        <v>339</v>
      </c>
      <c r="D302" s="253"/>
      <c r="E302" s="253"/>
      <c r="F302" s="272"/>
      <c r="G302" s="254"/>
      <c r="H302" s="598">
        <v>334000</v>
      </c>
      <c r="I302" s="930" t="s">
        <v>28</v>
      </c>
    </row>
    <row r="303" spans="1:9" s="37" customFormat="1" ht="12.75">
      <c r="A303" s="163"/>
      <c r="B303" s="164"/>
      <c r="C303" s="47" t="s">
        <v>589</v>
      </c>
      <c r="D303" s="253"/>
      <c r="E303" s="253"/>
      <c r="F303" s="272"/>
      <c r="G303" s="254"/>
      <c r="H303" s="598">
        <v>25000</v>
      </c>
      <c r="I303" s="104"/>
    </row>
    <row r="304" spans="1:9" s="37" customFormat="1" ht="12.75">
      <c r="A304" s="163"/>
      <c r="B304" s="164"/>
      <c r="C304" s="47" t="s">
        <v>212</v>
      </c>
      <c r="D304" s="253"/>
      <c r="E304" s="253"/>
      <c r="F304" s="272"/>
      <c r="G304" s="254"/>
      <c r="H304" s="598">
        <v>287000</v>
      </c>
      <c r="I304" s="1042" t="s">
        <v>28</v>
      </c>
    </row>
    <row r="305" spans="1:9" s="37" customFormat="1" ht="12.75">
      <c r="A305" s="163"/>
      <c r="B305" s="164"/>
      <c r="C305" s="47" t="s">
        <v>213</v>
      </c>
      <c r="D305" s="253"/>
      <c r="E305" s="253"/>
      <c r="F305" s="272"/>
      <c r="G305" s="254"/>
      <c r="H305" s="598">
        <v>185600</v>
      </c>
      <c r="I305" s="104" t="s">
        <v>28</v>
      </c>
    </row>
    <row r="306" spans="1:9" s="37" customFormat="1" ht="144" customHeight="1">
      <c r="A306" s="164"/>
      <c r="B306" s="527"/>
      <c r="C306" s="47" t="s">
        <v>638</v>
      </c>
      <c r="D306" s="253"/>
      <c r="E306" s="253"/>
      <c r="F306" s="272"/>
      <c r="G306" s="254"/>
      <c r="H306" s="598">
        <v>860150</v>
      </c>
      <c r="I306" s="972" t="s">
        <v>1269</v>
      </c>
    </row>
    <row r="307" spans="1:9" s="25" customFormat="1" ht="25.5">
      <c r="A307" s="29"/>
      <c r="B307" s="24"/>
      <c r="C307" s="402" t="s">
        <v>341</v>
      </c>
      <c r="D307" s="257"/>
      <c r="E307" s="257"/>
      <c r="F307" s="305"/>
      <c r="G307" s="383"/>
      <c r="H307" s="617">
        <v>150000</v>
      </c>
      <c r="I307" s="992" t="s">
        <v>28</v>
      </c>
    </row>
    <row r="308" spans="1:9" s="37" customFormat="1" ht="12.75">
      <c r="A308" s="163"/>
      <c r="B308" s="164"/>
      <c r="C308" s="47" t="s">
        <v>214</v>
      </c>
      <c r="D308" s="253"/>
      <c r="E308" s="253"/>
      <c r="F308" s="272"/>
      <c r="G308" s="254"/>
      <c r="H308" s="598">
        <v>16000</v>
      </c>
      <c r="I308" s="104" t="s">
        <v>28</v>
      </c>
    </row>
    <row r="309" spans="1:9" s="37" customFormat="1" ht="25.5">
      <c r="A309" s="163"/>
      <c r="B309" s="164"/>
      <c r="C309" s="47" t="s">
        <v>735</v>
      </c>
      <c r="D309" s="253"/>
      <c r="E309" s="253"/>
      <c r="F309" s="272"/>
      <c r="G309" s="254"/>
      <c r="H309" s="598">
        <v>97000</v>
      </c>
      <c r="I309" s="104" t="s">
        <v>28</v>
      </c>
    </row>
    <row r="310" spans="1:9" s="37" customFormat="1" ht="50.25" customHeight="1" hidden="1">
      <c r="A310" s="163"/>
      <c r="B310" s="164"/>
      <c r="C310" s="47"/>
      <c r="D310" s="253"/>
      <c r="E310" s="253"/>
      <c r="F310" s="272"/>
      <c r="G310" s="254"/>
      <c r="H310" s="604">
        <v>4200</v>
      </c>
      <c r="I310" s="972" t="s">
        <v>888</v>
      </c>
    </row>
    <row r="311" spans="1:9" s="37" customFormat="1" ht="51" hidden="1">
      <c r="A311" s="163"/>
      <c r="B311" s="164"/>
      <c r="C311" s="47"/>
      <c r="D311" s="253"/>
      <c r="E311" s="253"/>
      <c r="F311" s="272"/>
      <c r="G311" s="254"/>
      <c r="H311" s="604">
        <v>22594.8</v>
      </c>
      <c r="I311" s="1025" t="s">
        <v>929</v>
      </c>
    </row>
    <row r="312" spans="1:9" s="37" customFormat="1" ht="38.25" hidden="1">
      <c r="A312" s="163"/>
      <c r="B312" s="164"/>
      <c r="C312" s="47"/>
      <c r="D312" s="253"/>
      <c r="E312" s="253"/>
      <c r="F312" s="272"/>
      <c r="G312" s="254"/>
      <c r="H312" s="604">
        <v>56710.92</v>
      </c>
      <c r="I312" s="1025" t="s">
        <v>1205</v>
      </c>
    </row>
    <row r="313" spans="1:9" s="37" customFormat="1" ht="38.25" hidden="1">
      <c r="A313" s="163"/>
      <c r="B313" s="164"/>
      <c r="C313" s="47"/>
      <c r="D313" s="253"/>
      <c r="E313" s="253"/>
      <c r="F313" s="272"/>
      <c r="G313" s="254"/>
      <c r="H313" s="604">
        <v>12000</v>
      </c>
      <c r="I313" s="1025" t="s">
        <v>1204</v>
      </c>
    </row>
    <row r="314" spans="1:9" s="37" customFormat="1" ht="12.75">
      <c r="A314" s="163"/>
      <c r="B314" s="164"/>
      <c r="C314" s="47" t="s">
        <v>216</v>
      </c>
      <c r="D314" s="253"/>
      <c r="E314" s="253"/>
      <c r="F314" s="272"/>
      <c r="G314" s="254"/>
      <c r="H314" s="598">
        <v>20000</v>
      </c>
      <c r="I314" s="104" t="s">
        <v>28</v>
      </c>
    </row>
    <row r="315" spans="1:9" s="37" customFormat="1" ht="25.5">
      <c r="A315" s="163"/>
      <c r="B315" s="164"/>
      <c r="C315" s="47" t="s">
        <v>217</v>
      </c>
      <c r="D315" s="253"/>
      <c r="E315" s="253"/>
      <c r="F315" s="272"/>
      <c r="G315" s="254"/>
      <c r="H315" s="598">
        <v>150000</v>
      </c>
      <c r="I315" s="972" t="s">
        <v>1270</v>
      </c>
    </row>
    <row r="316" spans="1:9" s="37" customFormat="1" ht="12.75">
      <c r="A316" s="163"/>
      <c r="B316" s="164"/>
      <c r="C316" s="47" t="s">
        <v>218</v>
      </c>
      <c r="D316" s="253"/>
      <c r="E316" s="253"/>
      <c r="F316" s="272"/>
      <c r="G316" s="254"/>
      <c r="H316" s="598">
        <v>344503.82</v>
      </c>
      <c r="I316" s="104" t="s">
        <v>28</v>
      </c>
    </row>
    <row r="317" spans="1:9" s="37" customFormat="1" ht="12.75">
      <c r="A317" s="163"/>
      <c r="B317" s="164"/>
      <c r="C317" s="47" t="s">
        <v>477</v>
      </c>
      <c r="D317" s="253"/>
      <c r="E317" s="253"/>
      <c r="F317" s="272"/>
      <c r="G317" s="254"/>
      <c r="H317" s="598">
        <v>52000</v>
      </c>
      <c r="I317" s="1025" t="s">
        <v>28</v>
      </c>
    </row>
    <row r="318" spans="1:9" s="37" customFormat="1" ht="12" customHeight="1">
      <c r="A318" s="181"/>
      <c r="B318" s="182"/>
      <c r="C318" s="47" t="s">
        <v>203</v>
      </c>
      <c r="D318" s="253"/>
      <c r="E318" s="253"/>
      <c r="F318" s="272"/>
      <c r="G318" s="254"/>
      <c r="H318" s="598">
        <v>17500</v>
      </c>
      <c r="I318" s="104" t="s">
        <v>28</v>
      </c>
    </row>
    <row r="319" spans="1:10" s="328" customFormat="1" ht="12.75">
      <c r="A319" s="811"/>
      <c r="B319" s="811"/>
      <c r="C319" s="1210"/>
      <c r="D319" s="1211"/>
      <c r="E319" s="1211"/>
      <c r="F319" s="1212"/>
      <c r="G319" s="1211"/>
      <c r="H319" s="614"/>
      <c r="I319" s="1223" t="s">
        <v>1293</v>
      </c>
      <c r="J319" s="487"/>
    </row>
    <row r="320" spans="1:9" ht="13.5" thickBot="1">
      <c r="A320" s="18"/>
      <c r="B320" s="18"/>
      <c r="C320" s="547"/>
      <c r="D320" s="145"/>
      <c r="E320" s="145"/>
      <c r="F320" s="297"/>
      <c r="G320" s="326"/>
      <c r="H320" s="585"/>
      <c r="I320" s="973"/>
    </row>
    <row r="321" spans="1:9" s="1" customFormat="1" ht="39" thickBot="1">
      <c r="A321" s="20" t="s">
        <v>21</v>
      </c>
      <c r="B321" s="21" t="s">
        <v>22</v>
      </c>
      <c r="C321" s="9" t="s">
        <v>44</v>
      </c>
      <c r="D321" s="10" t="s">
        <v>795</v>
      </c>
      <c r="E321" s="10" t="s">
        <v>913</v>
      </c>
      <c r="F321" s="10" t="s">
        <v>914</v>
      </c>
      <c r="G321" s="10" t="s">
        <v>897</v>
      </c>
      <c r="H321" s="1031" t="s">
        <v>915</v>
      </c>
      <c r="I321" s="666" t="s">
        <v>25</v>
      </c>
    </row>
    <row r="322" spans="1:9" s="37" customFormat="1" ht="12.75" customHeight="1">
      <c r="A322" s="163"/>
      <c r="B322" s="164"/>
      <c r="C322" s="47" t="s">
        <v>204</v>
      </c>
      <c r="D322" s="253"/>
      <c r="E322" s="253"/>
      <c r="F322" s="272"/>
      <c r="G322" s="254"/>
      <c r="H322" s="598">
        <v>6000</v>
      </c>
      <c r="I322" s="104" t="s">
        <v>28</v>
      </c>
    </row>
    <row r="323" spans="1:9" s="37" customFormat="1" ht="15.75" customHeight="1" hidden="1">
      <c r="A323" s="163"/>
      <c r="B323" s="164"/>
      <c r="C323" s="47" t="s">
        <v>848</v>
      </c>
      <c r="D323" s="253"/>
      <c r="E323" s="253"/>
      <c r="F323" s="272"/>
      <c r="G323" s="254"/>
      <c r="H323" s="598">
        <v>0</v>
      </c>
      <c r="I323" s="104"/>
    </row>
    <row r="324" spans="1:9" s="37" customFormat="1" ht="12.75">
      <c r="A324" s="163"/>
      <c r="B324" s="164"/>
      <c r="C324" s="47" t="s">
        <v>205</v>
      </c>
      <c r="D324" s="253"/>
      <c r="E324" s="253"/>
      <c r="F324" s="272"/>
      <c r="G324" s="254"/>
      <c r="H324" s="598">
        <v>57000</v>
      </c>
      <c r="I324" s="104" t="s">
        <v>28</v>
      </c>
    </row>
    <row r="325" spans="1:9" s="37" customFormat="1" ht="12.75">
      <c r="A325" s="163"/>
      <c r="B325" s="164"/>
      <c r="C325" s="47" t="s">
        <v>436</v>
      </c>
      <c r="D325" s="253"/>
      <c r="E325" s="253"/>
      <c r="F325" s="272"/>
      <c r="G325" s="254"/>
      <c r="H325" s="598">
        <v>760</v>
      </c>
      <c r="I325" s="104" t="s">
        <v>28</v>
      </c>
    </row>
    <row r="326" spans="1:9" s="37" customFormat="1" ht="12.75">
      <c r="A326" s="163"/>
      <c r="B326" s="164"/>
      <c r="C326" s="47" t="s">
        <v>67</v>
      </c>
      <c r="D326" s="253"/>
      <c r="E326" s="253"/>
      <c r="F326" s="272"/>
      <c r="G326" s="254"/>
      <c r="H326" s="598">
        <v>50000</v>
      </c>
      <c r="I326" s="916" t="s">
        <v>28</v>
      </c>
    </row>
    <row r="327" spans="1:9" s="37" customFormat="1" ht="12.75">
      <c r="A327" s="163"/>
      <c r="B327" s="164"/>
      <c r="C327" s="47" t="s">
        <v>71</v>
      </c>
      <c r="D327" s="253"/>
      <c r="E327" s="253"/>
      <c r="F327" s="272"/>
      <c r="G327" s="254"/>
      <c r="H327" s="598">
        <v>20</v>
      </c>
      <c r="I327" s="104"/>
    </row>
    <row r="328" spans="1:9" s="37" customFormat="1" ht="25.5">
      <c r="A328" s="163"/>
      <c r="B328" s="164"/>
      <c r="C328" s="47" t="s">
        <v>778</v>
      </c>
      <c r="D328" s="253"/>
      <c r="E328" s="253"/>
      <c r="F328" s="272"/>
      <c r="G328" s="254"/>
      <c r="H328" s="598">
        <v>600</v>
      </c>
      <c r="I328" s="104"/>
    </row>
    <row r="329" spans="1:9" s="37" customFormat="1" ht="12.75">
      <c r="A329" s="163"/>
      <c r="B329" s="164"/>
      <c r="C329" s="47" t="s">
        <v>588</v>
      </c>
      <c r="D329" s="253"/>
      <c r="E329" s="253"/>
      <c r="F329" s="272"/>
      <c r="G329" s="254"/>
      <c r="H329" s="598">
        <v>10600</v>
      </c>
      <c r="I329" s="916" t="s">
        <v>28</v>
      </c>
    </row>
    <row r="330" spans="1:9" s="37" customFormat="1" ht="25.5">
      <c r="A330" s="163"/>
      <c r="B330" s="164"/>
      <c r="C330" s="47" t="s">
        <v>779</v>
      </c>
      <c r="D330" s="253"/>
      <c r="E330" s="253"/>
      <c r="F330" s="272"/>
      <c r="G330" s="254"/>
      <c r="H330" s="598">
        <v>7000</v>
      </c>
      <c r="I330" s="916"/>
    </row>
    <row r="331" spans="1:9" s="37" customFormat="1" ht="12.75">
      <c r="A331" s="181"/>
      <c r="B331" s="182"/>
      <c r="C331" s="47" t="s">
        <v>208</v>
      </c>
      <c r="D331" s="253"/>
      <c r="E331" s="253"/>
      <c r="F331" s="272"/>
      <c r="G331" s="254"/>
      <c r="H331" s="598">
        <v>147000</v>
      </c>
      <c r="I331" s="104" t="s">
        <v>28</v>
      </c>
    </row>
    <row r="332" spans="1:9" s="117" customFormat="1" ht="25.5">
      <c r="A332" s="225"/>
      <c r="B332" s="225" t="s">
        <v>1</v>
      </c>
      <c r="C332" s="266" t="s">
        <v>2</v>
      </c>
      <c r="D332" s="227">
        <f>SUM(D333,D334)</f>
        <v>183643</v>
      </c>
      <c r="E332" s="227">
        <f>SUM(E333,E334)</f>
        <v>148983.34</v>
      </c>
      <c r="F332" s="227">
        <f>SUM(F333,F334)</f>
        <v>138994.28</v>
      </c>
      <c r="G332" s="227">
        <f>SUM(G333,G334)</f>
        <v>206637.24</v>
      </c>
      <c r="H332" s="588">
        <f>SUM(H333,H334)</f>
        <v>213000</v>
      </c>
      <c r="I332" s="983"/>
    </row>
    <row r="333" spans="1:9" s="117" customFormat="1" ht="25.5" customHeight="1" hidden="1">
      <c r="A333" s="562"/>
      <c r="B333" s="563"/>
      <c r="C333" s="66" t="s">
        <v>384</v>
      </c>
      <c r="D333" s="150">
        <v>0</v>
      </c>
      <c r="E333" s="150"/>
      <c r="F333" s="150"/>
      <c r="G333" s="150"/>
      <c r="H333" s="618"/>
      <c r="I333" s="995" t="s">
        <v>28</v>
      </c>
    </row>
    <row r="334" spans="1:9" s="76" customFormat="1" ht="12.75">
      <c r="A334" s="84"/>
      <c r="B334" s="284"/>
      <c r="C334" s="68" t="s">
        <v>244</v>
      </c>
      <c r="D334" s="108">
        <v>183643</v>
      </c>
      <c r="E334" s="108">
        <v>148983.34</v>
      </c>
      <c r="F334" s="108">
        <v>138994.28</v>
      </c>
      <c r="G334" s="108">
        <v>206637.24</v>
      </c>
      <c r="H334" s="619">
        <f>SUM(H335,H339)</f>
        <v>213000</v>
      </c>
      <c r="I334" s="995" t="s">
        <v>28</v>
      </c>
    </row>
    <row r="335" spans="1:9" ht="12.75">
      <c r="A335" s="28"/>
      <c r="B335" s="526"/>
      <c r="C335" s="47" t="s">
        <v>8</v>
      </c>
      <c r="D335" s="111">
        <f>SUM(D338)</f>
        <v>176</v>
      </c>
      <c r="E335" s="111">
        <f>SUM(E338)</f>
        <v>0</v>
      </c>
      <c r="F335" s="111">
        <f>SUM(F338)</f>
        <v>5178.72</v>
      </c>
      <c r="G335" s="111">
        <f>SUM(G338)</f>
        <v>13075</v>
      </c>
      <c r="H335" s="591">
        <f>SUM(H336:H338)</f>
        <v>33000</v>
      </c>
      <c r="I335" s="976" t="s">
        <v>28</v>
      </c>
    </row>
    <row r="336" spans="1:9" s="37" customFormat="1" ht="12.75">
      <c r="A336" s="164"/>
      <c r="B336" s="527"/>
      <c r="C336" s="47" t="s">
        <v>16</v>
      </c>
      <c r="D336" s="158">
        <v>120</v>
      </c>
      <c r="E336" s="158">
        <v>0</v>
      </c>
      <c r="F336" s="111">
        <v>0</v>
      </c>
      <c r="G336" s="169">
        <v>3065</v>
      </c>
      <c r="H336" s="608">
        <v>3000</v>
      </c>
      <c r="I336" s="981"/>
    </row>
    <row r="337" spans="1:9" s="37" customFormat="1" ht="12.75">
      <c r="A337" s="164"/>
      <c r="B337" s="527"/>
      <c r="C337" s="47" t="s">
        <v>623</v>
      </c>
      <c r="D337" s="158">
        <v>0</v>
      </c>
      <c r="E337" s="158">
        <v>0</v>
      </c>
      <c r="F337" s="111">
        <v>0</v>
      </c>
      <c r="G337" s="169">
        <v>223</v>
      </c>
      <c r="H337" s="608">
        <v>0</v>
      </c>
      <c r="I337" s="981"/>
    </row>
    <row r="338" spans="1:9" s="37" customFormat="1" ht="12.75">
      <c r="A338" s="164"/>
      <c r="B338" s="527"/>
      <c r="C338" s="47" t="s">
        <v>294</v>
      </c>
      <c r="D338" s="158">
        <v>176</v>
      </c>
      <c r="E338" s="158">
        <v>0</v>
      </c>
      <c r="F338" s="158">
        <v>5178.72</v>
      </c>
      <c r="G338" s="169">
        <v>13075</v>
      </c>
      <c r="H338" s="608">
        <v>30000</v>
      </c>
      <c r="I338" s="976"/>
    </row>
    <row r="339" spans="1:10" s="88" customFormat="1" ht="12.75">
      <c r="A339" s="53"/>
      <c r="B339" s="529"/>
      <c r="C339" s="66" t="s">
        <v>408</v>
      </c>
      <c r="D339" s="158">
        <f>SUM(D334-D335)</f>
        <v>183467</v>
      </c>
      <c r="E339" s="158">
        <f>SUM(E334-E335)</f>
        <v>148983.34</v>
      </c>
      <c r="F339" s="158">
        <f>SUM(F334-F335)</f>
        <v>133815.56</v>
      </c>
      <c r="G339" s="158">
        <f>SUM(G334-G335)</f>
        <v>193562.24</v>
      </c>
      <c r="H339" s="637">
        <f>SUM(H340,H344:H345,H358,H365)</f>
        <v>180000</v>
      </c>
      <c r="I339" s="976"/>
      <c r="J339" s="152" t="s">
        <v>28</v>
      </c>
    </row>
    <row r="340" spans="1:9" s="38" customFormat="1" ht="12.75">
      <c r="A340" s="64"/>
      <c r="B340" s="789"/>
      <c r="C340" s="41" t="s">
        <v>441</v>
      </c>
      <c r="D340" s="338"/>
      <c r="E340" s="338"/>
      <c r="F340" s="338"/>
      <c r="G340" s="338"/>
      <c r="H340" s="608">
        <v>45000</v>
      </c>
      <c r="I340" s="996"/>
    </row>
    <row r="341" spans="1:9" s="38" customFormat="1" ht="33.75">
      <c r="A341" s="64"/>
      <c r="B341" s="64"/>
      <c r="C341" s="94" t="s">
        <v>574</v>
      </c>
      <c r="D341" s="338"/>
      <c r="E341" s="338"/>
      <c r="F341" s="338"/>
      <c r="G341" s="338"/>
      <c r="H341" s="620" t="s">
        <v>28</v>
      </c>
      <c r="I341" s="996"/>
    </row>
    <row r="342" spans="1:9" s="38" customFormat="1" ht="22.5">
      <c r="A342" s="64"/>
      <c r="B342" s="64"/>
      <c r="C342" s="94" t="s">
        <v>1152</v>
      </c>
      <c r="D342" s="338"/>
      <c r="E342" s="338"/>
      <c r="F342" s="338"/>
      <c r="G342" s="338"/>
      <c r="H342" s="620" t="s">
        <v>28</v>
      </c>
      <c r="I342" s="996"/>
    </row>
    <row r="343" spans="1:9" s="38" customFormat="1" ht="12.75">
      <c r="A343" s="64"/>
      <c r="B343" s="64"/>
      <c r="C343" s="94" t="s">
        <v>575</v>
      </c>
      <c r="D343" s="338"/>
      <c r="E343" s="338"/>
      <c r="F343" s="338"/>
      <c r="G343" s="338"/>
      <c r="H343" s="620" t="s">
        <v>28</v>
      </c>
      <c r="I343" s="996"/>
    </row>
    <row r="344" spans="1:9" s="38" customFormat="1" ht="12.75">
      <c r="A344" s="64"/>
      <c r="B344" s="64"/>
      <c r="C344" s="41" t="s">
        <v>576</v>
      </c>
      <c r="D344" s="338"/>
      <c r="E344" s="338"/>
      <c r="F344" s="338"/>
      <c r="G344" s="338"/>
      <c r="H344" s="598">
        <v>5000</v>
      </c>
      <c r="I344" s="996"/>
    </row>
    <row r="345" spans="1:10" s="38" customFormat="1" ht="12.75">
      <c r="A345" s="64"/>
      <c r="B345" s="64"/>
      <c r="C345" s="41" t="s">
        <v>442</v>
      </c>
      <c r="D345" s="338"/>
      <c r="E345" s="338"/>
      <c r="F345" s="338"/>
      <c r="G345" s="338"/>
      <c r="H345" s="608">
        <v>113500</v>
      </c>
      <c r="I345" s="996"/>
      <c r="J345" s="292" t="s">
        <v>28</v>
      </c>
    </row>
    <row r="346" spans="1:11" s="768" customFormat="1" ht="12.75">
      <c r="A346" s="764"/>
      <c r="B346" s="764"/>
      <c r="C346" s="94" t="s">
        <v>1151</v>
      </c>
      <c r="D346" s="766"/>
      <c r="E346" s="766"/>
      <c r="F346" s="766"/>
      <c r="G346" s="766"/>
      <c r="H346" s="620" t="s">
        <v>28</v>
      </c>
      <c r="I346" s="997"/>
      <c r="J346" s="767" t="s">
        <v>28</v>
      </c>
      <c r="K346" s="943">
        <f>SUM(H346:H357)</f>
        <v>0</v>
      </c>
    </row>
    <row r="347" spans="1:9" s="768" customFormat="1" ht="33.75">
      <c r="A347" s="764"/>
      <c r="B347" s="764"/>
      <c r="C347" s="94" t="s">
        <v>577</v>
      </c>
      <c r="D347" s="766"/>
      <c r="E347" s="766"/>
      <c r="F347" s="766"/>
      <c r="G347" s="766"/>
      <c r="H347" s="620" t="s">
        <v>28</v>
      </c>
      <c r="I347" s="997"/>
    </row>
    <row r="348" spans="1:9" s="768" customFormat="1" ht="22.5" customHeight="1" hidden="1">
      <c r="A348" s="764"/>
      <c r="B348" s="764"/>
      <c r="C348" s="94" t="s">
        <v>578</v>
      </c>
      <c r="D348" s="766"/>
      <c r="E348" s="766"/>
      <c r="F348" s="766"/>
      <c r="G348" s="766"/>
      <c r="H348" s="620"/>
      <c r="I348" s="997"/>
    </row>
    <row r="349" spans="1:9" s="768" customFormat="1" ht="33.75" customHeight="1" hidden="1">
      <c r="A349" s="764"/>
      <c r="B349" s="764"/>
      <c r="C349" s="94" t="s">
        <v>579</v>
      </c>
      <c r="D349" s="766"/>
      <c r="E349" s="766"/>
      <c r="F349" s="766"/>
      <c r="G349" s="766"/>
      <c r="H349" s="620"/>
      <c r="I349" s="997"/>
    </row>
    <row r="350" spans="1:9" s="768" customFormat="1" ht="22.5" customHeight="1" hidden="1">
      <c r="A350" s="764"/>
      <c r="B350" s="764"/>
      <c r="C350" s="94" t="s">
        <v>580</v>
      </c>
      <c r="D350" s="766"/>
      <c r="E350" s="766"/>
      <c r="F350" s="766"/>
      <c r="G350" s="766"/>
      <c r="H350" s="620"/>
      <c r="I350" s="997"/>
    </row>
    <row r="351" spans="1:9" s="768" customFormat="1" ht="22.5" customHeight="1" hidden="1">
      <c r="A351" s="764"/>
      <c r="B351" s="764"/>
      <c r="C351" s="94" t="s">
        <v>581</v>
      </c>
      <c r="D351" s="766"/>
      <c r="E351" s="766"/>
      <c r="F351" s="766"/>
      <c r="G351" s="766"/>
      <c r="H351" s="620"/>
      <c r="I351" s="997"/>
    </row>
    <row r="352" spans="1:9" s="768" customFormat="1" ht="22.5">
      <c r="A352" s="764"/>
      <c r="B352" s="764"/>
      <c r="C352" s="94" t="s">
        <v>687</v>
      </c>
      <c r="D352" s="766"/>
      <c r="E352" s="766"/>
      <c r="F352" s="766"/>
      <c r="G352" s="766"/>
      <c r="H352" s="620" t="s">
        <v>28</v>
      </c>
      <c r="I352" s="997"/>
    </row>
    <row r="353" spans="1:9" s="768" customFormat="1" ht="22.5">
      <c r="A353" s="764"/>
      <c r="B353" s="764"/>
      <c r="C353" s="94" t="s">
        <v>1153</v>
      </c>
      <c r="D353" s="766"/>
      <c r="E353" s="766"/>
      <c r="F353" s="766"/>
      <c r="G353" s="766"/>
      <c r="H353" s="620" t="s">
        <v>28</v>
      </c>
      <c r="I353" s="997"/>
    </row>
    <row r="354" spans="1:9" s="768" customFormat="1" ht="12.75" customHeight="1" hidden="1">
      <c r="A354" s="764"/>
      <c r="B354" s="764"/>
      <c r="C354" s="765" t="s">
        <v>582</v>
      </c>
      <c r="D354" s="766"/>
      <c r="E354" s="766"/>
      <c r="F354" s="766"/>
      <c r="G354" s="766"/>
      <c r="H354" s="620"/>
      <c r="I354" s="997"/>
    </row>
    <row r="355" spans="1:9" s="768" customFormat="1" ht="12.75" customHeight="1">
      <c r="A355" s="764"/>
      <c r="B355" s="764"/>
      <c r="C355" s="94" t="s">
        <v>1154</v>
      </c>
      <c r="D355" s="766"/>
      <c r="E355" s="766"/>
      <c r="F355" s="766"/>
      <c r="G355" s="766"/>
      <c r="H355" s="620" t="s">
        <v>28</v>
      </c>
      <c r="I355" s="997"/>
    </row>
    <row r="356" spans="1:9" s="768" customFormat="1" ht="38.25">
      <c r="A356" s="764"/>
      <c r="B356" s="764"/>
      <c r="C356" s="94" t="s">
        <v>647</v>
      </c>
      <c r="D356" s="766"/>
      <c r="E356" s="766"/>
      <c r="F356" s="766"/>
      <c r="G356" s="766"/>
      <c r="H356" s="620" t="s">
        <v>28</v>
      </c>
      <c r="I356" s="1038" t="s">
        <v>1271</v>
      </c>
    </row>
    <row r="357" spans="1:9" s="768" customFormat="1" ht="22.5">
      <c r="A357" s="764"/>
      <c r="B357" s="764"/>
      <c r="C357" s="94" t="s">
        <v>1155</v>
      </c>
      <c r="D357" s="766"/>
      <c r="E357" s="766"/>
      <c r="F357" s="766"/>
      <c r="G357" s="766"/>
      <c r="H357" s="620" t="s">
        <v>28</v>
      </c>
      <c r="I357" s="1038"/>
    </row>
    <row r="358" spans="1:9" s="38" customFormat="1" ht="12.75">
      <c r="A358" s="70"/>
      <c r="B358" s="70"/>
      <c r="C358" s="41" t="s">
        <v>443</v>
      </c>
      <c r="D358" s="338"/>
      <c r="E358" s="338"/>
      <c r="F358" s="338"/>
      <c r="G358" s="338"/>
      <c r="H358" s="608">
        <v>6500</v>
      </c>
      <c r="I358" s="996"/>
    </row>
    <row r="359" spans="1:10" s="328" customFormat="1" ht="12.75">
      <c r="A359" s="811"/>
      <c r="B359" s="811"/>
      <c r="C359" s="1210"/>
      <c r="D359" s="1211"/>
      <c r="E359" s="1211"/>
      <c r="F359" s="1212"/>
      <c r="G359" s="1211"/>
      <c r="H359" s="614"/>
      <c r="I359" s="1223" t="s">
        <v>1294</v>
      </c>
      <c r="J359" s="487"/>
    </row>
    <row r="360" spans="1:9" ht="13.5" thickBot="1">
      <c r="A360" s="18"/>
      <c r="B360" s="18"/>
      <c r="C360" s="547"/>
      <c r="D360" s="145"/>
      <c r="E360" s="145"/>
      <c r="F360" s="297"/>
      <c r="G360" s="326"/>
      <c r="H360" s="585"/>
      <c r="I360" s="973"/>
    </row>
    <row r="361" spans="1:9" s="1" customFormat="1" ht="39" thickBot="1">
      <c r="A361" s="20" t="s">
        <v>21</v>
      </c>
      <c r="B361" s="21" t="s">
        <v>22</v>
      </c>
      <c r="C361" s="9" t="s">
        <v>44</v>
      </c>
      <c r="D361" s="10" t="s">
        <v>795</v>
      </c>
      <c r="E361" s="10" t="s">
        <v>913</v>
      </c>
      <c r="F361" s="10" t="s">
        <v>914</v>
      </c>
      <c r="G361" s="10" t="s">
        <v>897</v>
      </c>
      <c r="H361" s="1031" t="s">
        <v>915</v>
      </c>
      <c r="I361" s="666" t="s">
        <v>25</v>
      </c>
    </row>
    <row r="362" spans="1:9" s="38" customFormat="1" ht="12.75">
      <c r="A362" s="64"/>
      <c r="B362" s="64"/>
      <c r="C362" s="94" t="s">
        <v>583</v>
      </c>
      <c r="D362" s="338"/>
      <c r="E362" s="338"/>
      <c r="F362" s="338"/>
      <c r="G362" s="338"/>
      <c r="H362" s="620" t="s">
        <v>28</v>
      </c>
      <c r="I362" s="996"/>
    </row>
    <row r="363" spans="1:9" s="38" customFormat="1" ht="37.5" customHeight="1">
      <c r="A363" s="64"/>
      <c r="B363" s="64"/>
      <c r="C363" s="94" t="s">
        <v>1156</v>
      </c>
      <c r="D363" s="338"/>
      <c r="E363" s="338"/>
      <c r="F363" s="338"/>
      <c r="G363" s="338"/>
      <c r="H363" s="620" t="s">
        <v>28</v>
      </c>
      <c r="I363" s="996"/>
    </row>
    <row r="364" spans="1:9" s="38" customFormat="1" ht="12.75">
      <c r="A364" s="64"/>
      <c r="B364" s="64"/>
      <c r="C364" s="94" t="s">
        <v>315</v>
      </c>
      <c r="D364" s="338"/>
      <c r="E364" s="338"/>
      <c r="F364" s="338"/>
      <c r="G364" s="338"/>
      <c r="H364" s="620" t="s">
        <v>28</v>
      </c>
      <c r="I364" s="996"/>
    </row>
    <row r="365" spans="1:9" s="38" customFormat="1" ht="12.75">
      <c r="A365" s="64"/>
      <c r="B365" s="64"/>
      <c r="C365" s="183" t="s">
        <v>444</v>
      </c>
      <c r="D365" s="249"/>
      <c r="E365" s="249"/>
      <c r="F365" s="249"/>
      <c r="G365" s="338"/>
      <c r="H365" s="608">
        <v>10000</v>
      </c>
      <c r="I365" s="996"/>
    </row>
    <row r="366" spans="1:9" s="117" customFormat="1" ht="12.75">
      <c r="A366" s="225"/>
      <c r="B366" s="225" t="s">
        <v>240</v>
      </c>
      <c r="C366" s="232" t="s">
        <v>30</v>
      </c>
      <c r="D366" s="233">
        <f>SUM(D367,D369)</f>
        <v>1127575</v>
      </c>
      <c r="E366" s="233">
        <f>SUM(E367,E369)</f>
        <v>809880.32</v>
      </c>
      <c r="F366" s="233">
        <f>SUM(F367,F369)</f>
        <v>628724.33</v>
      </c>
      <c r="G366" s="233">
        <f>SUM(G367,G369)</f>
        <v>1311167</v>
      </c>
      <c r="H366" s="1034">
        <f>SUM(H367,H369)</f>
        <v>240400</v>
      </c>
      <c r="I366" s="983"/>
    </row>
    <row r="367" spans="1:9" s="86" customFormat="1" ht="25.5" customHeight="1">
      <c r="A367" s="65"/>
      <c r="B367" s="58"/>
      <c r="C367" s="66" t="s">
        <v>384</v>
      </c>
      <c r="D367" s="158">
        <v>316181</v>
      </c>
      <c r="E367" s="158">
        <v>19364.6</v>
      </c>
      <c r="F367" s="111">
        <v>5783.83</v>
      </c>
      <c r="G367" s="158">
        <v>200000</v>
      </c>
      <c r="H367" s="419">
        <f>SUM(H368)</f>
        <v>50000</v>
      </c>
      <c r="I367" s="998" t="s">
        <v>28</v>
      </c>
    </row>
    <row r="368" spans="1:9" s="86" customFormat="1" ht="25.5" customHeight="1">
      <c r="A368" s="43"/>
      <c r="B368" s="58"/>
      <c r="C368" s="166" t="s">
        <v>599</v>
      </c>
      <c r="D368" s="579"/>
      <c r="E368" s="579"/>
      <c r="F368" s="384"/>
      <c r="G368" s="572"/>
      <c r="H368" s="616">
        <v>50000</v>
      </c>
      <c r="I368" s="915" t="s">
        <v>28</v>
      </c>
    </row>
    <row r="369" spans="1:9" s="38" customFormat="1" ht="12.75">
      <c r="A369" s="67"/>
      <c r="B369" s="196"/>
      <c r="C369" s="23" t="s">
        <v>185</v>
      </c>
      <c r="D369" s="110">
        <v>811394</v>
      </c>
      <c r="E369" s="110">
        <v>790515.72</v>
      </c>
      <c r="F369" s="110">
        <v>622940.5</v>
      </c>
      <c r="G369" s="110">
        <v>1111167</v>
      </c>
      <c r="H369" s="609">
        <f>SUM(H377,H370)</f>
        <v>190400</v>
      </c>
      <c r="I369" s="996"/>
    </row>
    <row r="370" spans="1:9" ht="12.75">
      <c r="A370" s="39"/>
      <c r="B370" s="28"/>
      <c r="C370" s="23" t="s">
        <v>8</v>
      </c>
      <c r="D370" s="138">
        <f>SUM(D371:D375)</f>
        <v>531302</v>
      </c>
      <c r="E370" s="138">
        <f>SUM(E371:E375)</f>
        <v>624353.9400000001</v>
      </c>
      <c r="F370" s="138">
        <f>SUM(F371:F375)</f>
        <v>494143.05</v>
      </c>
      <c r="G370" s="138">
        <f>SUM(G371:G375)</f>
        <v>911609</v>
      </c>
      <c r="H370" s="621">
        <f>SUM(H371:H376)</f>
        <v>50000</v>
      </c>
      <c r="I370" s="1189" t="s">
        <v>1203</v>
      </c>
    </row>
    <row r="371" spans="1:9" s="37" customFormat="1" ht="12.75">
      <c r="A371" s="163"/>
      <c r="B371" s="164"/>
      <c r="C371" s="41" t="s">
        <v>13</v>
      </c>
      <c r="D371" s="158">
        <v>387013</v>
      </c>
      <c r="E371" s="158">
        <v>465486.56</v>
      </c>
      <c r="F371" s="195">
        <v>367143.16</v>
      </c>
      <c r="G371" s="169">
        <v>686180</v>
      </c>
      <c r="H371" s="608">
        <v>0</v>
      </c>
      <c r="I371" s="916"/>
    </row>
    <row r="372" spans="1:9" s="37" customFormat="1" ht="12.75">
      <c r="A372" s="163"/>
      <c r="B372" s="164"/>
      <c r="C372" s="41" t="s">
        <v>10</v>
      </c>
      <c r="D372" s="158">
        <v>28904</v>
      </c>
      <c r="E372" s="158">
        <v>31411.71</v>
      </c>
      <c r="F372" s="195">
        <v>37053.26</v>
      </c>
      <c r="G372" s="169">
        <v>38889</v>
      </c>
      <c r="H372" s="608">
        <v>0</v>
      </c>
      <c r="I372" s="916"/>
    </row>
    <row r="373" spans="1:9" s="37" customFormat="1" ht="25.5">
      <c r="A373" s="164"/>
      <c r="B373" s="164"/>
      <c r="C373" s="47" t="s">
        <v>340</v>
      </c>
      <c r="D373" s="132">
        <v>35639</v>
      </c>
      <c r="E373" s="132">
        <v>35145</v>
      </c>
      <c r="F373" s="131">
        <v>24410</v>
      </c>
      <c r="G373" s="132">
        <v>50000</v>
      </c>
      <c r="H373" s="598">
        <v>50000</v>
      </c>
      <c r="I373" s="1189" t="s">
        <v>1221</v>
      </c>
    </row>
    <row r="374" spans="1:9" s="37" customFormat="1" ht="12.75">
      <c r="A374" s="163"/>
      <c r="B374" s="164"/>
      <c r="C374" s="41" t="s">
        <v>11</v>
      </c>
      <c r="D374" s="158">
        <v>70216</v>
      </c>
      <c r="E374" s="158">
        <v>82240.65</v>
      </c>
      <c r="F374" s="195">
        <v>58409.09</v>
      </c>
      <c r="G374" s="169">
        <v>119500</v>
      </c>
      <c r="H374" s="608">
        <v>0</v>
      </c>
      <c r="I374" s="916"/>
    </row>
    <row r="375" spans="1:9" s="37" customFormat="1" ht="12.75">
      <c r="A375" s="163"/>
      <c r="B375" s="164"/>
      <c r="C375" s="41" t="s">
        <v>12</v>
      </c>
      <c r="D375" s="158">
        <v>9530</v>
      </c>
      <c r="E375" s="158">
        <v>10070.02</v>
      </c>
      <c r="F375" s="195">
        <v>7127.54</v>
      </c>
      <c r="G375" s="169">
        <v>17040</v>
      </c>
      <c r="H375" s="608">
        <v>0</v>
      </c>
      <c r="I375" s="916"/>
    </row>
    <row r="376" spans="1:9" s="37" customFormat="1" ht="12.75">
      <c r="A376" s="164"/>
      <c r="B376" s="164"/>
      <c r="C376" s="47" t="s">
        <v>1174</v>
      </c>
      <c r="D376" s="255" t="s">
        <v>28</v>
      </c>
      <c r="E376" s="255"/>
      <c r="F376" s="914"/>
      <c r="G376" s="338"/>
      <c r="H376" s="608">
        <v>0</v>
      </c>
      <c r="I376" s="1109" t="s">
        <v>28</v>
      </c>
    </row>
    <row r="377" spans="1:9" ht="12.75">
      <c r="A377" s="39"/>
      <c r="B377" s="28"/>
      <c r="C377" s="41" t="s">
        <v>14</v>
      </c>
      <c r="D377" s="158">
        <f>SUM(D369-D370)</f>
        <v>280092</v>
      </c>
      <c r="E377" s="158">
        <f>SUM(E369-E370)</f>
        <v>166161.7799999999</v>
      </c>
      <c r="F377" s="158">
        <f>SUM(F369-F370)</f>
        <v>128797.45000000001</v>
      </c>
      <c r="G377" s="158">
        <f>SUM(G369-G370)</f>
        <v>199558</v>
      </c>
      <c r="H377" s="419">
        <f>SUM(H378:H392)</f>
        <v>140400</v>
      </c>
      <c r="I377" s="1000"/>
    </row>
    <row r="378" spans="1:9" s="76" customFormat="1" ht="12.75" hidden="1">
      <c r="A378" s="98"/>
      <c r="B378" s="99"/>
      <c r="C378" s="137" t="s">
        <v>385</v>
      </c>
      <c r="D378" s="256"/>
      <c r="E378" s="255"/>
      <c r="F378" s="300"/>
      <c r="G378" s="255"/>
      <c r="H378" s="622"/>
      <c r="I378" s="999" t="s">
        <v>28</v>
      </c>
    </row>
    <row r="379" spans="1:9" s="76" customFormat="1" ht="12.75" hidden="1">
      <c r="A379" s="98"/>
      <c r="B379" s="99"/>
      <c r="C379" s="171" t="s">
        <v>644</v>
      </c>
      <c r="D379" s="256"/>
      <c r="E379" s="255"/>
      <c r="F379" s="300"/>
      <c r="G379" s="255"/>
      <c r="H379" s="815">
        <v>0</v>
      </c>
      <c r="I379" s="999"/>
    </row>
    <row r="380" spans="1:9" s="37" customFormat="1" ht="89.25" hidden="1">
      <c r="A380" s="163"/>
      <c r="B380" s="164"/>
      <c r="C380" s="47" t="s">
        <v>585</v>
      </c>
      <c r="D380" s="253"/>
      <c r="E380" s="255"/>
      <c r="F380" s="272"/>
      <c r="G380" s="255"/>
      <c r="H380" s="604">
        <v>0</v>
      </c>
      <c r="I380" s="104" t="s">
        <v>28</v>
      </c>
    </row>
    <row r="381" spans="1:9" s="37" customFormat="1" ht="12.75" hidden="1">
      <c r="A381" s="163"/>
      <c r="B381" s="164"/>
      <c r="C381" s="47" t="s">
        <v>586</v>
      </c>
      <c r="D381" s="253"/>
      <c r="E381" s="255"/>
      <c r="F381" s="272" t="s">
        <v>28</v>
      </c>
      <c r="G381" s="255"/>
      <c r="H381" s="604">
        <v>0</v>
      </c>
      <c r="I381" s="1026"/>
    </row>
    <row r="382" spans="1:9" s="37" customFormat="1" ht="12.75" hidden="1">
      <c r="A382" s="163"/>
      <c r="B382" s="164"/>
      <c r="C382" s="47" t="s">
        <v>213</v>
      </c>
      <c r="D382" s="253"/>
      <c r="E382" s="255"/>
      <c r="F382" s="272"/>
      <c r="G382" s="255"/>
      <c r="H382" s="604">
        <v>0</v>
      </c>
      <c r="I382" s="104" t="s">
        <v>28</v>
      </c>
    </row>
    <row r="383" spans="1:9" s="37" customFormat="1" ht="12.75" hidden="1">
      <c r="A383" s="164"/>
      <c r="B383" s="527"/>
      <c r="C383" s="47" t="s">
        <v>214</v>
      </c>
      <c r="D383" s="253"/>
      <c r="E383" s="255"/>
      <c r="F383" s="272"/>
      <c r="G383" s="255"/>
      <c r="H383" s="604">
        <v>0</v>
      </c>
      <c r="I383" s="104" t="s">
        <v>28</v>
      </c>
    </row>
    <row r="384" spans="1:9" s="37" customFormat="1" ht="25.5" hidden="1">
      <c r="A384" s="163"/>
      <c r="B384" s="164"/>
      <c r="C384" s="47" t="s">
        <v>590</v>
      </c>
      <c r="D384" s="253"/>
      <c r="E384" s="255"/>
      <c r="F384" s="272"/>
      <c r="G384" s="255"/>
      <c r="H384" s="604">
        <v>0</v>
      </c>
      <c r="I384" s="397" t="s">
        <v>28</v>
      </c>
    </row>
    <row r="385" spans="1:9" s="37" customFormat="1" ht="12.75" hidden="1">
      <c r="A385" s="163"/>
      <c r="B385" s="164"/>
      <c r="C385" s="47" t="s">
        <v>477</v>
      </c>
      <c r="D385" s="253"/>
      <c r="E385" s="255"/>
      <c r="F385" s="272"/>
      <c r="G385" s="255"/>
      <c r="H385" s="604">
        <v>0</v>
      </c>
      <c r="I385" s="104" t="s">
        <v>28</v>
      </c>
    </row>
    <row r="386" spans="1:9" s="37" customFormat="1" ht="25.5" hidden="1">
      <c r="A386" s="163"/>
      <c r="B386" s="164"/>
      <c r="C386" s="47" t="s">
        <v>215</v>
      </c>
      <c r="D386" s="253"/>
      <c r="E386" s="255"/>
      <c r="F386" s="272"/>
      <c r="G386" s="255"/>
      <c r="H386" s="604">
        <v>0</v>
      </c>
      <c r="I386" s="1026"/>
    </row>
    <row r="387" spans="1:9" s="37" customFormat="1" ht="25.5" hidden="1">
      <c r="A387" s="163"/>
      <c r="B387" s="164"/>
      <c r="C387" s="47" t="s">
        <v>587</v>
      </c>
      <c r="D387" s="253"/>
      <c r="E387" s="255"/>
      <c r="F387" s="272"/>
      <c r="G387" s="255"/>
      <c r="H387" s="604">
        <v>0</v>
      </c>
      <c r="I387" s="1025" t="s">
        <v>28</v>
      </c>
    </row>
    <row r="388" spans="1:9" s="25" customFormat="1" ht="12.75" hidden="1">
      <c r="A388" s="29"/>
      <c r="B388" s="24"/>
      <c r="C388" s="137" t="s">
        <v>167</v>
      </c>
      <c r="D388" s="257"/>
      <c r="E388" s="255"/>
      <c r="F388" s="305"/>
      <c r="G388" s="255"/>
      <c r="H388" s="816">
        <v>0</v>
      </c>
      <c r="I388" s="1001" t="s">
        <v>28</v>
      </c>
    </row>
    <row r="389" spans="1:9" s="37" customFormat="1" ht="12.75" hidden="1">
      <c r="A389" s="163"/>
      <c r="B389" s="164"/>
      <c r="C389" s="47" t="s">
        <v>203</v>
      </c>
      <c r="D389" s="253"/>
      <c r="E389" s="255"/>
      <c r="F389" s="272"/>
      <c r="G389" s="255"/>
      <c r="H389" s="604">
        <v>0</v>
      </c>
      <c r="I389" s="104" t="s">
        <v>28</v>
      </c>
    </row>
    <row r="390" spans="1:9" s="37" customFormat="1" ht="12.75" hidden="1">
      <c r="A390" s="163"/>
      <c r="B390" s="164"/>
      <c r="C390" s="47" t="s">
        <v>205</v>
      </c>
      <c r="D390" s="253"/>
      <c r="E390" s="255"/>
      <c r="F390" s="272"/>
      <c r="G390" s="255"/>
      <c r="H390" s="604">
        <v>0</v>
      </c>
      <c r="I390" s="104" t="s">
        <v>28</v>
      </c>
    </row>
    <row r="391" spans="1:9" s="37" customFormat="1" ht="12.75" hidden="1">
      <c r="A391" s="163"/>
      <c r="B391" s="164"/>
      <c r="C391" s="47" t="s">
        <v>588</v>
      </c>
      <c r="D391" s="253"/>
      <c r="E391" s="255"/>
      <c r="F391" s="272"/>
      <c r="G391" s="255"/>
      <c r="H391" s="604">
        <v>0</v>
      </c>
      <c r="I391" s="916" t="s">
        <v>28</v>
      </c>
    </row>
    <row r="392" spans="1:9" s="76" customFormat="1" ht="26.25" thickBot="1">
      <c r="A392" s="274"/>
      <c r="B392" s="259"/>
      <c r="C392" s="190" t="s">
        <v>156</v>
      </c>
      <c r="D392" s="258"/>
      <c r="E392" s="261"/>
      <c r="F392" s="306"/>
      <c r="G392" s="261"/>
      <c r="H392" s="1190">
        <v>140400</v>
      </c>
      <c r="I392" s="1191" t="s">
        <v>28</v>
      </c>
    </row>
    <row r="393" spans="1:10" s="115" customFormat="1" ht="78.75">
      <c r="A393" s="219" t="s">
        <v>153</v>
      </c>
      <c r="B393" s="219"/>
      <c r="C393" s="238" t="s">
        <v>224</v>
      </c>
      <c r="D393" s="239">
        <f aca="true" t="shared" si="0" ref="D393:H394">SUM(D394)</f>
        <v>4929</v>
      </c>
      <c r="E393" s="239">
        <f t="shared" si="0"/>
        <v>4910.7</v>
      </c>
      <c r="F393" s="239">
        <f t="shared" si="0"/>
        <v>3420.23</v>
      </c>
      <c r="G393" s="239">
        <f t="shared" si="0"/>
        <v>4921</v>
      </c>
      <c r="H393" s="595">
        <f t="shared" si="0"/>
        <v>4915</v>
      </c>
      <c r="I393" s="969"/>
      <c r="J393" s="121" t="s">
        <v>28</v>
      </c>
    </row>
    <row r="394" spans="1:10" s="120" customFormat="1" ht="51">
      <c r="A394" s="235"/>
      <c r="B394" s="234" t="s">
        <v>154</v>
      </c>
      <c r="C394" s="236" t="s">
        <v>18</v>
      </c>
      <c r="D394" s="237">
        <f t="shared" si="0"/>
        <v>4929</v>
      </c>
      <c r="E394" s="237">
        <f t="shared" si="0"/>
        <v>4910.7</v>
      </c>
      <c r="F394" s="237">
        <f t="shared" si="0"/>
        <v>3420.23</v>
      </c>
      <c r="G394" s="237">
        <f t="shared" si="0"/>
        <v>4921</v>
      </c>
      <c r="H394" s="600">
        <f t="shared" si="0"/>
        <v>4915</v>
      </c>
      <c r="I394" s="974" t="s">
        <v>284</v>
      </c>
      <c r="J394" s="119"/>
    </row>
    <row r="395" spans="1:9" s="86" customFormat="1" ht="12.75">
      <c r="A395" s="58"/>
      <c r="B395" s="285"/>
      <c r="C395" s="66" t="s">
        <v>391</v>
      </c>
      <c r="D395" s="111">
        <v>4929</v>
      </c>
      <c r="E395" s="158">
        <v>4910.7</v>
      </c>
      <c r="F395" s="111">
        <v>3420.23</v>
      </c>
      <c r="G395" s="111">
        <v>4921</v>
      </c>
      <c r="H395" s="591">
        <f>SUM(H396,H400)</f>
        <v>4915</v>
      </c>
      <c r="I395" s="916" t="s">
        <v>226</v>
      </c>
    </row>
    <row r="396" spans="1:9" ht="12.75">
      <c r="A396" s="28"/>
      <c r="B396" s="526"/>
      <c r="C396" s="47" t="s">
        <v>8</v>
      </c>
      <c r="D396" s="111">
        <f>SUM(D397:D399)</f>
        <v>4785.66</v>
      </c>
      <c r="E396" s="111">
        <f>SUM(E397:E399)</f>
        <v>4785.7</v>
      </c>
      <c r="F396" s="111">
        <f>SUM(F397:F399)</f>
        <v>3420.23</v>
      </c>
      <c r="G396" s="111">
        <f>SUM(G397:G399)</f>
        <v>4786</v>
      </c>
      <c r="H396" s="591">
        <f>SUM(H397:H399)</f>
        <v>4915</v>
      </c>
      <c r="I396" s="916" t="s">
        <v>28</v>
      </c>
    </row>
    <row r="397" spans="1:9" s="37" customFormat="1" ht="12.75">
      <c r="A397" s="164"/>
      <c r="B397" s="527"/>
      <c r="C397" s="47" t="s">
        <v>16</v>
      </c>
      <c r="D397" s="158">
        <v>687.67</v>
      </c>
      <c r="E397" s="158">
        <v>687.68</v>
      </c>
      <c r="F397" s="111">
        <v>458.7</v>
      </c>
      <c r="G397" s="158">
        <v>688</v>
      </c>
      <c r="H397" s="608">
        <v>721</v>
      </c>
      <c r="I397" s="104"/>
    </row>
    <row r="398" spans="1:9" s="37" customFormat="1" ht="12.75">
      <c r="A398" s="164"/>
      <c r="B398" s="527"/>
      <c r="C398" s="47" t="s">
        <v>12</v>
      </c>
      <c r="D398" s="158">
        <v>97.99</v>
      </c>
      <c r="E398" s="158">
        <v>98.02</v>
      </c>
      <c r="F398" s="111">
        <v>49.05</v>
      </c>
      <c r="G398" s="158">
        <v>98</v>
      </c>
      <c r="H398" s="608">
        <v>0</v>
      </c>
      <c r="I398" s="104"/>
    </row>
    <row r="399" spans="1:9" s="37" customFormat="1" ht="12.75">
      <c r="A399" s="164"/>
      <c r="B399" s="527"/>
      <c r="C399" s="47" t="s">
        <v>0</v>
      </c>
      <c r="D399" s="158">
        <v>4000</v>
      </c>
      <c r="E399" s="158">
        <v>4000</v>
      </c>
      <c r="F399" s="111">
        <v>2912.48</v>
      </c>
      <c r="G399" s="158">
        <v>4000</v>
      </c>
      <c r="H399" s="608">
        <v>4194</v>
      </c>
      <c r="I399" s="104"/>
    </row>
    <row r="400" spans="1:9" s="37" customFormat="1" ht="12.75">
      <c r="A400" s="182"/>
      <c r="B400" s="528"/>
      <c r="C400" s="47" t="s">
        <v>3</v>
      </c>
      <c r="D400" s="158">
        <f>SUM(D395-D396)</f>
        <v>143.34000000000015</v>
      </c>
      <c r="E400" s="158">
        <f>SUM(E395-E396)</f>
        <v>125</v>
      </c>
      <c r="F400" s="158">
        <f>SUM(F395-F396)</f>
        <v>0</v>
      </c>
      <c r="G400" s="158">
        <f>SUM(G395-G396)</f>
        <v>135</v>
      </c>
      <c r="H400" s="608">
        <v>0</v>
      </c>
      <c r="I400" s="104"/>
    </row>
    <row r="401" spans="1:10" s="328" customFormat="1" ht="12.75">
      <c r="A401" s="811"/>
      <c r="B401" s="811"/>
      <c r="C401" s="1210"/>
      <c r="D401" s="1211"/>
      <c r="E401" s="1211"/>
      <c r="F401" s="1212"/>
      <c r="G401" s="1211"/>
      <c r="H401" s="614"/>
      <c r="I401" s="1223" t="s">
        <v>1295</v>
      </c>
      <c r="J401" s="487"/>
    </row>
    <row r="402" spans="1:9" ht="13.5" thickBot="1">
      <c r="A402" s="18"/>
      <c r="B402" s="18"/>
      <c r="C402" s="547"/>
      <c r="D402" s="145"/>
      <c r="E402" s="145"/>
      <c r="F402" s="297"/>
      <c r="G402" s="326"/>
      <c r="H402" s="585"/>
      <c r="I402" s="973"/>
    </row>
    <row r="403" spans="1:9" s="1" customFormat="1" ht="39" thickBot="1">
      <c r="A403" s="20" t="s">
        <v>21</v>
      </c>
      <c r="B403" s="21" t="s">
        <v>22</v>
      </c>
      <c r="C403" s="9" t="s">
        <v>44</v>
      </c>
      <c r="D403" s="10" t="s">
        <v>795</v>
      </c>
      <c r="E403" s="10" t="s">
        <v>913</v>
      </c>
      <c r="F403" s="10" t="s">
        <v>914</v>
      </c>
      <c r="G403" s="10" t="s">
        <v>897</v>
      </c>
      <c r="H403" s="1031" t="s">
        <v>915</v>
      </c>
      <c r="I403" s="666" t="s">
        <v>25</v>
      </c>
    </row>
    <row r="404" spans="1:10" s="115" customFormat="1" ht="47.25">
      <c r="A404" s="219" t="s">
        <v>155</v>
      </c>
      <c r="B404" s="219"/>
      <c r="C404" s="238" t="s">
        <v>223</v>
      </c>
      <c r="D404" s="239">
        <f>SUM(D408,D524,D531,D405)</f>
        <v>627499</v>
      </c>
      <c r="E404" s="239">
        <f>SUM(E408,E524,E531,E405)</f>
        <v>467975.32000000007</v>
      </c>
      <c r="F404" s="239">
        <f>SUM(F408,F524,F531,F405)</f>
        <v>234934.99</v>
      </c>
      <c r="G404" s="239">
        <f>SUM(G408,G524,G531,G405)</f>
        <v>470733.62</v>
      </c>
      <c r="H404" s="595">
        <f>SUM(H408,H524,H531,H405)</f>
        <v>882914.9199999999</v>
      </c>
      <c r="I404" s="969"/>
      <c r="J404" s="121" t="s">
        <v>28</v>
      </c>
    </row>
    <row r="405" spans="1:10" s="120" customFormat="1" ht="38.25">
      <c r="A405" s="235"/>
      <c r="B405" s="260" t="s">
        <v>954</v>
      </c>
      <c r="C405" s="236" t="s">
        <v>955</v>
      </c>
      <c r="D405" s="237">
        <f>SUM(D406,D420)</f>
        <v>0</v>
      </c>
      <c r="E405" s="237">
        <f>SUM(E406,E420)</f>
        <v>0</v>
      </c>
      <c r="F405" s="237">
        <f>SUM(F406,F420)</f>
        <v>0</v>
      </c>
      <c r="G405" s="237">
        <f>SUM(G406,G420)</f>
        <v>0</v>
      </c>
      <c r="H405" s="600">
        <f>SUM(H406,H420)</f>
        <v>150000</v>
      </c>
      <c r="I405" s="986" t="s">
        <v>28</v>
      </c>
      <c r="J405" s="119"/>
    </row>
    <row r="406" spans="1:9" s="86" customFormat="1" ht="12.75">
      <c r="A406" s="43"/>
      <c r="B406" s="74"/>
      <c r="C406" s="66" t="s">
        <v>351</v>
      </c>
      <c r="D406" s="255">
        <v>0</v>
      </c>
      <c r="E406" s="255">
        <v>0</v>
      </c>
      <c r="F406" s="254"/>
      <c r="G406" s="255"/>
      <c r="H406" s="419">
        <f>SUM(H407)</f>
        <v>150000</v>
      </c>
      <c r="I406" s="975" t="s">
        <v>28</v>
      </c>
    </row>
    <row r="407" spans="1:10" s="328" customFormat="1" ht="76.5">
      <c r="A407" s="486"/>
      <c r="B407" s="1059"/>
      <c r="C407" s="137" t="s">
        <v>956</v>
      </c>
      <c r="D407" s="240"/>
      <c r="E407" s="240"/>
      <c r="F407" s="300"/>
      <c r="G407" s="240"/>
      <c r="H407" s="592">
        <v>150000</v>
      </c>
      <c r="I407" s="1107" t="s">
        <v>28</v>
      </c>
      <c r="J407" s="487"/>
    </row>
    <row r="408" spans="1:10" s="120" customFormat="1" ht="12.75">
      <c r="A408" s="235"/>
      <c r="B408" s="260" t="s">
        <v>241</v>
      </c>
      <c r="C408" s="236" t="s">
        <v>242</v>
      </c>
      <c r="D408" s="237">
        <f>SUM(D409,D425)</f>
        <v>627499</v>
      </c>
      <c r="E408" s="237">
        <f>SUM(E409,E425)</f>
        <v>379940.60000000003</v>
      </c>
      <c r="F408" s="237">
        <f>SUM(F409,F425)</f>
        <v>228590.55</v>
      </c>
      <c r="G408" s="237">
        <f>SUM(G409,G425)</f>
        <v>409733.62</v>
      </c>
      <c r="H408" s="600">
        <f>SUM(H409,H425)</f>
        <v>679914.9199999999</v>
      </c>
      <c r="I408" s="986" t="s">
        <v>28</v>
      </c>
      <c r="J408" s="119"/>
    </row>
    <row r="409" spans="1:9" s="86" customFormat="1" ht="12.75">
      <c r="A409" s="43"/>
      <c r="B409" s="74"/>
      <c r="C409" s="66" t="s">
        <v>351</v>
      </c>
      <c r="D409" s="158">
        <v>65254</v>
      </c>
      <c r="E409" s="158">
        <v>52470.9</v>
      </c>
      <c r="F409" s="111">
        <v>1040</v>
      </c>
      <c r="G409" s="158">
        <v>22000</v>
      </c>
      <c r="H409" s="419">
        <f>SUM(H410:H424)</f>
        <v>269273.22</v>
      </c>
      <c r="I409" s="975" t="s">
        <v>28</v>
      </c>
    </row>
    <row r="410" spans="1:12" s="328" customFormat="1" ht="38.25">
      <c r="A410" s="486"/>
      <c r="B410" s="486"/>
      <c r="C410" s="137" t="s">
        <v>977</v>
      </c>
      <c r="D410" s="240"/>
      <c r="E410" s="240"/>
      <c r="F410" s="300"/>
      <c r="G410" s="240"/>
      <c r="H410" s="592">
        <v>19273.22</v>
      </c>
      <c r="I410" s="964" t="s">
        <v>307</v>
      </c>
      <c r="J410" s="487"/>
      <c r="L410" s="688">
        <f>SUM(H410,H438:H443,H472:H478,)</f>
        <v>71714.92</v>
      </c>
    </row>
    <row r="411" spans="1:9" s="86" customFormat="1" ht="114.75" hidden="1">
      <c r="A411" s="43"/>
      <c r="B411" s="53"/>
      <c r="C411" s="173" t="s">
        <v>1011</v>
      </c>
      <c r="D411" s="352"/>
      <c r="E411" s="352"/>
      <c r="F411" s="353"/>
      <c r="G411" s="372"/>
      <c r="H411" s="607">
        <v>0</v>
      </c>
      <c r="I411" s="929" t="s">
        <v>826</v>
      </c>
    </row>
    <row r="412" spans="1:9" s="86" customFormat="1" ht="38.25" hidden="1">
      <c r="A412" s="43"/>
      <c r="B412" s="43"/>
      <c r="C412" s="137" t="s">
        <v>1090</v>
      </c>
      <c r="D412" s="352"/>
      <c r="E412" s="352"/>
      <c r="F412" s="353"/>
      <c r="G412" s="372"/>
      <c r="H412" s="1137">
        <v>0</v>
      </c>
      <c r="I412" s="929" t="s">
        <v>759</v>
      </c>
    </row>
    <row r="413" spans="1:9" s="86" customFormat="1" ht="38.25" hidden="1">
      <c r="A413" s="43"/>
      <c r="B413" s="53"/>
      <c r="C413" s="173" t="s">
        <v>1096</v>
      </c>
      <c r="D413" s="352"/>
      <c r="E413" s="352"/>
      <c r="F413" s="353"/>
      <c r="G413" s="372"/>
      <c r="H413" s="1137">
        <v>0</v>
      </c>
      <c r="I413" s="929" t="s">
        <v>756</v>
      </c>
    </row>
    <row r="414" spans="1:9" s="86" customFormat="1" ht="12.75" hidden="1">
      <c r="A414" s="43"/>
      <c r="B414" s="43"/>
      <c r="C414" s="137" t="s">
        <v>1097</v>
      </c>
      <c r="D414" s="352"/>
      <c r="E414" s="352"/>
      <c r="F414" s="353"/>
      <c r="G414" s="372"/>
      <c r="H414" s="1138">
        <v>0</v>
      </c>
      <c r="I414" s="929" t="s">
        <v>1098</v>
      </c>
    </row>
    <row r="415" spans="1:9" s="443" customFormat="1" ht="38.25" hidden="1">
      <c r="A415" s="441"/>
      <c r="B415" s="441"/>
      <c r="C415" s="137" t="s">
        <v>1101</v>
      </c>
      <c r="D415" s="682"/>
      <c r="E415" s="682"/>
      <c r="F415" s="683"/>
      <c r="G415" s="682"/>
      <c r="H415" s="426">
        <v>0</v>
      </c>
      <c r="I415" s="929" t="s">
        <v>755</v>
      </c>
    </row>
    <row r="416" spans="1:9" s="86" customFormat="1" ht="12.75" hidden="1">
      <c r="A416" s="43"/>
      <c r="B416" s="53"/>
      <c r="C416" s="1087" t="s">
        <v>1103</v>
      </c>
      <c r="D416" s="352"/>
      <c r="E416" s="352"/>
      <c r="F416" s="353"/>
      <c r="G416" s="372"/>
      <c r="H416" s="1138">
        <v>0</v>
      </c>
      <c r="I416" s="929" t="s">
        <v>736</v>
      </c>
    </row>
    <row r="417" spans="1:9" s="86" customFormat="1" ht="25.5" hidden="1">
      <c r="A417" s="43"/>
      <c r="B417" s="53"/>
      <c r="C417" s="173" t="s">
        <v>1102</v>
      </c>
      <c r="D417" s="352"/>
      <c r="E417" s="352"/>
      <c r="F417" s="353"/>
      <c r="G417" s="372"/>
      <c r="H417" s="1138">
        <v>0</v>
      </c>
      <c r="I417" s="929" t="s">
        <v>736</v>
      </c>
    </row>
    <row r="418" spans="1:9" s="86" customFormat="1" ht="12.75" hidden="1">
      <c r="A418" s="43"/>
      <c r="B418" s="53"/>
      <c r="C418" s="820" t="s">
        <v>420</v>
      </c>
      <c r="D418" s="352"/>
      <c r="E418" s="352"/>
      <c r="F418" s="353"/>
      <c r="G418" s="372"/>
      <c r="H418" s="830"/>
      <c r="I418" s="929" t="s">
        <v>715</v>
      </c>
    </row>
    <row r="419" spans="1:9" s="86" customFormat="1" ht="76.5">
      <c r="A419" s="43"/>
      <c r="B419" s="53"/>
      <c r="C419" s="137" t="s">
        <v>1161</v>
      </c>
      <c r="D419" s="352"/>
      <c r="E419" s="352"/>
      <c r="F419" s="353"/>
      <c r="G419" s="372"/>
      <c r="H419" s="607">
        <v>250000</v>
      </c>
      <c r="I419" s="929" t="s">
        <v>28</v>
      </c>
    </row>
    <row r="420" spans="1:9" s="37" customFormat="1" ht="12.75" hidden="1">
      <c r="A420" s="163"/>
      <c r="B420" s="164"/>
      <c r="C420" s="668" t="s">
        <v>28</v>
      </c>
      <c r="D420" s="352"/>
      <c r="E420" s="352"/>
      <c r="F420" s="353"/>
      <c r="G420" s="372"/>
      <c r="H420" s="623"/>
      <c r="I420" s="929" t="s">
        <v>28</v>
      </c>
    </row>
    <row r="421" spans="1:9" s="86" customFormat="1" ht="38.25" hidden="1">
      <c r="A421" s="43"/>
      <c r="B421" s="53"/>
      <c r="C421" s="173" t="s">
        <v>1104</v>
      </c>
      <c r="D421" s="352"/>
      <c r="E421" s="352"/>
      <c r="F421" s="353"/>
      <c r="G421" s="372"/>
      <c r="H421" s="1138">
        <v>0</v>
      </c>
      <c r="I421" s="929" t="s">
        <v>736</v>
      </c>
    </row>
    <row r="422" spans="1:9" s="37" customFormat="1" ht="76.5" hidden="1">
      <c r="A422" s="163"/>
      <c r="B422" s="164"/>
      <c r="C422" s="137" t="s">
        <v>1105</v>
      </c>
      <c r="D422" s="352"/>
      <c r="E422" s="352"/>
      <c r="F422" s="353"/>
      <c r="G422" s="372"/>
      <c r="H422" s="1147">
        <v>0</v>
      </c>
      <c r="I422" s="1089" t="s">
        <v>1162</v>
      </c>
    </row>
    <row r="423" spans="1:9" s="37" customFormat="1" ht="76.5" hidden="1">
      <c r="A423" s="163"/>
      <c r="B423" s="164"/>
      <c r="C423" s="137" t="s">
        <v>988</v>
      </c>
      <c r="D423" s="352"/>
      <c r="E423" s="352"/>
      <c r="F423" s="353"/>
      <c r="G423" s="372"/>
      <c r="H423" s="623">
        <v>0</v>
      </c>
      <c r="I423" s="929" t="s">
        <v>758</v>
      </c>
    </row>
    <row r="424" spans="1:9" s="37" customFormat="1" ht="89.25" hidden="1">
      <c r="A424" s="163"/>
      <c r="B424" s="164"/>
      <c r="C424" s="137" t="s">
        <v>828</v>
      </c>
      <c r="D424" s="352"/>
      <c r="E424" s="352"/>
      <c r="F424" s="353"/>
      <c r="G424" s="372"/>
      <c r="H424" s="623">
        <v>0</v>
      </c>
      <c r="I424" s="929" t="s">
        <v>757</v>
      </c>
    </row>
    <row r="425" spans="1:9" s="86" customFormat="1" ht="12.75">
      <c r="A425" s="43"/>
      <c r="B425" s="74"/>
      <c r="C425" s="96" t="s">
        <v>391</v>
      </c>
      <c r="D425" s="106">
        <v>562245</v>
      </c>
      <c r="E425" s="106">
        <v>327469.7</v>
      </c>
      <c r="F425" s="106">
        <v>227550.55</v>
      </c>
      <c r="G425" s="106">
        <v>387733.62</v>
      </c>
      <c r="H425" s="624">
        <f>SUM(H426,H430,H436)</f>
        <v>410641.7</v>
      </c>
      <c r="I425" s="916" t="s">
        <v>28</v>
      </c>
    </row>
    <row r="426" spans="1:9" ht="12.75">
      <c r="A426" s="39"/>
      <c r="B426" s="28"/>
      <c r="C426" s="47" t="s">
        <v>8</v>
      </c>
      <c r="D426" s="111">
        <f>SUM(D427:D429)</f>
        <v>28386</v>
      </c>
      <c r="E426" s="111">
        <f>SUM(E427:E429)</f>
        <v>30867.95</v>
      </c>
      <c r="F426" s="111">
        <f>SUM(F427:F429)</f>
        <v>19318.88</v>
      </c>
      <c r="G426" s="111">
        <f>SUM(G427:G429)</f>
        <v>38200</v>
      </c>
      <c r="H426" s="591">
        <f>SUM(H427:H429)</f>
        <v>38200</v>
      </c>
      <c r="I426" s="916" t="s">
        <v>28</v>
      </c>
    </row>
    <row r="427" spans="1:9" s="37" customFormat="1" ht="12.75">
      <c r="A427" s="163"/>
      <c r="B427" s="164"/>
      <c r="C427" s="47" t="s">
        <v>16</v>
      </c>
      <c r="D427" s="158">
        <v>380</v>
      </c>
      <c r="E427" s="158">
        <v>1691.5</v>
      </c>
      <c r="F427" s="111">
        <v>257.88</v>
      </c>
      <c r="G427" s="158">
        <v>2500</v>
      </c>
      <c r="H427" s="608">
        <v>2500</v>
      </c>
      <c r="I427" s="981"/>
    </row>
    <row r="428" spans="1:9" s="37" customFormat="1" ht="12.75">
      <c r="A428" s="163"/>
      <c r="B428" s="164"/>
      <c r="C428" s="47" t="s">
        <v>12</v>
      </c>
      <c r="D428" s="158">
        <v>0</v>
      </c>
      <c r="E428" s="158">
        <v>0</v>
      </c>
      <c r="F428" s="111">
        <v>0</v>
      </c>
      <c r="G428" s="158">
        <v>700</v>
      </c>
      <c r="H428" s="608">
        <v>700</v>
      </c>
      <c r="I428" s="981"/>
    </row>
    <row r="429" spans="1:9" s="37" customFormat="1" ht="12.75">
      <c r="A429" s="163"/>
      <c r="B429" s="164"/>
      <c r="C429" s="47" t="s">
        <v>0</v>
      </c>
      <c r="D429" s="158">
        <v>28006</v>
      </c>
      <c r="E429" s="158">
        <v>29176.45</v>
      </c>
      <c r="F429" s="111">
        <v>19061</v>
      </c>
      <c r="G429" s="158">
        <v>35000</v>
      </c>
      <c r="H429" s="608">
        <v>35000</v>
      </c>
      <c r="I429" s="981"/>
    </row>
    <row r="430" spans="1:9" s="37" customFormat="1" ht="12.75">
      <c r="A430" s="43"/>
      <c r="B430" s="53"/>
      <c r="C430" s="23" t="s">
        <v>206</v>
      </c>
      <c r="D430" s="159">
        <v>52426</v>
      </c>
      <c r="E430" s="159">
        <v>11693.03</v>
      </c>
      <c r="F430" s="110">
        <v>2353</v>
      </c>
      <c r="G430" s="159">
        <v>10000</v>
      </c>
      <c r="H430" s="625">
        <v>10000</v>
      </c>
      <c r="I430" s="994" t="s">
        <v>28</v>
      </c>
    </row>
    <row r="431" spans="1:9" s="37" customFormat="1" ht="63.75">
      <c r="A431" s="163"/>
      <c r="B431" s="164"/>
      <c r="C431" s="23" t="s">
        <v>437</v>
      </c>
      <c r="D431" s="396"/>
      <c r="E431" s="396"/>
      <c r="F431" s="298"/>
      <c r="G431" s="243"/>
      <c r="H431" s="590">
        <v>10000</v>
      </c>
      <c r="I431" s="916" t="s">
        <v>28</v>
      </c>
    </row>
    <row r="432" spans="1:9" s="37" customFormat="1" ht="56.25" hidden="1">
      <c r="A432" s="163"/>
      <c r="B432" s="164"/>
      <c r="C432" s="1065" t="s">
        <v>1012</v>
      </c>
      <c r="D432" s="396"/>
      <c r="E432" s="396"/>
      <c r="F432" s="298"/>
      <c r="G432" s="579"/>
      <c r="H432" s="590">
        <v>0</v>
      </c>
      <c r="I432" s="916" t="s">
        <v>826</v>
      </c>
    </row>
    <row r="433" spans="1:9" s="37" customFormat="1" ht="45" hidden="1">
      <c r="A433" s="163"/>
      <c r="B433" s="164"/>
      <c r="C433" s="1065" t="s">
        <v>437</v>
      </c>
      <c r="D433" s="396"/>
      <c r="E433" s="396"/>
      <c r="F433" s="298"/>
      <c r="G433" s="579"/>
      <c r="H433" s="807">
        <v>19000</v>
      </c>
      <c r="I433" s="916" t="s">
        <v>736</v>
      </c>
    </row>
    <row r="434" spans="1:11" s="328" customFormat="1" ht="25.5" hidden="1">
      <c r="A434" s="429"/>
      <c r="B434" s="429"/>
      <c r="C434" s="574" t="s">
        <v>1093</v>
      </c>
      <c r="D434" s="357"/>
      <c r="E434" s="357"/>
      <c r="F434" s="263"/>
      <c r="G434" s="808"/>
      <c r="H434" s="806">
        <v>7000</v>
      </c>
      <c r="I434" s="916" t="s">
        <v>1092</v>
      </c>
      <c r="J434" s="487"/>
      <c r="K434" s="688"/>
    </row>
    <row r="435" spans="1:9" s="37" customFormat="1" ht="22.5" hidden="1">
      <c r="A435" s="163"/>
      <c r="B435" s="164"/>
      <c r="C435" s="1065" t="s">
        <v>989</v>
      </c>
      <c r="D435" s="396"/>
      <c r="E435" s="396"/>
      <c r="F435" s="298"/>
      <c r="G435" s="579"/>
      <c r="H435" s="807">
        <v>0</v>
      </c>
      <c r="I435" s="916" t="s">
        <v>829</v>
      </c>
    </row>
    <row r="436" spans="1:10" ht="12.75">
      <c r="A436" s="39"/>
      <c r="B436" s="28"/>
      <c r="C436" s="23" t="s">
        <v>3</v>
      </c>
      <c r="D436" s="159">
        <f>SUM(D425-D426-D430)</f>
        <v>481433</v>
      </c>
      <c r="E436" s="159">
        <f>SUM(E425-E426-E430)</f>
        <v>284908.72</v>
      </c>
      <c r="F436" s="159">
        <f>SUM(F425-F426-F430)</f>
        <v>205878.66999999998</v>
      </c>
      <c r="G436" s="159">
        <f>SUM(G425-G426-G430)</f>
        <v>339533.62</v>
      </c>
      <c r="H436" s="625">
        <f>SUM(H437,E433,H452,H460:H461,H472,H473,H474,H475,H476,H477,H478,H479,H480,H487,H497,H506,H510,H511,H520,H521,H522,H523)</f>
        <v>362441.7</v>
      </c>
      <c r="I436" s="916" t="s">
        <v>28</v>
      </c>
      <c r="J436" s="201" t="s">
        <v>28</v>
      </c>
    </row>
    <row r="437" spans="1:9" s="37" customFormat="1" ht="12.75">
      <c r="A437" s="163"/>
      <c r="B437" s="164"/>
      <c r="C437" s="23" t="s">
        <v>644</v>
      </c>
      <c r="D437" s="396"/>
      <c r="E437" s="396"/>
      <c r="F437" s="298"/>
      <c r="G437" s="384"/>
      <c r="H437" s="590">
        <f>SUM(H438:H444)</f>
        <v>33000</v>
      </c>
      <c r="I437" s="1055"/>
    </row>
    <row r="438" spans="1:11" s="328" customFormat="1" ht="25.5">
      <c r="A438" s="486"/>
      <c r="B438" s="486"/>
      <c r="C438" s="137" t="s">
        <v>966</v>
      </c>
      <c r="D438" s="240"/>
      <c r="E438" s="240"/>
      <c r="F438" s="300"/>
      <c r="G438" s="240"/>
      <c r="H438" s="592">
        <v>2500</v>
      </c>
      <c r="I438" s="964" t="s">
        <v>312</v>
      </c>
      <c r="J438" s="487"/>
      <c r="K438" s="688">
        <f>SUM(H438:H450)</f>
        <v>33000</v>
      </c>
    </row>
    <row r="439" spans="1:11" s="328" customFormat="1" ht="25.5">
      <c r="A439" s="692"/>
      <c r="B439" s="692"/>
      <c r="C439" s="137" t="s">
        <v>966</v>
      </c>
      <c r="D439" s="240"/>
      <c r="E439" s="240"/>
      <c r="F439" s="300"/>
      <c r="G439" s="240"/>
      <c r="H439" s="592">
        <v>2500</v>
      </c>
      <c r="I439" s="964" t="s">
        <v>202</v>
      </c>
      <c r="J439" s="487"/>
      <c r="K439" s="688">
        <f>SUM(H439:H450)</f>
        <v>30500</v>
      </c>
    </row>
    <row r="440" spans="1:10" s="328" customFormat="1" ht="12.75">
      <c r="A440" s="811"/>
      <c r="B440" s="811"/>
      <c r="C440" s="1210"/>
      <c r="D440" s="1211"/>
      <c r="E440" s="1211"/>
      <c r="F440" s="1212"/>
      <c r="G440" s="1211"/>
      <c r="H440" s="614"/>
      <c r="I440" s="1223" t="s">
        <v>1296</v>
      </c>
      <c r="J440" s="487"/>
    </row>
    <row r="441" spans="1:9" ht="13.5" thickBot="1">
      <c r="A441" s="18"/>
      <c r="B441" s="18"/>
      <c r="C441" s="547"/>
      <c r="D441" s="145"/>
      <c r="E441" s="145"/>
      <c r="F441" s="297"/>
      <c r="G441" s="326"/>
      <c r="H441" s="585"/>
      <c r="I441" s="973"/>
    </row>
    <row r="442" spans="1:9" s="1" customFormat="1" ht="39" thickBot="1">
      <c r="A442" s="20" t="s">
        <v>21</v>
      </c>
      <c r="B442" s="21" t="s">
        <v>22</v>
      </c>
      <c r="C442" s="9" t="s">
        <v>44</v>
      </c>
      <c r="D442" s="10" t="s">
        <v>795</v>
      </c>
      <c r="E442" s="10" t="s">
        <v>913</v>
      </c>
      <c r="F442" s="10" t="s">
        <v>914</v>
      </c>
      <c r="G442" s="10" t="s">
        <v>897</v>
      </c>
      <c r="H442" s="1031" t="s">
        <v>915</v>
      </c>
      <c r="I442" s="666" t="s">
        <v>25</v>
      </c>
    </row>
    <row r="443" spans="1:11" s="328" customFormat="1" ht="25.5">
      <c r="A443" s="486"/>
      <c r="B443" s="486"/>
      <c r="C443" s="137" t="s">
        <v>1220</v>
      </c>
      <c r="D443" s="240"/>
      <c r="E443" s="240"/>
      <c r="F443" s="300"/>
      <c r="G443" s="240"/>
      <c r="H443" s="592">
        <v>3000</v>
      </c>
      <c r="I443" s="964" t="s">
        <v>313</v>
      </c>
      <c r="J443" s="487"/>
      <c r="K443" s="688">
        <f>SUM(H443:H451)</f>
        <v>28000</v>
      </c>
    </row>
    <row r="444" spans="1:11" s="328" customFormat="1" ht="12.75">
      <c r="A444" s="486"/>
      <c r="B444" s="486"/>
      <c r="C444" s="137" t="s">
        <v>644</v>
      </c>
      <c r="D444" s="240"/>
      <c r="E444" s="240"/>
      <c r="F444" s="300"/>
      <c r="G444" s="240"/>
      <c r="H444" s="592">
        <v>25000</v>
      </c>
      <c r="I444" s="916" t="s">
        <v>28</v>
      </c>
      <c r="J444" s="487"/>
      <c r="K444" s="688"/>
    </row>
    <row r="445" spans="1:11" s="328" customFormat="1" ht="38.25" hidden="1">
      <c r="A445" s="486"/>
      <c r="B445" s="486"/>
      <c r="C445" s="574" t="s">
        <v>28</v>
      </c>
      <c r="D445" s="240"/>
      <c r="E445" s="240"/>
      <c r="F445" s="300"/>
      <c r="G445" s="240"/>
      <c r="H445" s="1148">
        <v>0</v>
      </c>
      <c r="I445" s="916" t="s">
        <v>1054</v>
      </c>
      <c r="J445" s="487"/>
      <c r="K445" s="688">
        <f>SUM(H445:H452)</f>
        <v>40000</v>
      </c>
    </row>
    <row r="446" spans="1:11" s="328" customFormat="1" ht="12.75" hidden="1">
      <c r="A446" s="486"/>
      <c r="B446" s="429"/>
      <c r="C446" s="695"/>
      <c r="D446" s="357"/>
      <c r="E446" s="357"/>
      <c r="F446" s="263"/>
      <c r="G446" s="808"/>
      <c r="H446" s="1149">
        <v>0</v>
      </c>
      <c r="I446" s="916" t="s">
        <v>736</v>
      </c>
      <c r="J446" s="487"/>
      <c r="K446" s="688"/>
    </row>
    <row r="447" spans="1:11" s="328" customFormat="1" ht="12.75" hidden="1">
      <c r="A447" s="486"/>
      <c r="B447" s="429"/>
      <c r="C447" s="1064" t="s">
        <v>28</v>
      </c>
      <c r="D447" s="357"/>
      <c r="E447" s="357"/>
      <c r="F447" s="263"/>
      <c r="G447" s="808"/>
      <c r="H447" s="1149">
        <v>0</v>
      </c>
      <c r="I447" s="916" t="s">
        <v>756</v>
      </c>
      <c r="J447" s="487"/>
      <c r="K447" s="688"/>
    </row>
    <row r="448" spans="1:11" s="328" customFormat="1" ht="25.5" hidden="1">
      <c r="A448" s="486"/>
      <c r="B448" s="429"/>
      <c r="C448" s="695"/>
      <c r="D448" s="357"/>
      <c r="E448" s="357"/>
      <c r="F448" s="263"/>
      <c r="G448" s="808"/>
      <c r="H448" s="1149">
        <v>0</v>
      </c>
      <c r="I448" s="929" t="s">
        <v>757</v>
      </c>
      <c r="J448" s="487"/>
      <c r="K448" s="688"/>
    </row>
    <row r="449" spans="1:9" s="443" customFormat="1" ht="12.75" hidden="1">
      <c r="A449" s="488"/>
      <c r="B449" s="441"/>
      <c r="C449" s="1064" t="s">
        <v>28</v>
      </c>
      <c r="D449" s="346"/>
      <c r="E449" s="346"/>
      <c r="F449" s="347"/>
      <c r="G449" s="489"/>
      <c r="H449" s="1150">
        <v>0</v>
      </c>
      <c r="I449" s="916" t="s">
        <v>759</v>
      </c>
    </row>
    <row r="450" spans="1:9" s="443" customFormat="1" ht="12.75" hidden="1">
      <c r="A450" s="488"/>
      <c r="B450" s="441"/>
      <c r="C450" s="695"/>
      <c r="D450" s="346"/>
      <c r="E450" s="346"/>
      <c r="F450" s="347"/>
      <c r="G450" s="489"/>
      <c r="H450" s="1150">
        <v>0</v>
      </c>
      <c r="I450" s="916" t="s">
        <v>830</v>
      </c>
    </row>
    <row r="451" spans="1:9" s="443" customFormat="1" ht="12.75" hidden="1">
      <c r="A451" s="488"/>
      <c r="B451" s="441"/>
      <c r="C451" s="695" t="s">
        <v>28</v>
      </c>
      <c r="D451" s="346"/>
      <c r="E451" s="346"/>
      <c r="F451" s="347"/>
      <c r="G451" s="489"/>
      <c r="H451" s="1150">
        <v>0</v>
      </c>
      <c r="I451" s="916" t="s">
        <v>760</v>
      </c>
    </row>
    <row r="452" spans="1:9" s="37" customFormat="1" ht="38.25">
      <c r="A452" s="163"/>
      <c r="B452" s="164"/>
      <c r="C452" s="23" t="s">
        <v>207</v>
      </c>
      <c r="D452" s="396"/>
      <c r="E452" s="396"/>
      <c r="F452" s="298"/>
      <c r="G452" s="384"/>
      <c r="H452" s="590">
        <v>40000</v>
      </c>
      <c r="I452" s="916" t="s">
        <v>28</v>
      </c>
    </row>
    <row r="453" spans="1:11" s="328" customFormat="1" ht="12.75" hidden="1">
      <c r="A453" s="486"/>
      <c r="B453" s="486"/>
      <c r="C453" s="668" t="s">
        <v>28</v>
      </c>
      <c r="D453" s="240"/>
      <c r="E453" s="240"/>
      <c r="F453" s="300"/>
      <c r="G453" s="240"/>
      <c r="H453" s="1148">
        <v>0</v>
      </c>
      <c r="I453" s="916" t="s">
        <v>736</v>
      </c>
      <c r="J453" s="487"/>
      <c r="K453" s="688">
        <f>SUM(H453:H459)</f>
        <v>0</v>
      </c>
    </row>
    <row r="454" spans="1:11" s="328" customFormat="1" ht="12.75" hidden="1">
      <c r="A454" s="486"/>
      <c r="B454" s="429"/>
      <c r="C454" s="548"/>
      <c r="D454" s="240"/>
      <c r="E454" s="240"/>
      <c r="F454" s="300"/>
      <c r="G454" s="809"/>
      <c r="H454" s="1150">
        <v>0</v>
      </c>
      <c r="I454" s="916" t="s">
        <v>827</v>
      </c>
      <c r="J454" s="487"/>
      <c r="K454" s="688"/>
    </row>
    <row r="455" spans="1:11" s="328" customFormat="1" ht="12.75" hidden="1">
      <c r="A455" s="486"/>
      <c r="B455" s="429"/>
      <c r="C455" s="1064" t="s">
        <v>28</v>
      </c>
      <c r="D455" s="357"/>
      <c r="E455" s="357"/>
      <c r="F455" s="263"/>
      <c r="G455" s="808"/>
      <c r="H455" s="1149">
        <v>0</v>
      </c>
      <c r="I455" s="916" t="s">
        <v>756</v>
      </c>
      <c r="J455" s="487"/>
      <c r="K455" s="688"/>
    </row>
    <row r="456" spans="1:9" s="443" customFormat="1" ht="25.5" hidden="1">
      <c r="A456" s="488"/>
      <c r="B456" s="441"/>
      <c r="C456" s="695" t="s">
        <v>28</v>
      </c>
      <c r="D456" s="346"/>
      <c r="E456" s="346"/>
      <c r="F456" s="347"/>
      <c r="G456" s="489"/>
      <c r="H456" s="1150">
        <v>0</v>
      </c>
      <c r="I456" s="929" t="s">
        <v>757</v>
      </c>
    </row>
    <row r="457" spans="1:9" s="443" customFormat="1" ht="12.75" hidden="1">
      <c r="A457" s="488"/>
      <c r="B457" s="441"/>
      <c r="C457" s="695" t="s">
        <v>28</v>
      </c>
      <c r="D457" s="346"/>
      <c r="E457" s="346"/>
      <c r="F457" s="347"/>
      <c r="G457" s="489"/>
      <c r="H457" s="1150">
        <v>0</v>
      </c>
      <c r="I457" s="916" t="s">
        <v>760</v>
      </c>
    </row>
    <row r="458" spans="1:9" s="443" customFormat="1" ht="12.75" hidden="1">
      <c r="A458" s="488"/>
      <c r="B458" s="441"/>
      <c r="C458" s="695"/>
      <c r="D458" s="346"/>
      <c r="E458" s="346"/>
      <c r="F458" s="347"/>
      <c r="G458" s="489"/>
      <c r="H458" s="1150">
        <v>0</v>
      </c>
      <c r="I458" s="929" t="s">
        <v>826</v>
      </c>
    </row>
    <row r="459" spans="1:9" s="443" customFormat="1" ht="12.75" hidden="1">
      <c r="A459" s="488"/>
      <c r="B459" s="441"/>
      <c r="C459" s="695" t="s">
        <v>28</v>
      </c>
      <c r="D459" s="346"/>
      <c r="E459" s="346"/>
      <c r="F459" s="347"/>
      <c r="G459" s="489"/>
      <c r="H459" s="1150">
        <v>0</v>
      </c>
      <c r="I459" s="929" t="s">
        <v>759</v>
      </c>
    </row>
    <row r="460" spans="1:9" s="37" customFormat="1" ht="12.75" hidden="1">
      <c r="A460" s="163"/>
      <c r="B460" s="164"/>
      <c r="C460" s="23" t="s">
        <v>639</v>
      </c>
      <c r="D460" s="396"/>
      <c r="E460" s="396"/>
      <c r="F460" s="298"/>
      <c r="G460" s="384"/>
      <c r="H460" s="1131">
        <v>0</v>
      </c>
      <c r="I460" s="916" t="s">
        <v>901</v>
      </c>
    </row>
    <row r="461" spans="1:9" s="37" customFormat="1" ht="25.5">
      <c r="A461" s="163"/>
      <c r="B461" s="164"/>
      <c r="C461" s="23" t="s">
        <v>386</v>
      </c>
      <c r="D461" s="396"/>
      <c r="E461" s="396"/>
      <c r="F461" s="298"/>
      <c r="G461" s="384"/>
      <c r="H461" s="590">
        <v>50000</v>
      </c>
      <c r="I461" s="916" t="s">
        <v>28</v>
      </c>
    </row>
    <row r="462" spans="1:11" s="328" customFormat="1" ht="12.75" hidden="1">
      <c r="A462" s="486"/>
      <c r="B462" s="486"/>
      <c r="C462" s="574" t="s">
        <v>28</v>
      </c>
      <c r="D462" s="240"/>
      <c r="E462" s="240"/>
      <c r="F462" s="300"/>
      <c r="G462" s="240"/>
      <c r="H462" s="1148">
        <v>0</v>
      </c>
      <c r="I462" s="916" t="s">
        <v>826</v>
      </c>
      <c r="J462" s="487"/>
      <c r="K462" s="688">
        <f>SUM(H462:H471)</f>
        <v>0</v>
      </c>
    </row>
    <row r="463" spans="1:9" s="443" customFormat="1" ht="12.75" hidden="1">
      <c r="A463" s="488"/>
      <c r="B463" s="441"/>
      <c r="C463" s="574" t="s">
        <v>28</v>
      </c>
      <c r="D463" s="346"/>
      <c r="E463" s="346"/>
      <c r="F463" s="347"/>
      <c r="G463" s="489"/>
      <c r="H463" s="1150">
        <v>0</v>
      </c>
      <c r="I463" s="929" t="s">
        <v>759</v>
      </c>
    </row>
    <row r="464" spans="1:11" s="328" customFormat="1" ht="12.75" hidden="1">
      <c r="A464" s="486"/>
      <c r="B464" s="429"/>
      <c r="C464" s="695"/>
      <c r="D464" s="357"/>
      <c r="E464" s="357"/>
      <c r="F464" s="263"/>
      <c r="G464" s="808"/>
      <c r="H464" s="1150">
        <v>0</v>
      </c>
      <c r="I464" s="916" t="s">
        <v>736</v>
      </c>
      <c r="J464" s="487"/>
      <c r="K464" s="688"/>
    </row>
    <row r="465" spans="1:11" s="328" customFormat="1" ht="25.5" hidden="1">
      <c r="A465" s="486"/>
      <c r="B465" s="429"/>
      <c r="C465" s="695"/>
      <c r="D465" s="357"/>
      <c r="E465" s="357"/>
      <c r="F465" s="263"/>
      <c r="G465" s="808"/>
      <c r="H465" s="1150">
        <v>0</v>
      </c>
      <c r="I465" s="916" t="s">
        <v>755</v>
      </c>
      <c r="J465" s="487"/>
      <c r="K465" s="688"/>
    </row>
    <row r="466" spans="1:11" s="328" customFormat="1" ht="12.75" hidden="1">
      <c r="A466" s="486"/>
      <c r="B466" s="429"/>
      <c r="C466" s="695"/>
      <c r="D466" s="357"/>
      <c r="E466" s="357"/>
      <c r="F466" s="263"/>
      <c r="G466" s="808"/>
      <c r="H466" s="1150">
        <v>0</v>
      </c>
      <c r="I466" s="916" t="s">
        <v>827</v>
      </c>
      <c r="J466" s="487"/>
      <c r="K466" s="688"/>
    </row>
    <row r="467" spans="1:11" s="328" customFormat="1" ht="12.75" hidden="1">
      <c r="A467" s="486"/>
      <c r="B467" s="429"/>
      <c r="C467" s="1064" t="s">
        <v>28</v>
      </c>
      <c r="D467" s="357"/>
      <c r="E467" s="357"/>
      <c r="F467" s="263"/>
      <c r="G467" s="808"/>
      <c r="H467" s="1149">
        <v>0</v>
      </c>
      <c r="I467" s="916" t="s">
        <v>756</v>
      </c>
      <c r="J467" s="487"/>
      <c r="K467" s="688"/>
    </row>
    <row r="468" spans="1:9" s="443" customFormat="1" ht="25.5" hidden="1">
      <c r="A468" s="488"/>
      <c r="B468" s="441"/>
      <c r="C468" s="695" t="s">
        <v>28</v>
      </c>
      <c r="D468" s="346"/>
      <c r="E468" s="346"/>
      <c r="F468" s="347"/>
      <c r="G468" s="489"/>
      <c r="H468" s="1150">
        <v>0</v>
      </c>
      <c r="I468" s="929" t="s">
        <v>757</v>
      </c>
    </row>
    <row r="469" spans="1:9" s="443" customFormat="1" ht="12.75" hidden="1">
      <c r="A469" s="488"/>
      <c r="B469" s="441"/>
      <c r="C469" s="1064" t="s">
        <v>28</v>
      </c>
      <c r="D469" s="346"/>
      <c r="E469" s="346"/>
      <c r="F469" s="347"/>
      <c r="G469" s="489"/>
      <c r="H469" s="1150">
        <v>0</v>
      </c>
      <c r="I469" s="916" t="s">
        <v>758</v>
      </c>
    </row>
    <row r="470" spans="1:9" s="443" customFormat="1" ht="12.75" hidden="1">
      <c r="A470" s="488"/>
      <c r="B470" s="441"/>
      <c r="C470" s="695"/>
      <c r="D470" s="346"/>
      <c r="E470" s="346"/>
      <c r="F470" s="347"/>
      <c r="G470" s="489"/>
      <c r="H470" s="1150">
        <v>0</v>
      </c>
      <c r="I470" s="916" t="s">
        <v>830</v>
      </c>
    </row>
    <row r="471" spans="1:9" s="443" customFormat="1" ht="12.75" hidden="1">
      <c r="A471" s="488"/>
      <c r="B471" s="441"/>
      <c r="C471" s="769" t="s">
        <v>28</v>
      </c>
      <c r="D471" s="346"/>
      <c r="E471" s="346"/>
      <c r="F471" s="347"/>
      <c r="G471" s="489"/>
      <c r="H471" s="1150">
        <v>0</v>
      </c>
      <c r="I471" s="916" t="s">
        <v>760</v>
      </c>
    </row>
    <row r="472" spans="1:9" s="443" customFormat="1" ht="114.75">
      <c r="A472" s="488"/>
      <c r="B472" s="441"/>
      <c r="C472" s="1058" t="s">
        <v>807</v>
      </c>
      <c r="D472" s="346"/>
      <c r="E472" s="346"/>
      <c r="F472" s="347"/>
      <c r="G472" s="489"/>
      <c r="H472" s="594">
        <v>5000</v>
      </c>
      <c r="I472" s="964" t="s">
        <v>307</v>
      </c>
    </row>
    <row r="473" spans="1:9" s="443" customFormat="1" ht="25.5">
      <c r="A473" s="488"/>
      <c r="B473" s="441"/>
      <c r="C473" s="1071" t="s">
        <v>808</v>
      </c>
      <c r="D473" s="346"/>
      <c r="E473" s="346"/>
      <c r="F473" s="347"/>
      <c r="G473" s="489"/>
      <c r="H473" s="594">
        <v>4000</v>
      </c>
      <c r="I473" s="964" t="s">
        <v>448</v>
      </c>
    </row>
    <row r="474" spans="1:9" s="443" customFormat="1" ht="51">
      <c r="A474" s="488"/>
      <c r="B474" s="441"/>
      <c r="C474" s="1071" t="s">
        <v>1027</v>
      </c>
      <c r="D474" s="346"/>
      <c r="E474" s="346"/>
      <c r="F474" s="347"/>
      <c r="G474" s="489"/>
      <c r="H474" s="594">
        <v>14000</v>
      </c>
      <c r="I474" s="964" t="s">
        <v>448</v>
      </c>
    </row>
    <row r="475" spans="1:9" s="443" customFormat="1" ht="25.5">
      <c r="A475" s="488"/>
      <c r="B475" s="441"/>
      <c r="C475" s="810" t="s">
        <v>920</v>
      </c>
      <c r="D475" s="349"/>
      <c r="E475" s="349"/>
      <c r="F475" s="301"/>
      <c r="G475" s="741"/>
      <c r="H475" s="592">
        <v>10000</v>
      </c>
      <c r="I475" s="964" t="s">
        <v>425</v>
      </c>
    </row>
    <row r="476" spans="1:9" s="443" customFormat="1" ht="25.5">
      <c r="A476" s="488"/>
      <c r="B476" s="441"/>
      <c r="C476" s="810" t="s">
        <v>921</v>
      </c>
      <c r="D476" s="349"/>
      <c r="E476" s="349"/>
      <c r="F476" s="301"/>
      <c r="G476" s="741"/>
      <c r="H476" s="592">
        <v>5441.7</v>
      </c>
      <c r="I476" s="964" t="s">
        <v>425</v>
      </c>
    </row>
    <row r="477" spans="1:9" s="86" customFormat="1" ht="114.75">
      <c r="A477" s="43"/>
      <c r="B477" s="53"/>
      <c r="C477" s="1060" t="s">
        <v>809</v>
      </c>
      <c r="D477" s="352"/>
      <c r="E477" s="352"/>
      <c r="F477" s="353"/>
      <c r="G477" s="372"/>
      <c r="H477" s="607">
        <v>3500</v>
      </c>
      <c r="I477" s="964" t="s">
        <v>416</v>
      </c>
    </row>
    <row r="478" spans="1:9" s="86" customFormat="1" ht="25.5">
      <c r="A478" s="43"/>
      <c r="B478" s="53"/>
      <c r="C478" s="1060" t="s">
        <v>1044</v>
      </c>
      <c r="D478" s="352"/>
      <c r="E478" s="352"/>
      <c r="F478" s="353"/>
      <c r="G478" s="372"/>
      <c r="H478" s="607">
        <v>2500</v>
      </c>
      <c r="I478" s="964" t="s">
        <v>416</v>
      </c>
    </row>
    <row r="479" spans="1:9" s="443" customFormat="1" ht="25.5">
      <c r="A479" s="441"/>
      <c r="B479" s="441"/>
      <c r="C479" s="137" t="s">
        <v>591</v>
      </c>
      <c r="D479" s="346"/>
      <c r="E479" s="346"/>
      <c r="F479" s="347"/>
      <c r="G479" s="489"/>
      <c r="H479" s="594">
        <v>3500</v>
      </c>
      <c r="I479" s="916" t="s">
        <v>28</v>
      </c>
    </row>
    <row r="480" spans="1:9" s="37" customFormat="1" ht="25.5">
      <c r="A480" s="163"/>
      <c r="B480" s="164"/>
      <c r="C480" s="23" t="s">
        <v>676</v>
      </c>
      <c r="D480" s="396"/>
      <c r="E480" s="396"/>
      <c r="F480" s="298"/>
      <c r="G480" s="384"/>
      <c r="H480" s="590">
        <v>35000</v>
      </c>
      <c r="I480" s="916" t="s">
        <v>28</v>
      </c>
    </row>
    <row r="481" spans="1:9" s="37" customFormat="1" ht="12.75" hidden="1">
      <c r="A481" s="163"/>
      <c r="B481" s="164"/>
      <c r="C481" s="23"/>
      <c r="D481" s="396"/>
      <c r="E481" s="396"/>
      <c r="F481" s="298"/>
      <c r="G481" s="384"/>
      <c r="H481" s="590">
        <v>0</v>
      </c>
      <c r="I481" s="916" t="s">
        <v>826</v>
      </c>
    </row>
    <row r="482" spans="1:9" s="37" customFormat="1" ht="12.75" hidden="1">
      <c r="A482" s="163"/>
      <c r="B482" s="164"/>
      <c r="C482" s="23"/>
      <c r="D482" s="396"/>
      <c r="E482" s="396"/>
      <c r="F482" s="298"/>
      <c r="G482" s="384"/>
      <c r="H482" s="590">
        <v>0</v>
      </c>
      <c r="I482" s="916" t="s">
        <v>759</v>
      </c>
    </row>
    <row r="483" spans="1:9" s="37" customFormat="1" ht="12.75" hidden="1">
      <c r="A483" s="163"/>
      <c r="B483" s="164"/>
      <c r="C483" s="23"/>
      <c r="D483" s="396"/>
      <c r="E483" s="396"/>
      <c r="F483" s="298"/>
      <c r="G483" s="384"/>
      <c r="H483" s="590">
        <v>0</v>
      </c>
      <c r="I483" s="916" t="s">
        <v>760</v>
      </c>
    </row>
    <row r="484" spans="1:11" s="328" customFormat="1" ht="12.75" hidden="1">
      <c r="A484" s="486"/>
      <c r="B484" s="429"/>
      <c r="C484" s="1064" t="s">
        <v>28</v>
      </c>
      <c r="D484" s="357"/>
      <c r="E484" s="357"/>
      <c r="F484" s="263"/>
      <c r="G484" s="808"/>
      <c r="H484" s="807">
        <v>0</v>
      </c>
      <c r="I484" s="916" t="s">
        <v>756</v>
      </c>
      <c r="J484" s="487"/>
      <c r="K484" s="688"/>
    </row>
    <row r="485" spans="1:11" s="328" customFormat="1" ht="12.75" hidden="1">
      <c r="A485" s="486"/>
      <c r="B485" s="486"/>
      <c r="C485" s="668" t="s">
        <v>28</v>
      </c>
      <c r="D485" s="240"/>
      <c r="E485" s="240"/>
      <c r="F485" s="300"/>
      <c r="G485" s="240"/>
      <c r="H485" s="599">
        <v>0</v>
      </c>
      <c r="I485" s="916" t="s">
        <v>736</v>
      </c>
      <c r="J485" s="487"/>
      <c r="K485" s="688">
        <f>SUM(H485:H490)</f>
        <v>20500</v>
      </c>
    </row>
    <row r="486" spans="1:9" s="37" customFormat="1" ht="25.5" hidden="1">
      <c r="A486" s="163"/>
      <c r="B486" s="164"/>
      <c r="C486" s="23"/>
      <c r="D486" s="396"/>
      <c r="E486" s="396"/>
      <c r="F486" s="298"/>
      <c r="G486" s="384"/>
      <c r="H486" s="807">
        <v>0</v>
      </c>
      <c r="I486" s="929" t="s">
        <v>757</v>
      </c>
    </row>
    <row r="487" spans="1:9" s="37" customFormat="1" ht="12.75">
      <c r="A487" s="181"/>
      <c r="B487" s="182"/>
      <c r="C487" s="47" t="s">
        <v>387</v>
      </c>
      <c r="D487" s="253"/>
      <c r="E487" s="253"/>
      <c r="F487" s="272"/>
      <c r="G487" s="254"/>
      <c r="H487" s="598">
        <v>20500</v>
      </c>
      <c r="I487" s="916" t="s">
        <v>28</v>
      </c>
    </row>
    <row r="488" spans="1:11" s="328" customFormat="1" ht="12.75" hidden="1">
      <c r="A488" s="486"/>
      <c r="B488" s="486"/>
      <c r="C488" s="1224" t="s">
        <v>28</v>
      </c>
      <c r="D488" s="354"/>
      <c r="E488" s="354"/>
      <c r="F488" s="308"/>
      <c r="G488" s="354"/>
      <c r="H488" s="1225">
        <v>0</v>
      </c>
      <c r="I488" s="915" t="s">
        <v>736</v>
      </c>
      <c r="J488" s="487"/>
      <c r="K488" s="688">
        <f>SUM(H488:H493)</f>
        <v>0</v>
      </c>
    </row>
    <row r="489" spans="1:11" s="328" customFormat="1" ht="25.5" hidden="1">
      <c r="A489" s="486"/>
      <c r="B489" s="429"/>
      <c r="C489" s="1064" t="s">
        <v>1100</v>
      </c>
      <c r="D489" s="357"/>
      <c r="E489" s="357"/>
      <c r="F489" s="263"/>
      <c r="G489" s="808"/>
      <c r="H489" s="806">
        <v>0</v>
      </c>
      <c r="I489" s="916" t="s">
        <v>755</v>
      </c>
      <c r="J489" s="487"/>
      <c r="K489" s="688"/>
    </row>
    <row r="490" spans="1:11" s="328" customFormat="1" ht="22.5" hidden="1">
      <c r="A490" s="486"/>
      <c r="B490" s="429"/>
      <c r="C490" s="1064" t="s">
        <v>1099</v>
      </c>
      <c r="D490" s="357"/>
      <c r="E490" s="357"/>
      <c r="F490" s="263"/>
      <c r="G490" s="808"/>
      <c r="H490" s="806">
        <v>0</v>
      </c>
      <c r="I490" s="916" t="s">
        <v>827</v>
      </c>
      <c r="J490" s="487"/>
      <c r="K490" s="688"/>
    </row>
    <row r="491" spans="1:11" s="328" customFormat="1" ht="22.5" hidden="1">
      <c r="A491" s="486"/>
      <c r="B491" s="429"/>
      <c r="C491" s="1064" t="s">
        <v>1095</v>
      </c>
      <c r="D491" s="357"/>
      <c r="E491" s="357"/>
      <c r="F491" s="263"/>
      <c r="G491" s="808"/>
      <c r="H491" s="806">
        <v>0</v>
      </c>
      <c r="I491" s="916" t="s">
        <v>756</v>
      </c>
      <c r="J491" s="487"/>
      <c r="K491" s="688"/>
    </row>
    <row r="492" spans="1:11" s="328" customFormat="1" ht="22.5" hidden="1">
      <c r="A492" s="486"/>
      <c r="B492" s="429"/>
      <c r="C492" s="1064" t="s">
        <v>1094</v>
      </c>
      <c r="D492" s="357"/>
      <c r="E492" s="357"/>
      <c r="F492" s="263"/>
      <c r="G492" s="808"/>
      <c r="H492" s="806">
        <v>0</v>
      </c>
      <c r="I492" s="916" t="s">
        <v>758</v>
      </c>
      <c r="J492" s="487"/>
      <c r="K492" s="688"/>
    </row>
    <row r="493" spans="1:11" s="328" customFormat="1" ht="33.75" hidden="1">
      <c r="A493" s="486"/>
      <c r="B493" s="429"/>
      <c r="C493" s="1064" t="s">
        <v>1091</v>
      </c>
      <c r="D493" s="357"/>
      <c r="E493" s="357"/>
      <c r="F493" s="263"/>
      <c r="G493" s="808"/>
      <c r="H493" s="1150">
        <v>0</v>
      </c>
      <c r="I493" s="916" t="s">
        <v>760</v>
      </c>
      <c r="J493" s="487"/>
      <c r="K493" s="688"/>
    </row>
    <row r="494" spans="1:10" s="328" customFormat="1" ht="12.75">
      <c r="A494" s="811"/>
      <c r="B494" s="811"/>
      <c r="C494" s="1210"/>
      <c r="D494" s="1211"/>
      <c r="E494" s="1211"/>
      <c r="F494" s="1212"/>
      <c r="G494" s="1211"/>
      <c r="H494" s="614"/>
      <c r="I494" s="1223" t="s">
        <v>1297</v>
      </c>
      <c r="J494" s="487"/>
    </row>
    <row r="495" spans="1:9" ht="13.5" thickBot="1">
      <c r="A495" s="18"/>
      <c r="B495" s="18"/>
      <c r="C495" s="547"/>
      <c r="D495" s="145"/>
      <c r="E495" s="145"/>
      <c r="F495" s="297"/>
      <c r="G495" s="326"/>
      <c r="H495" s="585"/>
      <c r="I495" s="973"/>
    </row>
    <row r="496" spans="1:9" s="1" customFormat="1" ht="39" thickBot="1">
      <c r="A496" s="20" t="s">
        <v>21</v>
      </c>
      <c r="B496" s="21" t="s">
        <v>22</v>
      </c>
      <c r="C496" s="9" t="s">
        <v>44</v>
      </c>
      <c r="D496" s="10" t="s">
        <v>795</v>
      </c>
      <c r="E496" s="10" t="s">
        <v>913</v>
      </c>
      <c r="F496" s="10" t="s">
        <v>914</v>
      </c>
      <c r="G496" s="10" t="s">
        <v>897</v>
      </c>
      <c r="H496" s="1031" t="s">
        <v>915</v>
      </c>
      <c r="I496" s="666" t="s">
        <v>25</v>
      </c>
    </row>
    <row r="497" spans="1:9" s="37" customFormat="1" ht="12.75">
      <c r="A497" s="163"/>
      <c r="B497" s="164"/>
      <c r="C497" s="23" t="s">
        <v>640</v>
      </c>
      <c r="D497" s="396"/>
      <c r="E497" s="396"/>
      <c r="F497" s="298"/>
      <c r="G497" s="384"/>
      <c r="H497" s="590">
        <v>6000</v>
      </c>
      <c r="I497" s="916" t="s">
        <v>28</v>
      </c>
    </row>
    <row r="498" spans="1:9" s="37" customFormat="1" ht="12.75" hidden="1">
      <c r="A498" s="163"/>
      <c r="B498" s="164"/>
      <c r="C498" s="23"/>
      <c r="D498" s="396"/>
      <c r="E498" s="396"/>
      <c r="F498" s="298"/>
      <c r="G498" s="384"/>
      <c r="H498" s="590">
        <v>0</v>
      </c>
      <c r="I498" s="916" t="s">
        <v>826</v>
      </c>
    </row>
    <row r="499" spans="1:11" s="328" customFormat="1" ht="12.75" hidden="1">
      <c r="A499" s="486"/>
      <c r="B499" s="486"/>
      <c r="C499" s="668" t="s">
        <v>28</v>
      </c>
      <c r="D499" s="240"/>
      <c r="E499" s="240"/>
      <c r="F499" s="300"/>
      <c r="G499" s="240"/>
      <c r="H499" s="599">
        <v>0</v>
      </c>
      <c r="I499" s="916" t="s">
        <v>758</v>
      </c>
      <c r="J499" s="487"/>
      <c r="K499" s="688">
        <f>SUM(H499:H505)</f>
        <v>0</v>
      </c>
    </row>
    <row r="500" spans="1:9" s="37" customFormat="1" ht="12.75" hidden="1">
      <c r="A500" s="163"/>
      <c r="B500" s="164"/>
      <c r="C500" s="23"/>
      <c r="D500" s="396"/>
      <c r="E500" s="396"/>
      <c r="F500" s="298"/>
      <c r="G500" s="384"/>
      <c r="H500" s="590">
        <v>0</v>
      </c>
      <c r="I500" s="916" t="s">
        <v>759</v>
      </c>
    </row>
    <row r="501" spans="1:9" s="37" customFormat="1" ht="12.75" hidden="1">
      <c r="A501" s="163"/>
      <c r="B501" s="164"/>
      <c r="C501" s="23"/>
      <c r="D501" s="396"/>
      <c r="E501" s="396"/>
      <c r="F501" s="298"/>
      <c r="G501" s="384"/>
      <c r="H501" s="590">
        <v>0</v>
      </c>
      <c r="I501" s="916" t="s">
        <v>760</v>
      </c>
    </row>
    <row r="502" spans="1:11" s="328" customFormat="1" ht="12.75" hidden="1">
      <c r="A502" s="486"/>
      <c r="B502" s="429"/>
      <c r="C502" s="1064" t="s">
        <v>28</v>
      </c>
      <c r="D502" s="357"/>
      <c r="E502" s="357"/>
      <c r="F502" s="263"/>
      <c r="G502" s="808"/>
      <c r="H502" s="807">
        <v>0</v>
      </c>
      <c r="I502" s="916" t="s">
        <v>756</v>
      </c>
      <c r="J502" s="487"/>
      <c r="K502" s="688"/>
    </row>
    <row r="503" spans="1:11" s="328" customFormat="1" ht="12.75" hidden="1">
      <c r="A503" s="486"/>
      <c r="B503" s="486"/>
      <c r="C503" s="668" t="s">
        <v>28</v>
      </c>
      <c r="D503" s="240"/>
      <c r="E503" s="240"/>
      <c r="F503" s="300"/>
      <c r="G503" s="240"/>
      <c r="H503" s="1148">
        <v>0</v>
      </c>
      <c r="I503" s="916" t="s">
        <v>736</v>
      </c>
      <c r="J503" s="487"/>
      <c r="K503" s="688">
        <f>SUM(H503:H504)</f>
        <v>0</v>
      </c>
    </row>
    <row r="504" spans="1:11" s="328" customFormat="1" ht="12.75" hidden="1">
      <c r="A504" s="486"/>
      <c r="B504" s="429"/>
      <c r="C504" s="548"/>
      <c r="D504" s="240"/>
      <c r="E504" s="240"/>
      <c r="F504" s="300"/>
      <c r="G504" s="809"/>
      <c r="H504" s="1150">
        <v>0</v>
      </c>
      <c r="I504" s="916" t="s">
        <v>827</v>
      </c>
      <c r="J504" s="487"/>
      <c r="K504" s="688"/>
    </row>
    <row r="505" spans="1:11" s="328" customFormat="1" ht="25.5" hidden="1">
      <c r="A505" s="486"/>
      <c r="B505" s="429"/>
      <c r="C505" s="695"/>
      <c r="D505" s="357"/>
      <c r="E505" s="357"/>
      <c r="F505" s="263"/>
      <c r="G505" s="808"/>
      <c r="H505" s="806">
        <v>0</v>
      </c>
      <c r="I505" s="929" t="s">
        <v>757</v>
      </c>
      <c r="J505" s="487"/>
      <c r="K505" s="688"/>
    </row>
    <row r="506" spans="1:9" s="37" customFormat="1" ht="12.75">
      <c r="A506" s="163"/>
      <c r="B506" s="164"/>
      <c r="C506" s="23" t="s">
        <v>388</v>
      </c>
      <c r="D506" s="396"/>
      <c r="E506" s="396"/>
      <c r="F506" s="298"/>
      <c r="G506" s="384"/>
      <c r="H506" s="590">
        <v>38000</v>
      </c>
      <c r="I506" s="916" t="s">
        <v>28</v>
      </c>
    </row>
    <row r="507" spans="1:9" s="37" customFormat="1" ht="12.75" hidden="1">
      <c r="A507" s="163"/>
      <c r="B507" s="164"/>
      <c r="C507" s="574" t="s">
        <v>28</v>
      </c>
      <c r="D507" s="396"/>
      <c r="E507" s="396"/>
      <c r="F507" s="298"/>
      <c r="G507" s="384"/>
      <c r="H507" s="590">
        <v>0</v>
      </c>
      <c r="I507" s="916" t="s">
        <v>826</v>
      </c>
    </row>
    <row r="508" spans="1:11" s="328" customFormat="1" ht="12.75" hidden="1">
      <c r="A508" s="486"/>
      <c r="B508" s="486"/>
      <c r="C508" s="668" t="s">
        <v>28</v>
      </c>
      <c r="D508" s="240"/>
      <c r="E508" s="240"/>
      <c r="F508" s="300"/>
      <c r="G508" s="240"/>
      <c r="H508" s="1148">
        <v>0</v>
      </c>
      <c r="I508" s="916" t="s">
        <v>736</v>
      </c>
      <c r="J508" s="487"/>
      <c r="K508" s="688">
        <f>SUM(H508:H509)</f>
        <v>0</v>
      </c>
    </row>
    <row r="509" spans="1:11" s="328" customFormat="1" ht="12.75" hidden="1">
      <c r="A509" s="486"/>
      <c r="B509" s="429"/>
      <c r="C509" s="548"/>
      <c r="D509" s="240"/>
      <c r="E509" s="240"/>
      <c r="F509" s="300"/>
      <c r="G509" s="809"/>
      <c r="H509" s="1150">
        <v>0</v>
      </c>
      <c r="I509" s="916" t="s">
        <v>827</v>
      </c>
      <c r="J509" s="487"/>
      <c r="K509" s="688"/>
    </row>
    <row r="510" spans="1:9" s="37" customFormat="1" ht="12.75">
      <c r="A510" s="163"/>
      <c r="B510" s="164"/>
      <c r="C510" s="23" t="s">
        <v>389</v>
      </c>
      <c r="D510" s="396"/>
      <c r="E510" s="396"/>
      <c r="F510" s="298"/>
      <c r="G510" s="384"/>
      <c r="H510" s="590">
        <v>2000</v>
      </c>
      <c r="I510" s="916" t="s">
        <v>28</v>
      </c>
    </row>
    <row r="511" spans="1:9" s="37" customFormat="1" ht="12.75">
      <c r="A511" s="163"/>
      <c r="B511" s="164"/>
      <c r="C511" s="47" t="s">
        <v>390</v>
      </c>
      <c r="D511" s="253"/>
      <c r="E511" s="253"/>
      <c r="F511" s="272"/>
      <c r="G511" s="254"/>
      <c r="H511" s="598">
        <v>42000</v>
      </c>
      <c r="I511" s="994" t="s">
        <v>28</v>
      </c>
    </row>
    <row r="512" spans="1:9" s="37" customFormat="1" ht="12.75" hidden="1">
      <c r="A512" s="163"/>
      <c r="B512" s="164"/>
      <c r="C512" s="574" t="s">
        <v>990</v>
      </c>
      <c r="D512" s="396"/>
      <c r="E512" s="396"/>
      <c r="F512" s="298"/>
      <c r="G512" s="384"/>
      <c r="H512" s="590">
        <v>0</v>
      </c>
      <c r="I512" s="916" t="s">
        <v>826</v>
      </c>
    </row>
    <row r="513" spans="1:11" s="328" customFormat="1" ht="12.75" hidden="1">
      <c r="A513" s="486"/>
      <c r="B513" s="486"/>
      <c r="C513" s="574" t="s">
        <v>990</v>
      </c>
      <c r="D513" s="240"/>
      <c r="E513" s="240"/>
      <c r="F513" s="300"/>
      <c r="G513" s="240"/>
      <c r="H513" s="599">
        <v>0</v>
      </c>
      <c r="I513" s="916" t="s">
        <v>758</v>
      </c>
      <c r="J513" s="487"/>
      <c r="K513" s="688">
        <f>SUM(H513:H519)</f>
        <v>0</v>
      </c>
    </row>
    <row r="514" spans="1:9" s="37" customFormat="1" ht="12.75" hidden="1">
      <c r="A514" s="163"/>
      <c r="B514" s="164"/>
      <c r="C514" s="574" t="s">
        <v>990</v>
      </c>
      <c r="D514" s="396"/>
      <c r="E514" s="396"/>
      <c r="F514" s="298"/>
      <c r="G514" s="384"/>
      <c r="H514" s="590">
        <v>0</v>
      </c>
      <c r="I514" s="916" t="s">
        <v>759</v>
      </c>
    </row>
    <row r="515" spans="1:9" s="37" customFormat="1" ht="12.75" hidden="1">
      <c r="A515" s="163"/>
      <c r="B515" s="164"/>
      <c r="C515" s="574" t="s">
        <v>990</v>
      </c>
      <c r="D515" s="396"/>
      <c r="E515" s="396"/>
      <c r="F515" s="298"/>
      <c r="G515" s="384"/>
      <c r="H515" s="590">
        <v>0</v>
      </c>
      <c r="I515" s="916" t="s">
        <v>760</v>
      </c>
    </row>
    <row r="516" spans="1:11" s="328" customFormat="1" ht="12.75" hidden="1">
      <c r="A516" s="486"/>
      <c r="B516" s="429"/>
      <c r="C516" s="574" t="s">
        <v>990</v>
      </c>
      <c r="D516" s="240"/>
      <c r="E516" s="240"/>
      <c r="F516" s="300"/>
      <c r="G516" s="809"/>
      <c r="H516" s="1150">
        <v>0</v>
      </c>
      <c r="I516" s="916" t="s">
        <v>827</v>
      </c>
      <c r="J516" s="487"/>
      <c r="K516" s="688"/>
    </row>
    <row r="517" spans="1:11" s="328" customFormat="1" ht="12.75" hidden="1">
      <c r="A517" s="486"/>
      <c r="B517" s="429"/>
      <c r="C517" s="574" t="s">
        <v>990</v>
      </c>
      <c r="D517" s="357"/>
      <c r="E517" s="357"/>
      <c r="F517" s="263"/>
      <c r="G517" s="808"/>
      <c r="H517" s="1149">
        <v>0</v>
      </c>
      <c r="I517" s="916" t="s">
        <v>1106</v>
      </c>
      <c r="J517" s="487"/>
      <c r="K517" s="688"/>
    </row>
    <row r="518" spans="1:11" s="328" customFormat="1" ht="12.75" hidden="1">
      <c r="A518" s="486"/>
      <c r="B518" s="429"/>
      <c r="C518" s="574" t="s">
        <v>990</v>
      </c>
      <c r="D518" s="357"/>
      <c r="E518" s="357"/>
      <c r="F518" s="263"/>
      <c r="G518" s="808"/>
      <c r="H518" s="807">
        <v>0</v>
      </c>
      <c r="I518" s="916" t="s">
        <v>756</v>
      </c>
      <c r="J518" s="487"/>
      <c r="K518" s="688"/>
    </row>
    <row r="519" spans="1:11" s="328" customFormat="1" ht="25.5" hidden="1">
      <c r="A519" s="486"/>
      <c r="B519" s="429"/>
      <c r="C519" s="574" t="s">
        <v>990</v>
      </c>
      <c r="D519" s="240"/>
      <c r="E519" s="240"/>
      <c r="F519" s="300"/>
      <c r="G519" s="809"/>
      <c r="H519" s="599">
        <v>0</v>
      </c>
      <c r="I519" s="929" t="s">
        <v>757</v>
      </c>
      <c r="J519" s="487"/>
      <c r="K519" s="688"/>
    </row>
    <row r="520" spans="1:9" s="37" customFormat="1" ht="12.75">
      <c r="A520" s="164"/>
      <c r="B520" s="527"/>
      <c r="C520" s="420" t="s">
        <v>67</v>
      </c>
      <c r="D520" s="344"/>
      <c r="E520" s="344"/>
      <c r="F520" s="421"/>
      <c r="G520" s="422"/>
      <c r="H520" s="623">
        <v>40000</v>
      </c>
      <c r="I520" s="916" t="s">
        <v>28</v>
      </c>
    </row>
    <row r="521" spans="1:9" s="37" customFormat="1" ht="25.5">
      <c r="A521" s="164"/>
      <c r="B521" s="527"/>
      <c r="C521" s="47" t="s">
        <v>592</v>
      </c>
      <c r="D521" s="253"/>
      <c r="E521" s="253"/>
      <c r="F521" s="272"/>
      <c r="G521" s="254"/>
      <c r="H521" s="598">
        <v>1000</v>
      </c>
      <c r="I521" s="916" t="s">
        <v>28</v>
      </c>
    </row>
    <row r="522" spans="1:9" s="37" customFormat="1" ht="12.75">
      <c r="A522" s="163"/>
      <c r="B522" s="164"/>
      <c r="C522" s="47" t="s">
        <v>588</v>
      </c>
      <c r="D522" s="253"/>
      <c r="E522" s="253"/>
      <c r="F522" s="272"/>
      <c r="G522" s="254"/>
      <c r="H522" s="598">
        <v>3500</v>
      </c>
      <c r="I522" s="916" t="s">
        <v>28</v>
      </c>
    </row>
    <row r="523" spans="1:9" s="37" customFormat="1" ht="26.25" customHeight="1">
      <c r="A523" s="182"/>
      <c r="B523" s="528"/>
      <c r="C523" s="420" t="s">
        <v>780</v>
      </c>
      <c r="D523" s="344"/>
      <c r="E523" s="344"/>
      <c r="F523" s="421"/>
      <c r="G523" s="422"/>
      <c r="H523" s="623">
        <v>3500</v>
      </c>
      <c r="I523" s="916" t="s">
        <v>28</v>
      </c>
    </row>
    <row r="524" spans="1:9" s="119" customFormat="1" ht="12.75">
      <c r="A524" s="235"/>
      <c r="B524" s="235" t="s">
        <v>853</v>
      </c>
      <c r="C524" s="945" t="s">
        <v>854</v>
      </c>
      <c r="D524" s="237">
        <f>SUM(D525)</f>
        <v>0</v>
      </c>
      <c r="E524" s="237">
        <f>SUM(E525)</f>
        <v>87183.84</v>
      </c>
      <c r="F524" s="237">
        <f>SUM(F525)</f>
        <v>6344.44</v>
      </c>
      <c r="G524" s="237">
        <f>SUM(G525)</f>
        <v>60000</v>
      </c>
      <c r="H524" s="600">
        <f>SUM(H525)</f>
        <v>52000</v>
      </c>
      <c r="I524" s="1002" t="s">
        <v>28</v>
      </c>
    </row>
    <row r="525" spans="1:9" s="37" customFormat="1" ht="12.75">
      <c r="A525" s="167"/>
      <c r="B525" s="197"/>
      <c r="C525" s="36" t="s">
        <v>855</v>
      </c>
      <c r="D525" s="946" t="s">
        <v>28</v>
      </c>
      <c r="E525" s="463">
        <v>87183.84</v>
      </c>
      <c r="F525" s="375">
        <v>6344.44</v>
      </c>
      <c r="G525" s="156">
        <v>60000</v>
      </c>
      <c r="H525" s="603">
        <f>SUM(H526:H530)</f>
        <v>52000</v>
      </c>
      <c r="I525" s="916" t="s">
        <v>28</v>
      </c>
    </row>
    <row r="526" spans="1:9" s="37" customFormat="1" ht="14.25" customHeight="1">
      <c r="A526" s="164"/>
      <c r="B526" s="168"/>
      <c r="C526" s="137" t="s">
        <v>856</v>
      </c>
      <c r="D526" s="461"/>
      <c r="E526" s="461"/>
      <c r="F526" s="350"/>
      <c r="G526" s="370"/>
      <c r="H526" s="826">
        <v>20000</v>
      </c>
      <c r="I526" s="916" t="s">
        <v>28</v>
      </c>
    </row>
    <row r="527" spans="1:9" s="37" customFormat="1" ht="12.75">
      <c r="A527" s="164"/>
      <c r="B527" s="168"/>
      <c r="C527" s="817" t="s">
        <v>857</v>
      </c>
      <c r="D527" s="509"/>
      <c r="E527" s="509"/>
      <c r="F527" s="510"/>
      <c r="G527" s="370"/>
      <c r="H527" s="826">
        <v>10000</v>
      </c>
      <c r="I527" s="916" t="s">
        <v>28</v>
      </c>
    </row>
    <row r="528" spans="1:9" s="37" customFormat="1" ht="25.5">
      <c r="A528" s="164"/>
      <c r="B528" s="168"/>
      <c r="C528" s="817" t="s">
        <v>858</v>
      </c>
      <c r="D528" s="509"/>
      <c r="E528" s="509"/>
      <c r="F528" s="510"/>
      <c r="G528" s="370"/>
      <c r="H528" s="826">
        <v>10000</v>
      </c>
      <c r="I528" s="916" t="s">
        <v>28</v>
      </c>
    </row>
    <row r="529" spans="1:9" s="37" customFormat="1" ht="12.75">
      <c r="A529" s="164"/>
      <c r="B529" s="168"/>
      <c r="C529" s="817" t="s">
        <v>859</v>
      </c>
      <c r="D529" s="509"/>
      <c r="E529" s="509"/>
      <c r="F529" s="510"/>
      <c r="G529" s="370"/>
      <c r="H529" s="826">
        <v>2000</v>
      </c>
      <c r="I529" s="916" t="s">
        <v>28</v>
      </c>
    </row>
    <row r="530" spans="1:9" s="37" customFormat="1" ht="12.75">
      <c r="A530" s="182"/>
      <c r="B530" s="528"/>
      <c r="C530" s="137" t="s">
        <v>860</v>
      </c>
      <c r="D530" s="509"/>
      <c r="E530" s="509"/>
      <c r="F530" s="510"/>
      <c r="G530" s="370"/>
      <c r="H530" s="826">
        <v>10000</v>
      </c>
      <c r="I530" s="916" t="s">
        <v>28</v>
      </c>
    </row>
    <row r="531" spans="1:9" s="119" customFormat="1" ht="12.75">
      <c r="A531" s="235"/>
      <c r="B531" s="235" t="s">
        <v>861</v>
      </c>
      <c r="C531" s="945" t="s">
        <v>862</v>
      </c>
      <c r="D531" s="237">
        <v>0</v>
      </c>
      <c r="E531" s="237">
        <f>SUM(E532)</f>
        <v>850.88</v>
      </c>
      <c r="F531" s="237">
        <f>SUM(F532)</f>
        <v>0</v>
      </c>
      <c r="G531" s="237">
        <f>SUM(G532)</f>
        <v>1000</v>
      </c>
      <c r="H531" s="600">
        <f>SUM(H532)</f>
        <v>1000</v>
      </c>
      <c r="I531" s="1002" t="s">
        <v>662</v>
      </c>
    </row>
    <row r="532" spans="1:9" s="37" customFormat="1" ht="12.75">
      <c r="A532" s="197"/>
      <c r="B532" s="197"/>
      <c r="C532" s="36" t="s">
        <v>855</v>
      </c>
      <c r="D532" s="946" t="s">
        <v>28</v>
      </c>
      <c r="E532" s="463">
        <v>850.88</v>
      </c>
      <c r="F532" s="953">
        <v>0</v>
      </c>
      <c r="G532" s="775">
        <v>1000</v>
      </c>
      <c r="H532" s="603">
        <v>1000</v>
      </c>
      <c r="I532" s="916" t="s">
        <v>28</v>
      </c>
    </row>
    <row r="533" spans="1:9" s="37" customFormat="1" ht="13.5" hidden="1" thickBot="1">
      <c r="A533" s="179"/>
      <c r="B533" s="947"/>
      <c r="C533" s="948" t="s">
        <v>28</v>
      </c>
      <c r="D533" s="949"/>
      <c r="E533" s="949"/>
      <c r="F533" s="950"/>
      <c r="G533" s="951"/>
      <c r="H533" s="952">
        <v>1000</v>
      </c>
      <c r="I533" s="928" t="s">
        <v>28</v>
      </c>
    </row>
    <row r="534" spans="1:10" s="115" customFormat="1" ht="141.75" customHeight="1" hidden="1">
      <c r="A534" s="219" t="s">
        <v>57</v>
      </c>
      <c r="B534" s="219"/>
      <c r="C534" s="262" t="s">
        <v>58</v>
      </c>
      <c r="D534" s="239"/>
      <c r="E534" s="239"/>
      <c r="F534" s="239"/>
      <c r="G534" s="239"/>
      <c r="H534" s="602"/>
      <c r="I534" s="1237" t="s">
        <v>321</v>
      </c>
      <c r="J534" s="114"/>
    </row>
    <row r="535" spans="1:10" s="120" customFormat="1" ht="38.25" customHeight="1" hidden="1">
      <c r="A535" s="234"/>
      <c r="B535" s="234" t="s">
        <v>243</v>
      </c>
      <c r="C535" s="236" t="s">
        <v>239</v>
      </c>
      <c r="D535" s="237"/>
      <c r="E535" s="237"/>
      <c r="F535" s="237"/>
      <c r="G535" s="237"/>
      <c r="H535" s="600"/>
      <c r="I535" s="1238"/>
      <c r="J535" s="119"/>
    </row>
    <row r="536" spans="1:9" s="37" customFormat="1" ht="12.75" customHeight="1" hidden="1">
      <c r="A536" s="197"/>
      <c r="B536" s="197"/>
      <c r="C536" s="66" t="s">
        <v>391</v>
      </c>
      <c r="D536" s="254"/>
      <c r="E536" s="254"/>
      <c r="F536" s="254"/>
      <c r="G536" s="254"/>
      <c r="H536" s="626"/>
      <c r="I536" s="1238"/>
    </row>
    <row r="537" spans="1:9" s="37" customFormat="1" ht="12.75" customHeight="1" hidden="1">
      <c r="A537" s="164"/>
      <c r="B537" s="164"/>
      <c r="C537" s="47" t="s">
        <v>8</v>
      </c>
      <c r="D537" s="254"/>
      <c r="E537" s="254"/>
      <c r="F537" s="254"/>
      <c r="G537" s="254"/>
      <c r="H537" s="626"/>
      <c r="I537" s="1238"/>
    </row>
    <row r="538" spans="1:9" s="37" customFormat="1" ht="12.75" customHeight="1" hidden="1">
      <c r="A538" s="164"/>
      <c r="B538" s="164"/>
      <c r="C538" s="47" t="s">
        <v>6</v>
      </c>
      <c r="D538" s="255"/>
      <c r="E538" s="255"/>
      <c r="F538" s="254"/>
      <c r="G538" s="255"/>
      <c r="H538" s="435"/>
      <c r="I538" s="1238"/>
    </row>
    <row r="539" spans="1:9" s="37" customFormat="1" ht="13.5" customHeight="1" hidden="1" thickBot="1">
      <c r="A539" s="179"/>
      <c r="B539" s="179"/>
      <c r="C539" s="95" t="s">
        <v>3</v>
      </c>
      <c r="D539" s="261"/>
      <c r="E539" s="261"/>
      <c r="F539" s="361"/>
      <c r="G539" s="261"/>
      <c r="H539" s="627"/>
      <c r="I539" s="1239"/>
    </row>
    <row r="540" spans="1:10" s="115" customFormat="1" ht="31.5">
      <c r="A540" s="219" t="s">
        <v>245</v>
      </c>
      <c r="B540" s="219"/>
      <c r="C540" s="238" t="s">
        <v>253</v>
      </c>
      <c r="D540" s="239">
        <f>SUM(D541)</f>
        <v>1224625</v>
      </c>
      <c r="E540" s="239">
        <f>SUM(E541)</f>
        <v>935792.35</v>
      </c>
      <c r="F540" s="239">
        <f>SUM(F541)</f>
        <v>306075.06</v>
      </c>
      <c r="G540" s="239">
        <f>SUM(G541)</f>
        <v>1361530</v>
      </c>
      <c r="H540" s="595">
        <f>SUM(H541)</f>
        <v>1000000</v>
      </c>
      <c r="I540" s="969"/>
      <c r="J540" s="121" t="s">
        <v>28</v>
      </c>
    </row>
    <row r="541" spans="1:9" s="117" customFormat="1" ht="51">
      <c r="A541" s="231"/>
      <c r="B541" s="231" t="s">
        <v>254</v>
      </c>
      <c r="C541" s="222" t="s">
        <v>162</v>
      </c>
      <c r="D541" s="237">
        <f>SUM(D542:D543)</f>
        <v>1224625</v>
      </c>
      <c r="E541" s="237">
        <f>SUM(E542:E543)</f>
        <v>935792.35</v>
      </c>
      <c r="F541" s="237">
        <f>SUM(F542:F543)</f>
        <v>306075.06</v>
      </c>
      <c r="G541" s="237">
        <f>SUM(G542:G543)</f>
        <v>1361530</v>
      </c>
      <c r="H541" s="600">
        <f>SUM(H542:H543)</f>
        <v>1000000</v>
      </c>
      <c r="I541" s="1043" t="s">
        <v>1272</v>
      </c>
    </row>
    <row r="542" spans="1:9" s="117" customFormat="1" ht="38.25">
      <c r="A542" s="534"/>
      <c r="B542" s="793"/>
      <c r="C542" s="792" t="s">
        <v>593</v>
      </c>
      <c r="D542" s="565">
        <v>7680</v>
      </c>
      <c r="E542" s="565">
        <v>0</v>
      </c>
      <c r="F542" s="565">
        <v>0</v>
      </c>
      <c r="G542" s="565">
        <v>0</v>
      </c>
      <c r="H542" s="613">
        <v>0</v>
      </c>
      <c r="I542" s="971" t="s">
        <v>28</v>
      </c>
    </row>
    <row r="543" spans="1:10" ht="39" thickBot="1">
      <c r="A543" s="794"/>
      <c r="B543" s="794"/>
      <c r="C543" s="556" t="s">
        <v>163</v>
      </c>
      <c r="D543" s="795">
        <v>1216945</v>
      </c>
      <c r="E543" s="795">
        <v>935792.35</v>
      </c>
      <c r="F543" s="796">
        <v>306075.06</v>
      </c>
      <c r="G543" s="795">
        <v>1361530</v>
      </c>
      <c r="H543" s="1192">
        <v>1000000</v>
      </c>
      <c r="I543" s="1003"/>
      <c r="J543" s="4"/>
    </row>
    <row r="544" spans="1:10" s="115" customFormat="1" ht="15.75">
      <c r="A544" s="219" t="s">
        <v>113</v>
      </c>
      <c r="B544" s="219"/>
      <c r="C544" s="238" t="s">
        <v>114</v>
      </c>
      <c r="D544" s="239">
        <v>0</v>
      </c>
      <c r="E544" s="239"/>
      <c r="F544" s="239"/>
      <c r="G544" s="239"/>
      <c r="H544" s="595">
        <f>SUM(H545)</f>
        <v>475000</v>
      </c>
      <c r="I544" s="969"/>
      <c r="J544" s="121" t="s">
        <v>28</v>
      </c>
    </row>
    <row r="545" spans="1:9" s="117" customFormat="1" ht="12.75">
      <c r="A545" s="231"/>
      <c r="B545" s="231" t="s">
        <v>255</v>
      </c>
      <c r="C545" s="236" t="s">
        <v>256</v>
      </c>
      <c r="D545" s="237">
        <v>0</v>
      </c>
      <c r="E545" s="237">
        <v>0</v>
      </c>
      <c r="F545" s="237"/>
      <c r="G545" s="237"/>
      <c r="H545" s="600">
        <f>SUM(H546:H547)</f>
        <v>475000</v>
      </c>
      <c r="I545" s="986"/>
    </row>
    <row r="546" spans="1:9" s="117" customFormat="1" ht="25.5">
      <c r="A546" s="791"/>
      <c r="B546" s="790"/>
      <c r="C546" s="96" t="s">
        <v>33</v>
      </c>
      <c r="D546" s="237"/>
      <c r="E546" s="237">
        <v>0</v>
      </c>
      <c r="F546" s="237"/>
      <c r="G546" s="503"/>
      <c r="H546" s="1163">
        <v>160000</v>
      </c>
      <c r="I546" s="910" t="s">
        <v>392</v>
      </c>
    </row>
    <row r="547" spans="1:9" s="76" customFormat="1" ht="51">
      <c r="A547" s="78"/>
      <c r="B547" s="78"/>
      <c r="C547" s="66" t="s">
        <v>95</v>
      </c>
      <c r="D547" s="436"/>
      <c r="E547" s="436">
        <v>0</v>
      </c>
      <c r="F547" s="436"/>
      <c r="G547" s="436"/>
      <c r="H547" s="832">
        <v>315000</v>
      </c>
      <c r="I547" s="102" t="s">
        <v>393</v>
      </c>
    </row>
    <row r="548" spans="1:10" s="328" customFormat="1" ht="12.75">
      <c r="A548" s="811"/>
      <c r="B548" s="811"/>
      <c r="C548" s="1210"/>
      <c r="D548" s="1211"/>
      <c r="E548" s="1211"/>
      <c r="F548" s="1212"/>
      <c r="G548" s="1211"/>
      <c r="H548" s="614"/>
      <c r="I548" s="1223" t="s">
        <v>1298</v>
      </c>
      <c r="J548" s="487"/>
    </row>
    <row r="549" spans="1:9" ht="13.5" thickBot="1">
      <c r="A549" s="18"/>
      <c r="B549" s="18"/>
      <c r="C549" s="547"/>
      <c r="D549" s="145"/>
      <c r="E549" s="145"/>
      <c r="F549" s="297"/>
      <c r="G549" s="326"/>
      <c r="H549" s="585"/>
      <c r="I549" s="973"/>
    </row>
    <row r="550" spans="1:9" s="1" customFormat="1" ht="39" thickBot="1">
      <c r="A550" s="20" t="s">
        <v>21</v>
      </c>
      <c r="B550" s="21" t="s">
        <v>22</v>
      </c>
      <c r="C550" s="9" t="s">
        <v>44</v>
      </c>
      <c r="D550" s="10" t="s">
        <v>795</v>
      </c>
      <c r="E550" s="10" t="s">
        <v>913</v>
      </c>
      <c r="F550" s="10" t="s">
        <v>914</v>
      </c>
      <c r="G550" s="10" t="s">
        <v>897</v>
      </c>
      <c r="H550" s="1031" t="s">
        <v>915</v>
      </c>
      <c r="I550" s="666" t="s">
        <v>25</v>
      </c>
    </row>
    <row r="551" spans="1:10" s="115" customFormat="1" ht="15.75">
      <c r="A551" s="219" t="s">
        <v>119</v>
      </c>
      <c r="B551" s="219"/>
      <c r="C551" s="238" t="s">
        <v>120</v>
      </c>
      <c r="D551" s="595">
        <f>SUM(D552,D577,D592,D610,D613,D635,D645,D650,D664,D683,D691,D627,D673,)</f>
        <v>37045297</v>
      </c>
      <c r="E551" s="595">
        <f>SUM(E552,E577,E592,E610,E613,E635,E645,E650,E664,E683,E691,E627,E673,)</f>
        <v>40991445.93000001</v>
      </c>
      <c r="F551" s="595">
        <f>SUM(F552,F577,F592,F610,F613,F635,F645,F650,F664,F683,F691,F627,F673,)</f>
        <v>31313273.29</v>
      </c>
      <c r="G551" s="595">
        <f>SUM(G552,G577,G592,G610,G613,G635,G645,G650,G664,G683,G691,G627,G673,)</f>
        <v>44173623.93</v>
      </c>
      <c r="H551" s="595">
        <f>SUM(H552,H577,H592,H610,H613,H635,H645,H650,H664,H683,H691,H627,H673,)</f>
        <v>44522703</v>
      </c>
      <c r="I551" s="1004" t="s">
        <v>28</v>
      </c>
      <c r="J551" s="121" t="s">
        <v>28</v>
      </c>
    </row>
    <row r="552" spans="1:9" s="117" customFormat="1" ht="12.75">
      <c r="A552" s="225"/>
      <c r="B552" s="225" t="s">
        <v>121</v>
      </c>
      <c r="C552" s="266" t="s">
        <v>122</v>
      </c>
      <c r="D552" s="227">
        <f>SUM(D553,D564)</f>
        <v>22196543</v>
      </c>
      <c r="E552" s="227">
        <f>SUM(E553,E564)</f>
        <v>23845096.900000002</v>
      </c>
      <c r="F552" s="227">
        <f>SUM(F553,F564)</f>
        <v>17302851.42</v>
      </c>
      <c r="G552" s="227">
        <f>SUM(G553,G564)</f>
        <v>24580685.91</v>
      </c>
      <c r="H552" s="588">
        <f>SUM(H553,H564)</f>
        <v>25787387</v>
      </c>
      <c r="I552" s="970" t="s">
        <v>28</v>
      </c>
    </row>
    <row r="553" spans="1:9" s="4" customFormat="1" ht="12.75">
      <c r="A553" s="55"/>
      <c r="B553" s="74"/>
      <c r="C553" s="66" t="s">
        <v>257</v>
      </c>
      <c r="D553" s="35">
        <v>2102781</v>
      </c>
      <c r="E553" s="35">
        <v>1927686.03</v>
      </c>
      <c r="F553" s="107">
        <v>298151.44</v>
      </c>
      <c r="G553" s="35">
        <v>1348543.36</v>
      </c>
      <c r="H553" s="612">
        <f>SUM(H554:H563)</f>
        <v>330000</v>
      </c>
      <c r="I553" s="1005"/>
    </row>
    <row r="554" spans="1:9" s="4" customFormat="1" ht="38.25">
      <c r="A554" s="69"/>
      <c r="B554" s="53"/>
      <c r="C554" s="1092" t="s">
        <v>1140</v>
      </c>
      <c r="D554" s="248"/>
      <c r="E554" s="248"/>
      <c r="F554" s="436"/>
      <c r="G554" s="248"/>
      <c r="H554" s="628">
        <v>100000</v>
      </c>
      <c r="I554" s="994" t="s">
        <v>28</v>
      </c>
    </row>
    <row r="555" spans="1:9" s="4" customFormat="1" ht="38.25" hidden="1">
      <c r="A555" s="69"/>
      <c r="B555" s="53"/>
      <c r="C555" s="1111" t="s">
        <v>1197</v>
      </c>
      <c r="D555" s="248"/>
      <c r="E555" s="248"/>
      <c r="F555" s="436"/>
      <c r="G555" s="248"/>
      <c r="H555" s="1151">
        <v>0</v>
      </c>
      <c r="I555" s="994" t="s">
        <v>1191</v>
      </c>
    </row>
    <row r="556" spans="1:9" s="4" customFormat="1" ht="38.25" hidden="1">
      <c r="A556" s="69"/>
      <c r="B556" s="53"/>
      <c r="C556" s="1111" t="s">
        <v>1213</v>
      </c>
      <c r="D556" s="248"/>
      <c r="E556" s="248"/>
      <c r="F556" s="436"/>
      <c r="G556" s="248"/>
      <c r="H556" s="1151">
        <v>0</v>
      </c>
      <c r="I556" s="994" t="s">
        <v>1191</v>
      </c>
    </row>
    <row r="557" spans="1:9" s="4" customFormat="1" ht="63.75" hidden="1">
      <c r="A557" s="69"/>
      <c r="B557" s="53"/>
      <c r="C557" s="41" t="s">
        <v>1199</v>
      </c>
      <c r="D557" s="248"/>
      <c r="E557" s="248"/>
      <c r="F557" s="436"/>
      <c r="G557" s="248"/>
      <c r="H557" s="1151">
        <v>0</v>
      </c>
      <c r="I557" s="994" t="s">
        <v>1191</v>
      </c>
    </row>
    <row r="558" spans="1:9" s="4" customFormat="1" ht="25.5" hidden="1">
      <c r="A558" s="69"/>
      <c r="B558" s="53"/>
      <c r="C558" s="41" t="s">
        <v>1000</v>
      </c>
      <c r="D558" s="248"/>
      <c r="E558" s="248"/>
      <c r="F558" s="436"/>
      <c r="G558" s="248"/>
      <c r="H558" s="628">
        <v>0</v>
      </c>
      <c r="I558" s="994" t="s">
        <v>748</v>
      </c>
    </row>
    <row r="559" spans="1:9" s="4" customFormat="1" ht="76.5">
      <c r="A559" s="69"/>
      <c r="B559" s="53"/>
      <c r="C559" s="41" t="s">
        <v>844</v>
      </c>
      <c r="D559" s="248"/>
      <c r="E559" s="248"/>
      <c r="F559" s="436"/>
      <c r="G559" s="248"/>
      <c r="H559" s="628">
        <v>200000</v>
      </c>
      <c r="I559" s="994" t="s">
        <v>28</v>
      </c>
    </row>
    <row r="560" spans="1:9" s="4" customFormat="1" ht="51" hidden="1">
      <c r="A560" s="69"/>
      <c r="B560" s="53"/>
      <c r="C560" s="41" t="s">
        <v>738</v>
      </c>
      <c r="D560" s="248"/>
      <c r="E560" s="248"/>
      <c r="F560" s="436"/>
      <c r="G560" s="248"/>
      <c r="H560" s="628">
        <v>0</v>
      </c>
      <c r="I560" s="915" t="s">
        <v>737</v>
      </c>
    </row>
    <row r="561" spans="1:9" s="440" customFormat="1" ht="63.75" hidden="1">
      <c r="A561" s="437"/>
      <c r="B561" s="62"/>
      <c r="C561" s="41" t="s">
        <v>742</v>
      </c>
      <c r="D561" s="438"/>
      <c r="E561" s="438"/>
      <c r="F561" s="439"/>
      <c r="G561" s="438"/>
      <c r="H561" s="628">
        <v>0</v>
      </c>
      <c r="I561" s="915" t="s">
        <v>740</v>
      </c>
    </row>
    <row r="562" spans="1:9" s="440" customFormat="1" ht="38.25" hidden="1">
      <c r="A562" s="437"/>
      <c r="B562" s="62"/>
      <c r="C562" s="41" t="s">
        <v>1198</v>
      </c>
      <c r="D562" s="671"/>
      <c r="E562" s="671"/>
      <c r="F562" s="672"/>
      <c r="G562" s="671"/>
      <c r="H562" s="1152">
        <v>0</v>
      </c>
      <c r="I562" s="915" t="s">
        <v>1191</v>
      </c>
    </row>
    <row r="563" spans="1:9" s="440" customFormat="1" ht="63.75">
      <c r="A563" s="437"/>
      <c r="B563" s="62"/>
      <c r="C563" s="1111" t="s">
        <v>1214</v>
      </c>
      <c r="D563" s="671"/>
      <c r="E563" s="671"/>
      <c r="F563" s="672"/>
      <c r="G563" s="671"/>
      <c r="H563" s="629">
        <v>30000</v>
      </c>
      <c r="I563" s="915" t="s">
        <v>28</v>
      </c>
    </row>
    <row r="564" spans="1:9" s="86" customFormat="1" ht="12.75">
      <c r="A564" s="43"/>
      <c r="B564" s="74"/>
      <c r="C564" s="96" t="s">
        <v>541</v>
      </c>
      <c r="D564" s="106">
        <v>20093762</v>
      </c>
      <c r="E564" s="106">
        <v>21917410.87</v>
      </c>
      <c r="F564" s="106">
        <v>17004699.98</v>
      </c>
      <c r="G564" s="106">
        <v>23232142.55</v>
      </c>
      <c r="H564" s="1035">
        <v>25457387</v>
      </c>
      <c r="I564" s="915" t="s">
        <v>28</v>
      </c>
    </row>
    <row r="565" spans="1:9" ht="12.75">
      <c r="A565" s="39"/>
      <c r="B565" s="28"/>
      <c r="C565" s="41" t="s">
        <v>8</v>
      </c>
      <c r="D565" s="591">
        <f>SUM(D566:D573)</f>
        <v>16737958</v>
      </c>
      <c r="E565" s="591">
        <f>SUM(E566:E573)</f>
        <v>18386319.320000004</v>
      </c>
      <c r="F565" s="591">
        <f>SUM(F566:F573)</f>
        <v>14618913.740000002</v>
      </c>
      <c r="G565" s="591">
        <f>SUM(G566:G573)</f>
        <v>19818559.29</v>
      </c>
      <c r="H565" s="591">
        <f>SUM(H566:H573)</f>
        <v>21514945</v>
      </c>
      <c r="I565" s="981" t="s">
        <v>28</v>
      </c>
    </row>
    <row r="566" spans="1:9" s="37" customFormat="1" ht="25.5">
      <c r="A566" s="164"/>
      <c r="B566" s="527"/>
      <c r="C566" s="41" t="s">
        <v>1222</v>
      </c>
      <c r="D566" s="255">
        <v>0</v>
      </c>
      <c r="E566" s="255">
        <v>0</v>
      </c>
      <c r="F566" s="131">
        <v>0</v>
      </c>
      <c r="G566" s="131">
        <v>116406</v>
      </c>
      <c r="H566" s="608">
        <v>500000</v>
      </c>
      <c r="I566" s="1048" t="s">
        <v>1223</v>
      </c>
    </row>
    <row r="567" spans="1:9" s="37" customFormat="1" ht="12.75">
      <c r="A567" s="163"/>
      <c r="B567" s="164"/>
      <c r="C567" s="41" t="s">
        <v>13</v>
      </c>
      <c r="D567" s="158">
        <v>13270766</v>
      </c>
      <c r="E567" s="158">
        <v>14399042.97</v>
      </c>
      <c r="F567" s="111">
        <v>11246780.51</v>
      </c>
      <c r="G567" s="158">
        <v>15522952.09</v>
      </c>
      <c r="H567" s="591">
        <v>2218020</v>
      </c>
      <c r="I567" s="981"/>
    </row>
    <row r="568" spans="1:9" s="37" customFormat="1" ht="12.75">
      <c r="A568" s="163"/>
      <c r="B568" s="164"/>
      <c r="C568" s="41" t="s">
        <v>1193</v>
      </c>
      <c r="D568" s="255" t="s">
        <v>28</v>
      </c>
      <c r="E568" s="254" t="s">
        <v>28</v>
      </c>
      <c r="F568" s="254" t="s">
        <v>28</v>
      </c>
      <c r="G568" s="255" t="s">
        <v>28</v>
      </c>
      <c r="H568" s="608">
        <v>14260000</v>
      </c>
      <c r="I568" s="1193" t="s">
        <v>1273</v>
      </c>
    </row>
    <row r="569" spans="1:10" s="37" customFormat="1" ht="12.75">
      <c r="A569" s="163"/>
      <c r="B569" s="164"/>
      <c r="C569" s="41" t="s">
        <v>10</v>
      </c>
      <c r="D569" s="158">
        <v>836568</v>
      </c>
      <c r="E569" s="158">
        <v>1120096.76</v>
      </c>
      <c r="F569" s="111">
        <v>1082154.79</v>
      </c>
      <c r="G569" s="158">
        <v>1082220.2</v>
      </c>
      <c r="H569" s="630">
        <v>171657</v>
      </c>
      <c r="I569" s="981" t="s">
        <v>28</v>
      </c>
      <c r="J569" s="37" t="s">
        <v>28</v>
      </c>
    </row>
    <row r="570" spans="1:9" s="37" customFormat="1" ht="12.75">
      <c r="A570" s="163"/>
      <c r="B570" s="164"/>
      <c r="C570" s="41" t="s">
        <v>1194</v>
      </c>
      <c r="D570" s="255" t="s">
        <v>28</v>
      </c>
      <c r="E570" s="254" t="s">
        <v>28</v>
      </c>
      <c r="F570" s="254" t="s">
        <v>28</v>
      </c>
      <c r="G570" s="255" t="s">
        <v>28</v>
      </c>
      <c r="H570" s="608">
        <v>1031379</v>
      </c>
      <c r="I570" s="1193" t="s">
        <v>1196</v>
      </c>
    </row>
    <row r="571" spans="1:9" s="37" customFormat="1" ht="12.75">
      <c r="A571" s="163"/>
      <c r="B571" s="164"/>
      <c r="C571" s="41" t="s">
        <v>11</v>
      </c>
      <c r="D571" s="158">
        <v>2318555</v>
      </c>
      <c r="E571" s="158">
        <v>2562861.3</v>
      </c>
      <c r="F571" s="111">
        <v>2045827.99</v>
      </c>
      <c r="G571" s="158">
        <v>2729220</v>
      </c>
      <c r="H571" s="630">
        <v>2899000</v>
      </c>
      <c r="I571" s="981"/>
    </row>
    <row r="572" spans="1:9" s="37" customFormat="1" ht="12.75">
      <c r="A572" s="163"/>
      <c r="B572" s="164"/>
      <c r="C572" s="41" t="s">
        <v>12</v>
      </c>
      <c r="D572" s="158">
        <v>243111</v>
      </c>
      <c r="E572" s="158">
        <v>271116.92</v>
      </c>
      <c r="F572" s="111">
        <v>218967.64</v>
      </c>
      <c r="G572" s="158">
        <v>320325</v>
      </c>
      <c r="H572" s="630">
        <v>412301</v>
      </c>
      <c r="I572" s="981"/>
    </row>
    <row r="573" spans="1:9" s="37" customFormat="1" ht="12.75">
      <c r="A573" s="163"/>
      <c r="B573" s="164"/>
      <c r="C573" s="41" t="s">
        <v>0</v>
      </c>
      <c r="D573" s="158">
        <v>68958</v>
      </c>
      <c r="E573" s="158">
        <v>33201.37</v>
      </c>
      <c r="F573" s="111">
        <v>25182.81</v>
      </c>
      <c r="G573" s="158">
        <v>47436</v>
      </c>
      <c r="H573" s="630">
        <v>22588</v>
      </c>
      <c r="I573" s="981"/>
    </row>
    <row r="574" spans="1:9" ht="12.75">
      <c r="A574" s="39"/>
      <c r="B574" s="28"/>
      <c r="C574" s="41" t="s">
        <v>14</v>
      </c>
      <c r="D574" s="158">
        <f>SUM(D564-D565-D575-D576)</f>
        <v>3355804</v>
      </c>
      <c r="E574" s="158">
        <f>SUM(E564-E565-E575-E576)</f>
        <v>3531091.549999997</v>
      </c>
      <c r="F574" s="158">
        <f>SUM(F564-F565-F575-F576)</f>
        <v>2385786.2399999984</v>
      </c>
      <c r="G574" s="158">
        <f>SUM(G564-G565-G575-G576)</f>
        <v>3413583.2600000016</v>
      </c>
      <c r="H574" s="419">
        <f>SUM(H564-H565-H575-H576)</f>
        <v>3931942</v>
      </c>
      <c r="I574" s="981" t="s">
        <v>28</v>
      </c>
    </row>
    <row r="575" spans="1:9" ht="25.5">
      <c r="A575" s="28"/>
      <c r="B575" s="526"/>
      <c r="C575" s="47" t="s">
        <v>1028</v>
      </c>
      <c r="D575" s="255">
        <v>0</v>
      </c>
      <c r="E575" s="255"/>
      <c r="F575" s="255"/>
      <c r="G575" s="254"/>
      <c r="H575" s="591">
        <v>5000</v>
      </c>
      <c r="I575" s="966" t="s">
        <v>448</v>
      </c>
    </row>
    <row r="576" spans="1:9" ht="25.5">
      <c r="A576" s="54"/>
      <c r="B576" s="30"/>
      <c r="C576" s="41" t="s">
        <v>1049</v>
      </c>
      <c r="D576" s="255">
        <v>0</v>
      </c>
      <c r="E576" s="255"/>
      <c r="F576" s="255"/>
      <c r="G576" s="254"/>
      <c r="H576" s="591">
        <v>5500</v>
      </c>
      <c r="I576" s="966" t="s">
        <v>313</v>
      </c>
    </row>
    <row r="577" spans="1:9" s="119" customFormat="1" ht="38.25">
      <c r="A577" s="267"/>
      <c r="B577" s="265" t="s">
        <v>4</v>
      </c>
      <c r="C577" s="266" t="s">
        <v>164</v>
      </c>
      <c r="D577" s="246">
        <f>SUM(D578)</f>
        <v>589871</v>
      </c>
      <c r="E577" s="246">
        <f>SUM(E578)</f>
        <v>771678.1</v>
      </c>
      <c r="F577" s="246">
        <f>SUM(F578)</f>
        <v>621954.25</v>
      </c>
      <c r="G577" s="246">
        <f>SUM(G578)</f>
        <v>950422</v>
      </c>
      <c r="H577" s="631">
        <f>SUM(H578)</f>
        <v>1006333</v>
      </c>
      <c r="I577" s="970" t="s">
        <v>28</v>
      </c>
    </row>
    <row r="578" spans="1:9" s="86" customFormat="1" ht="12.75">
      <c r="A578" s="43"/>
      <c r="B578" s="74" t="s">
        <v>28</v>
      </c>
      <c r="C578" s="66" t="s">
        <v>542</v>
      </c>
      <c r="D578" s="111">
        <v>589871</v>
      </c>
      <c r="E578" s="111">
        <v>771678.1</v>
      </c>
      <c r="F578" s="111">
        <v>621954.25</v>
      </c>
      <c r="G578" s="111">
        <v>950422</v>
      </c>
      <c r="H578" s="635">
        <v>1006333</v>
      </c>
      <c r="I578" s="915" t="s">
        <v>28</v>
      </c>
    </row>
    <row r="579" spans="1:9" ht="12.75">
      <c r="A579" s="39"/>
      <c r="B579" s="28"/>
      <c r="C579" s="41" t="s">
        <v>8</v>
      </c>
      <c r="D579" s="111">
        <f>SUM(D580:D589)</f>
        <v>445910</v>
      </c>
      <c r="E579" s="111">
        <f>SUM(E580:E589)</f>
        <v>592014.8999999999</v>
      </c>
      <c r="F579" s="111">
        <f>SUM(F580:F589)</f>
        <v>501265.14</v>
      </c>
      <c r="G579" s="111">
        <f>SUM(G580:G589)</f>
        <v>708607</v>
      </c>
      <c r="H579" s="635">
        <f>SUM(H580:H589)</f>
        <v>773159</v>
      </c>
      <c r="I579" s="146" t="s">
        <v>28</v>
      </c>
    </row>
    <row r="580" spans="1:9" s="37" customFormat="1" ht="12.75">
      <c r="A580" s="163"/>
      <c r="B580" s="164"/>
      <c r="C580" s="41" t="s">
        <v>9</v>
      </c>
      <c r="D580" s="158">
        <v>356422</v>
      </c>
      <c r="E580" s="111">
        <v>467982.75</v>
      </c>
      <c r="F580" s="111">
        <v>389162.34</v>
      </c>
      <c r="G580" s="158">
        <v>562635</v>
      </c>
      <c r="H580" s="608">
        <v>175474</v>
      </c>
      <c r="I580" s="146"/>
    </row>
    <row r="581" spans="1:9" s="37" customFormat="1" ht="12.75">
      <c r="A581" s="163"/>
      <c r="B581" s="164"/>
      <c r="C581" s="41" t="s">
        <v>1193</v>
      </c>
      <c r="D581" s="255" t="s">
        <v>28</v>
      </c>
      <c r="E581" s="254" t="s">
        <v>28</v>
      </c>
      <c r="F581" s="254" t="s">
        <v>28</v>
      </c>
      <c r="G581" s="255" t="s">
        <v>28</v>
      </c>
      <c r="H581" s="608">
        <v>417478</v>
      </c>
      <c r="I581" s="1193" t="s">
        <v>1195</v>
      </c>
    </row>
    <row r="582" spans="1:9" s="37" customFormat="1" ht="12.75">
      <c r="A582" s="163"/>
      <c r="B582" s="164"/>
      <c r="C582" s="41" t="s">
        <v>10</v>
      </c>
      <c r="D582" s="158">
        <v>17482</v>
      </c>
      <c r="E582" s="111">
        <v>34342.94</v>
      </c>
      <c r="F582" s="111">
        <v>34876.34</v>
      </c>
      <c r="G582" s="158">
        <v>34917</v>
      </c>
      <c r="H582" s="608">
        <v>12107</v>
      </c>
      <c r="I582" s="146"/>
    </row>
    <row r="583" spans="1:9" s="37" customFormat="1" ht="12.75">
      <c r="A583" s="181"/>
      <c r="B583" s="182"/>
      <c r="C583" s="41" t="s">
        <v>1194</v>
      </c>
      <c r="D583" s="255" t="s">
        <v>28</v>
      </c>
      <c r="E583" s="254" t="s">
        <v>28</v>
      </c>
      <c r="F583" s="254" t="s">
        <v>28</v>
      </c>
      <c r="G583" s="255" t="s">
        <v>28</v>
      </c>
      <c r="H583" s="608">
        <v>36678</v>
      </c>
      <c r="I583" s="1193" t="s">
        <v>1196</v>
      </c>
    </row>
    <row r="584" spans="1:10" s="328" customFormat="1" ht="12.75">
      <c r="A584" s="811"/>
      <c r="B584" s="811"/>
      <c r="C584" s="1210"/>
      <c r="D584" s="1211"/>
      <c r="E584" s="1211"/>
      <c r="F584" s="1212"/>
      <c r="G584" s="1211"/>
      <c r="H584" s="614"/>
      <c r="I584" s="1223" t="s">
        <v>1299</v>
      </c>
      <c r="J584" s="487"/>
    </row>
    <row r="585" spans="1:9" ht="13.5" thickBot="1">
      <c r="A585" s="18"/>
      <c r="B585" s="18"/>
      <c r="C585" s="547"/>
      <c r="D585" s="145"/>
      <c r="E585" s="145"/>
      <c r="F585" s="297"/>
      <c r="G585" s="326"/>
      <c r="H585" s="585"/>
      <c r="I585" s="973"/>
    </row>
    <row r="586" spans="1:9" s="1" customFormat="1" ht="39" thickBot="1">
      <c r="A586" s="20" t="s">
        <v>21</v>
      </c>
      <c r="B586" s="21" t="s">
        <v>22</v>
      </c>
      <c r="C586" s="9" t="s">
        <v>44</v>
      </c>
      <c r="D586" s="10" t="s">
        <v>795</v>
      </c>
      <c r="E586" s="10" t="s">
        <v>913</v>
      </c>
      <c r="F586" s="10" t="s">
        <v>914</v>
      </c>
      <c r="G586" s="10" t="s">
        <v>897</v>
      </c>
      <c r="H586" s="1031" t="s">
        <v>915</v>
      </c>
      <c r="I586" s="666" t="s">
        <v>25</v>
      </c>
    </row>
    <row r="587" spans="1:9" s="37" customFormat="1" ht="12.75">
      <c r="A587" s="163"/>
      <c r="B587" s="164"/>
      <c r="C587" s="41" t="s">
        <v>11</v>
      </c>
      <c r="D587" s="158">
        <v>65693</v>
      </c>
      <c r="E587" s="111">
        <v>80846.27</v>
      </c>
      <c r="F587" s="111">
        <v>70301.49</v>
      </c>
      <c r="G587" s="158">
        <v>97955</v>
      </c>
      <c r="H587" s="608">
        <v>115032</v>
      </c>
      <c r="I587" s="146"/>
    </row>
    <row r="588" spans="1:9" s="37" customFormat="1" ht="12.75">
      <c r="A588" s="163"/>
      <c r="B588" s="164"/>
      <c r="C588" s="41" t="s">
        <v>12</v>
      </c>
      <c r="D588" s="158">
        <v>6023</v>
      </c>
      <c r="E588" s="111">
        <v>8842.94</v>
      </c>
      <c r="F588" s="111">
        <v>6924.97</v>
      </c>
      <c r="G588" s="158">
        <v>13100</v>
      </c>
      <c r="H588" s="608">
        <v>16390</v>
      </c>
      <c r="I588" s="146"/>
    </row>
    <row r="589" spans="1:9" s="37" customFormat="1" ht="12.75">
      <c r="A589" s="163"/>
      <c r="B589" s="164"/>
      <c r="C589" s="41" t="s">
        <v>0</v>
      </c>
      <c r="D589" s="158">
        <v>290</v>
      </c>
      <c r="E589" s="111">
        <v>0</v>
      </c>
      <c r="F589" s="111">
        <v>0</v>
      </c>
      <c r="G589" s="158">
        <v>0</v>
      </c>
      <c r="H589" s="608">
        <v>0</v>
      </c>
      <c r="I589" s="146"/>
    </row>
    <row r="590" spans="1:9" ht="63.75">
      <c r="A590" s="39"/>
      <c r="B590" s="28"/>
      <c r="C590" s="41" t="s">
        <v>594</v>
      </c>
      <c r="D590" s="464">
        <v>23931</v>
      </c>
      <c r="E590" s="111">
        <v>26416.07</v>
      </c>
      <c r="F590" s="465">
        <v>2653.35</v>
      </c>
      <c r="G590" s="464">
        <v>30000</v>
      </c>
      <c r="H590" s="608">
        <v>30000</v>
      </c>
      <c r="I590" s="915" t="s">
        <v>28</v>
      </c>
    </row>
    <row r="591" spans="1:9" ht="12.75">
      <c r="A591" s="54"/>
      <c r="B591" s="30"/>
      <c r="C591" s="41" t="s">
        <v>14</v>
      </c>
      <c r="D591" s="111">
        <f>SUM(D578-D579-D590)</f>
        <v>120030</v>
      </c>
      <c r="E591" s="111">
        <f>SUM(E578-E579-E590)</f>
        <v>153247.13000000006</v>
      </c>
      <c r="F591" s="111">
        <f>SUM(F578-F579-F590)</f>
        <v>118035.75999999998</v>
      </c>
      <c r="G591" s="111">
        <f>SUM(G578-G579-G590)</f>
        <v>211815</v>
      </c>
      <c r="H591" s="591">
        <f>SUM(H578-H579-H590)</f>
        <v>203174</v>
      </c>
      <c r="I591" s="146" t="s">
        <v>28</v>
      </c>
    </row>
    <row r="592" spans="1:9" s="119" customFormat="1" ht="12.75">
      <c r="A592" s="235"/>
      <c r="B592" s="268" t="s">
        <v>124</v>
      </c>
      <c r="C592" s="266" t="s">
        <v>125</v>
      </c>
      <c r="D592" s="246">
        <f>SUM(D593:D597)</f>
        <v>9408992</v>
      </c>
      <c r="E592" s="246">
        <f>SUM(E593:E597)</f>
        <v>9511575.67</v>
      </c>
      <c r="F592" s="246">
        <f>SUM(F593:F597)</f>
        <v>8168105.4</v>
      </c>
      <c r="G592" s="246">
        <f>SUM(G593:G597)</f>
        <v>10212803</v>
      </c>
      <c r="H592" s="631">
        <f>SUM(H593,H597)</f>
        <v>10986267</v>
      </c>
      <c r="I592" s="906" t="s">
        <v>28</v>
      </c>
    </row>
    <row r="593" spans="1:9" s="4" customFormat="1" ht="12.75">
      <c r="A593" s="55"/>
      <c r="B593" s="74"/>
      <c r="C593" s="66" t="s">
        <v>257</v>
      </c>
      <c r="D593" s="35">
        <v>203714</v>
      </c>
      <c r="E593" s="111">
        <v>51562</v>
      </c>
      <c r="F593" s="107">
        <v>79963.58</v>
      </c>
      <c r="G593" s="35">
        <v>142000</v>
      </c>
      <c r="H593" s="653">
        <v>100000</v>
      </c>
      <c r="I593" s="902" t="s">
        <v>28</v>
      </c>
    </row>
    <row r="594" spans="1:9" s="4" customFormat="1" ht="38.25">
      <c r="A594" s="69"/>
      <c r="B594" s="53"/>
      <c r="C594" s="41" t="s">
        <v>764</v>
      </c>
      <c r="D594" s="248"/>
      <c r="E594" s="248"/>
      <c r="F594" s="301"/>
      <c r="G594" s="248"/>
      <c r="H594" s="628">
        <v>68000</v>
      </c>
      <c r="I594" s="915" t="s">
        <v>28</v>
      </c>
    </row>
    <row r="595" spans="1:9" s="4" customFormat="1" ht="25.5" hidden="1">
      <c r="A595" s="69"/>
      <c r="B595" s="53"/>
      <c r="C595" s="1160" t="s">
        <v>885</v>
      </c>
      <c r="D595" s="248"/>
      <c r="E595" s="248"/>
      <c r="F595" s="301"/>
      <c r="G595" s="248"/>
      <c r="H595" s="1159">
        <v>0</v>
      </c>
      <c r="I595" s="915" t="s">
        <v>911</v>
      </c>
    </row>
    <row r="596" spans="1:9" s="4" customFormat="1" ht="63.75">
      <c r="A596" s="69"/>
      <c r="B596" s="53"/>
      <c r="C596" s="41" t="s">
        <v>765</v>
      </c>
      <c r="D596" s="248"/>
      <c r="E596" s="248"/>
      <c r="F596" s="301"/>
      <c r="G596" s="248"/>
      <c r="H596" s="628">
        <v>32000</v>
      </c>
      <c r="I596" s="915" t="s">
        <v>28</v>
      </c>
    </row>
    <row r="597" spans="1:9" s="86" customFormat="1" ht="12.75">
      <c r="A597" s="43"/>
      <c r="B597" s="74" t="s">
        <v>28</v>
      </c>
      <c r="C597" s="66" t="s">
        <v>542</v>
      </c>
      <c r="D597" s="111">
        <v>9205278</v>
      </c>
      <c r="E597" s="111">
        <v>9460013.67</v>
      </c>
      <c r="F597" s="111">
        <v>8088141.82</v>
      </c>
      <c r="G597" s="111">
        <v>10070803</v>
      </c>
      <c r="H597" s="635">
        <v>10886267</v>
      </c>
      <c r="I597" s="915" t="s">
        <v>28</v>
      </c>
    </row>
    <row r="598" spans="1:9" ht="12.75">
      <c r="A598" s="39"/>
      <c r="B598" s="28"/>
      <c r="C598" s="41" t="s">
        <v>8</v>
      </c>
      <c r="D598" s="111">
        <f>SUM(D599:D605)</f>
        <v>6113045</v>
      </c>
      <c r="E598" s="111">
        <f>SUM(E599:E605)</f>
        <v>6358110.51</v>
      </c>
      <c r="F598" s="111">
        <f>SUM(F599:F605)</f>
        <v>5644479.5200000005</v>
      </c>
      <c r="G598" s="111">
        <f>SUM(G599:G605)</f>
        <v>6828034</v>
      </c>
      <c r="H598" s="591">
        <f>SUM(H599:H605)</f>
        <v>7396122</v>
      </c>
      <c r="I598" s="915" t="s">
        <v>28</v>
      </c>
    </row>
    <row r="599" spans="1:9" s="37" customFormat="1" ht="12.75">
      <c r="A599" s="163"/>
      <c r="B599" s="164"/>
      <c r="C599" s="41" t="s">
        <v>9</v>
      </c>
      <c r="D599" s="158">
        <v>4862642</v>
      </c>
      <c r="E599" s="111">
        <v>5078628.18</v>
      </c>
      <c r="F599" s="111">
        <v>4416871.5</v>
      </c>
      <c r="G599" s="158">
        <v>5455881</v>
      </c>
      <c r="H599" s="608">
        <v>2270000</v>
      </c>
      <c r="I599" s="981"/>
    </row>
    <row r="600" spans="1:9" s="37" customFormat="1" ht="12.75">
      <c r="A600" s="163"/>
      <c r="B600" s="164"/>
      <c r="C600" s="41" t="s">
        <v>1193</v>
      </c>
      <c r="D600" s="255" t="s">
        <v>28</v>
      </c>
      <c r="E600" s="254" t="s">
        <v>28</v>
      </c>
      <c r="F600" s="254" t="s">
        <v>28</v>
      </c>
      <c r="G600" s="255" t="s">
        <v>28</v>
      </c>
      <c r="H600" s="608">
        <v>3450000</v>
      </c>
      <c r="I600" s="1193" t="s">
        <v>1195</v>
      </c>
    </row>
    <row r="601" spans="1:9" s="37" customFormat="1" ht="12.75">
      <c r="A601" s="163"/>
      <c r="B601" s="164"/>
      <c r="C601" s="41" t="s">
        <v>10</v>
      </c>
      <c r="D601" s="158">
        <v>321907</v>
      </c>
      <c r="E601" s="111">
        <v>390052.01</v>
      </c>
      <c r="F601" s="111">
        <v>374767.94</v>
      </c>
      <c r="G601" s="158">
        <v>374770</v>
      </c>
      <c r="H601" s="608">
        <v>186300</v>
      </c>
      <c r="I601" s="102"/>
    </row>
    <row r="602" spans="1:9" s="37" customFormat="1" ht="12.75">
      <c r="A602" s="163"/>
      <c r="B602" s="164"/>
      <c r="C602" s="41" t="s">
        <v>1194</v>
      </c>
      <c r="D602" s="255" t="s">
        <v>28</v>
      </c>
      <c r="E602" s="254" t="s">
        <v>28</v>
      </c>
      <c r="F602" s="254" t="s">
        <v>28</v>
      </c>
      <c r="G602" s="255" t="s">
        <v>28</v>
      </c>
      <c r="H602" s="608">
        <v>252000</v>
      </c>
      <c r="I602" s="1193" t="s">
        <v>1196</v>
      </c>
    </row>
    <row r="603" spans="1:10" s="37" customFormat="1" ht="12.75">
      <c r="A603" s="163"/>
      <c r="B603" s="164"/>
      <c r="C603" s="41" t="s">
        <v>11</v>
      </c>
      <c r="D603" s="158">
        <v>839881</v>
      </c>
      <c r="E603" s="111">
        <v>803077.4</v>
      </c>
      <c r="F603" s="111">
        <v>771539.61</v>
      </c>
      <c r="G603" s="158">
        <v>900138</v>
      </c>
      <c r="H603" s="608">
        <v>1095822</v>
      </c>
      <c r="I603" s="981"/>
      <c r="J603" s="198" t="s">
        <v>28</v>
      </c>
    </row>
    <row r="604" spans="1:9" s="37" customFormat="1" ht="12.75">
      <c r="A604" s="163"/>
      <c r="B604" s="164"/>
      <c r="C604" s="41" t="s">
        <v>12</v>
      </c>
      <c r="D604" s="158">
        <v>88615</v>
      </c>
      <c r="E604" s="111">
        <v>86352.92</v>
      </c>
      <c r="F604" s="111">
        <v>79640.47</v>
      </c>
      <c r="G604" s="158">
        <v>94885</v>
      </c>
      <c r="H604" s="608">
        <v>141000</v>
      </c>
      <c r="I604" s="981"/>
    </row>
    <row r="605" spans="1:9" s="37" customFormat="1" ht="12.75">
      <c r="A605" s="163"/>
      <c r="B605" s="164"/>
      <c r="C605" s="41" t="s">
        <v>0</v>
      </c>
      <c r="D605" s="158">
        <v>0</v>
      </c>
      <c r="E605" s="111">
        <v>0</v>
      </c>
      <c r="F605" s="111">
        <v>1660</v>
      </c>
      <c r="G605" s="158">
        <v>2360</v>
      </c>
      <c r="H605" s="608">
        <v>1000</v>
      </c>
      <c r="I605" s="981"/>
    </row>
    <row r="606" spans="1:9" s="37" customFormat="1" ht="38.25" hidden="1">
      <c r="A606" s="163"/>
      <c r="B606" s="164"/>
      <c r="C606" s="46" t="s">
        <v>783</v>
      </c>
      <c r="D606" s="255"/>
      <c r="E606" s="255"/>
      <c r="F606" s="254"/>
      <c r="G606" s="255"/>
      <c r="H606" s="608"/>
      <c r="I606" s="968" t="s">
        <v>798</v>
      </c>
    </row>
    <row r="607" spans="1:9" ht="25.5">
      <c r="A607" s="39"/>
      <c r="B607" s="28"/>
      <c r="C607" s="41" t="s">
        <v>15</v>
      </c>
      <c r="D607" s="158">
        <v>1224163</v>
      </c>
      <c r="E607" s="158">
        <v>1131446.06</v>
      </c>
      <c r="F607" s="111">
        <v>925983.24</v>
      </c>
      <c r="G607" s="158">
        <v>1251470</v>
      </c>
      <c r="H607" s="608">
        <v>1230000</v>
      </c>
      <c r="I607" s="915" t="s">
        <v>28</v>
      </c>
    </row>
    <row r="608" spans="1:9" ht="63.75">
      <c r="A608" s="39"/>
      <c r="B608" s="28"/>
      <c r="C608" s="41" t="s">
        <v>452</v>
      </c>
      <c r="D608" s="464">
        <v>177449</v>
      </c>
      <c r="E608" s="464">
        <v>294439.49</v>
      </c>
      <c r="F608" s="465">
        <v>154782.39</v>
      </c>
      <c r="G608" s="464">
        <v>200000</v>
      </c>
      <c r="H608" s="608">
        <v>290000</v>
      </c>
      <c r="I608" s="915" t="s">
        <v>28</v>
      </c>
    </row>
    <row r="609" spans="1:9" ht="12.75">
      <c r="A609" s="54"/>
      <c r="B609" s="30"/>
      <c r="C609" s="41" t="s">
        <v>14</v>
      </c>
      <c r="D609" s="158">
        <f>SUM(D597-D598-D607-D608)</f>
        <v>1690621</v>
      </c>
      <c r="E609" s="158">
        <f>SUM(E597-E598-E607-E608)</f>
        <v>1676017.61</v>
      </c>
      <c r="F609" s="158">
        <f>SUM(F597-F598-F607-F608)</f>
        <v>1362896.67</v>
      </c>
      <c r="G609" s="158">
        <f>SUM(G597-G598-G607-G608)</f>
        <v>1791299</v>
      </c>
      <c r="H609" s="419">
        <f>SUM(H597-H598-H607-H608)</f>
        <v>1970145</v>
      </c>
      <c r="I609" s="968" t="s">
        <v>28</v>
      </c>
    </row>
    <row r="610" spans="1:9" s="119" customFormat="1" ht="25.5">
      <c r="A610" s="267"/>
      <c r="B610" s="265" t="s">
        <v>471</v>
      </c>
      <c r="C610" s="266" t="s">
        <v>472</v>
      </c>
      <c r="D610" s="246">
        <f>SUM(D611)</f>
        <v>0</v>
      </c>
      <c r="E610" s="246">
        <f>SUM(E611)</f>
        <v>0</v>
      </c>
      <c r="F610" s="246">
        <f>SUM(F611)</f>
        <v>0</v>
      </c>
      <c r="G610" s="246">
        <f>SUM(G611)</f>
        <v>12000</v>
      </c>
      <c r="H610" s="631">
        <f>SUM(H611)</f>
        <v>12000</v>
      </c>
      <c r="I610" s="970" t="s">
        <v>28</v>
      </c>
    </row>
    <row r="611" spans="1:9" s="86" customFormat="1" ht="12.75">
      <c r="A611" s="43"/>
      <c r="B611" s="74" t="s">
        <v>28</v>
      </c>
      <c r="C611" s="66" t="s">
        <v>542</v>
      </c>
      <c r="D611" s="131">
        <v>0</v>
      </c>
      <c r="E611" s="131">
        <v>0</v>
      </c>
      <c r="F611" s="111">
        <v>0</v>
      </c>
      <c r="G611" s="111">
        <v>12000</v>
      </c>
      <c r="H611" s="591">
        <v>12000</v>
      </c>
      <c r="I611" s="1005"/>
    </row>
    <row r="612" spans="1:9" ht="63.75">
      <c r="A612" s="54"/>
      <c r="B612" s="30"/>
      <c r="C612" s="41" t="s">
        <v>452</v>
      </c>
      <c r="D612" s="132">
        <v>0</v>
      </c>
      <c r="E612" s="132">
        <v>0</v>
      </c>
      <c r="F612" s="465">
        <v>0</v>
      </c>
      <c r="G612" s="464">
        <v>12000</v>
      </c>
      <c r="H612" s="419">
        <v>12000</v>
      </c>
      <c r="I612" s="915" t="s">
        <v>28</v>
      </c>
    </row>
    <row r="613" spans="1:9" s="117" customFormat="1" ht="12.75" hidden="1">
      <c r="A613" s="225"/>
      <c r="B613" s="225" t="s">
        <v>128</v>
      </c>
      <c r="C613" s="226" t="s">
        <v>129</v>
      </c>
      <c r="D613" s="227">
        <f>SUM(D616,D614)</f>
        <v>0</v>
      </c>
      <c r="E613" s="227"/>
      <c r="F613" s="227"/>
      <c r="G613" s="227"/>
      <c r="H613" s="588"/>
      <c r="I613" s="970" t="s">
        <v>28</v>
      </c>
    </row>
    <row r="614" spans="1:9" s="4" customFormat="1" ht="12.75" customHeight="1" hidden="1">
      <c r="A614" s="55"/>
      <c r="B614" s="74"/>
      <c r="C614" s="100" t="s">
        <v>257</v>
      </c>
      <c r="D614" s="35">
        <v>0</v>
      </c>
      <c r="E614" s="35"/>
      <c r="F614" s="107"/>
      <c r="G614" s="35"/>
      <c r="H614" s="612"/>
      <c r="I614" s="915" t="s">
        <v>28</v>
      </c>
    </row>
    <row r="615" spans="1:9" s="4" customFormat="1" ht="12.75" customHeight="1" hidden="1">
      <c r="A615" s="69"/>
      <c r="B615" s="53"/>
      <c r="C615" s="548" t="s">
        <v>28</v>
      </c>
      <c r="D615" s="248"/>
      <c r="E615" s="248"/>
      <c r="F615" s="301"/>
      <c r="G615" s="248"/>
      <c r="H615" s="628"/>
      <c r="I615" s="915" t="s">
        <v>28</v>
      </c>
    </row>
    <row r="616" spans="1:9" s="86" customFormat="1" ht="12.75" hidden="1">
      <c r="A616" s="43"/>
      <c r="B616" s="74"/>
      <c r="C616" s="68" t="s">
        <v>543</v>
      </c>
      <c r="D616" s="111">
        <v>0</v>
      </c>
      <c r="E616" s="111"/>
      <c r="F616" s="111"/>
      <c r="G616" s="111"/>
      <c r="H616" s="626"/>
      <c r="I616" s="915" t="s">
        <v>28</v>
      </c>
    </row>
    <row r="617" spans="1:9" ht="12.75" hidden="1">
      <c r="A617" s="39"/>
      <c r="B617" s="28"/>
      <c r="C617" s="47" t="s">
        <v>8</v>
      </c>
      <c r="D617" s="111">
        <f>SUM(D618:D622)</f>
        <v>0</v>
      </c>
      <c r="E617" s="111"/>
      <c r="F617" s="111"/>
      <c r="G617" s="111"/>
      <c r="H617" s="626"/>
      <c r="I617" s="981" t="s">
        <v>28</v>
      </c>
    </row>
    <row r="618" spans="1:9" s="37" customFormat="1" ht="12.75" hidden="1">
      <c r="A618" s="163"/>
      <c r="B618" s="164"/>
      <c r="C618" s="47" t="s">
        <v>9</v>
      </c>
      <c r="D618" s="158">
        <v>0</v>
      </c>
      <c r="E618" s="158"/>
      <c r="F618" s="111"/>
      <c r="G618" s="158"/>
      <c r="H618" s="435"/>
      <c r="I618" s="981"/>
    </row>
    <row r="619" spans="1:9" s="37" customFormat="1" ht="12.75" hidden="1">
      <c r="A619" s="163"/>
      <c r="B619" s="164"/>
      <c r="C619" s="47" t="s">
        <v>10</v>
      </c>
      <c r="D619" s="158">
        <v>0</v>
      </c>
      <c r="E619" s="158"/>
      <c r="F619" s="111"/>
      <c r="G619" s="158"/>
      <c r="H619" s="435"/>
      <c r="I619" s="981"/>
    </row>
    <row r="620" spans="1:9" s="37" customFormat="1" ht="12.75" hidden="1">
      <c r="A620" s="163"/>
      <c r="B620" s="164"/>
      <c r="C620" s="47" t="s">
        <v>11</v>
      </c>
      <c r="D620" s="158">
        <v>0</v>
      </c>
      <c r="E620" s="158"/>
      <c r="F620" s="111"/>
      <c r="G620" s="158"/>
      <c r="H620" s="435"/>
      <c r="I620" s="981"/>
    </row>
    <row r="621" spans="1:9" s="37" customFormat="1" ht="12.75" hidden="1">
      <c r="A621" s="163"/>
      <c r="B621" s="164"/>
      <c r="C621" s="47" t="s">
        <v>12</v>
      </c>
      <c r="D621" s="158">
        <v>0</v>
      </c>
      <c r="E621" s="158"/>
      <c r="F621" s="111"/>
      <c r="G621" s="158"/>
      <c r="H621" s="435"/>
      <c r="I621" s="981"/>
    </row>
    <row r="622" spans="1:9" s="37" customFormat="1" ht="12.75" hidden="1">
      <c r="A622" s="163"/>
      <c r="B622" s="164"/>
      <c r="C622" s="47" t="s">
        <v>0</v>
      </c>
      <c r="D622" s="158">
        <v>0</v>
      </c>
      <c r="E622" s="158"/>
      <c r="F622" s="111"/>
      <c r="G622" s="158"/>
      <c r="H622" s="435"/>
      <c r="I622" s="981"/>
    </row>
    <row r="623" spans="1:9" ht="12.75" hidden="1">
      <c r="A623" s="54"/>
      <c r="B623" s="30"/>
      <c r="C623" s="41" t="s">
        <v>14</v>
      </c>
      <c r="D623" s="158">
        <f>SUM(D616-D617)</f>
        <v>0</v>
      </c>
      <c r="E623" s="158"/>
      <c r="F623" s="158"/>
      <c r="G623" s="158"/>
      <c r="H623" s="732"/>
      <c r="I623" s="981" t="s">
        <v>28</v>
      </c>
    </row>
    <row r="624" spans="1:10" s="328" customFormat="1" ht="12.75">
      <c r="A624" s="811"/>
      <c r="B624" s="811"/>
      <c r="C624" s="1210"/>
      <c r="D624" s="1211"/>
      <c r="E624" s="1211"/>
      <c r="F624" s="1212"/>
      <c r="G624" s="1211"/>
      <c r="H624" s="614"/>
      <c r="I624" s="1223" t="s">
        <v>1300</v>
      </c>
      <c r="J624" s="487"/>
    </row>
    <row r="625" spans="1:9" ht="13.5" thickBot="1">
      <c r="A625" s="18"/>
      <c r="B625" s="18"/>
      <c r="C625" s="547"/>
      <c r="D625" s="145"/>
      <c r="E625" s="145"/>
      <c r="F625" s="297"/>
      <c r="G625" s="326"/>
      <c r="H625" s="585"/>
      <c r="I625" s="973"/>
    </row>
    <row r="626" spans="1:9" s="1" customFormat="1" ht="39" thickBot="1">
      <c r="A626" s="20" t="s">
        <v>21</v>
      </c>
      <c r="B626" s="21" t="s">
        <v>22</v>
      </c>
      <c r="C626" s="9" t="s">
        <v>44</v>
      </c>
      <c r="D626" s="10" t="s">
        <v>795</v>
      </c>
      <c r="E626" s="10" t="s">
        <v>913</v>
      </c>
      <c r="F626" s="10" t="s">
        <v>914</v>
      </c>
      <c r="G626" s="10" t="s">
        <v>897</v>
      </c>
      <c r="H626" s="1031" t="s">
        <v>915</v>
      </c>
      <c r="I626" s="666" t="s">
        <v>25</v>
      </c>
    </row>
    <row r="627" spans="1:9" s="117" customFormat="1" ht="12.75">
      <c r="A627" s="231"/>
      <c r="B627" s="231" t="s">
        <v>942</v>
      </c>
      <c r="C627" s="226" t="s">
        <v>399</v>
      </c>
      <c r="D627" s="227">
        <f>SUM(D628)</f>
        <v>690599</v>
      </c>
      <c r="E627" s="227">
        <f>SUM(E628)</f>
        <v>817319.7</v>
      </c>
      <c r="F627" s="227">
        <f>SUM(F628)</f>
        <v>662379.62</v>
      </c>
      <c r="G627" s="227">
        <f>SUM(G628)</f>
        <v>924706</v>
      </c>
      <c r="H627" s="588">
        <f>SUM(H628)</f>
        <v>868015</v>
      </c>
      <c r="I627" s="1050" t="s">
        <v>943</v>
      </c>
    </row>
    <row r="628" spans="1:9" s="86" customFormat="1" ht="12.75">
      <c r="A628" s="65"/>
      <c r="B628" s="74"/>
      <c r="C628" s="68" t="s">
        <v>543</v>
      </c>
      <c r="D628" s="111">
        <v>690599</v>
      </c>
      <c r="E628" s="111">
        <v>817319.7</v>
      </c>
      <c r="F628" s="111">
        <v>662379.62</v>
      </c>
      <c r="G628" s="111">
        <v>924706</v>
      </c>
      <c r="H628" s="591">
        <v>868015</v>
      </c>
      <c r="I628" s="915" t="s">
        <v>28</v>
      </c>
    </row>
    <row r="629" spans="1:9" ht="12.75">
      <c r="A629" s="39"/>
      <c r="B629" s="28"/>
      <c r="C629" s="41" t="s">
        <v>8</v>
      </c>
      <c r="D629" s="111">
        <f>SUM(D630:D633)</f>
        <v>624679</v>
      </c>
      <c r="E629" s="111">
        <f>SUM(E630:E633)</f>
        <v>721940.6099999999</v>
      </c>
      <c r="F629" s="111">
        <f>SUM(F630:F633)</f>
        <v>608167.6499999999</v>
      </c>
      <c r="G629" s="111">
        <f>SUM(G630:G633)</f>
        <v>814141</v>
      </c>
      <c r="H629" s="591">
        <f>SUM(H630:H633)</f>
        <v>759634</v>
      </c>
      <c r="I629" s="981"/>
    </row>
    <row r="630" spans="1:9" s="37" customFormat="1" ht="12.75">
      <c r="A630" s="163"/>
      <c r="B630" s="164"/>
      <c r="C630" s="41" t="s">
        <v>1193</v>
      </c>
      <c r="D630" s="158">
        <v>499539</v>
      </c>
      <c r="E630" s="158">
        <v>578495.83</v>
      </c>
      <c r="F630" s="111">
        <v>469800.89</v>
      </c>
      <c r="G630" s="158">
        <v>636467</v>
      </c>
      <c r="H630" s="608">
        <v>590557</v>
      </c>
      <c r="I630" s="1193" t="s">
        <v>1195</v>
      </c>
    </row>
    <row r="631" spans="1:9" s="37" customFormat="1" ht="12.75">
      <c r="A631" s="163"/>
      <c r="B631" s="164"/>
      <c r="C631" s="41" t="s">
        <v>1194</v>
      </c>
      <c r="D631" s="158">
        <v>28158</v>
      </c>
      <c r="E631" s="158">
        <v>40602.71</v>
      </c>
      <c r="F631" s="111">
        <v>43016.92</v>
      </c>
      <c r="G631" s="158">
        <v>45114</v>
      </c>
      <c r="H631" s="608">
        <v>49429</v>
      </c>
      <c r="I631" s="1193" t="s">
        <v>1196</v>
      </c>
    </row>
    <row r="632" spans="1:9" s="37" customFormat="1" ht="12.75">
      <c r="A632" s="163"/>
      <c r="B632" s="164"/>
      <c r="C632" s="41" t="s">
        <v>11</v>
      </c>
      <c r="D632" s="158">
        <v>85946</v>
      </c>
      <c r="E632" s="158">
        <v>93430.87</v>
      </c>
      <c r="F632" s="111">
        <v>87144.12</v>
      </c>
      <c r="G632" s="158">
        <v>118177</v>
      </c>
      <c r="H632" s="608">
        <v>104940</v>
      </c>
      <c r="I632" s="981"/>
    </row>
    <row r="633" spans="1:9" s="37" customFormat="1" ht="12.75">
      <c r="A633" s="163"/>
      <c r="B633" s="164"/>
      <c r="C633" s="41" t="s">
        <v>12</v>
      </c>
      <c r="D633" s="158">
        <v>11036</v>
      </c>
      <c r="E633" s="158">
        <v>9411.2</v>
      </c>
      <c r="F633" s="111">
        <v>8205.72</v>
      </c>
      <c r="G633" s="158">
        <v>14383</v>
      </c>
      <c r="H633" s="608">
        <v>14708</v>
      </c>
      <c r="I633" s="981"/>
    </row>
    <row r="634" spans="1:9" ht="12.75">
      <c r="A634" s="54"/>
      <c r="B634" s="30"/>
      <c r="C634" s="47" t="s">
        <v>14</v>
      </c>
      <c r="D634" s="158">
        <f>SUM(D628,-D629)</f>
        <v>65920</v>
      </c>
      <c r="E634" s="158">
        <f>SUM(E628,-E629)</f>
        <v>95379.09000000008</v>
      </c>
      <c r="F634" s="158">
        <f>SUM(F628,-F629)</f>
        <v>54211.97000000009</v>
      </c>
      <c r="G634" s="158">
        <f>SUM(G628,-G629)</f>
        <v>110565</v>
      </c>
      <c r="H634" s="419">
        <f>SUM(H628,-H629)</f>
        <v>108381</v>
      </c>
      <c r="I634" s="1013"/>
    </row>
    <row r="635" spans="1:9" s="117" customFormat="1" ht="25.5">
      <c r="A635" s="221"/>
      <c r="B635" s="221" t="s">
        <v>191</v>
      </c>
      <c r="C635" s="226" t="s">
        <v>192</v>
      </c>
      <c r="D635" s="227">
        <f>SUM(D638)</f>
        <v>489139</v>
      </c>
      <c r="E635" s="227">
        <f>SUM(E638)</f>
        <v>265402.71</v>
      </c>
      <c r="F635" s="227">
        <f>SUM(F638)</f>
        <v>215285.76</v>
      </c>
      <c r="G635" s="227">
        <f>SUM(G638)</f>
        <v>650000</v>
      </c>
      <c r="H635" s="588">
        <f>SUM(H638)</f>
        <v>836000</v>
      </c>
      <c r="I635" s="990" t="s">
        <v>28</v>
      </c>
    </row>
    <row r="636" spans="1:9" s="4" customFormat="1" ht="12.75" customHeight="1" hidden="1">
      <c r="A636" s="55"/>
      <c r="B636" s="58"/>
      <c r="C636" s="66" t="s">
        <v>257</v>
      </c>
      <c r="D636" s="248"/>
      <c r="E636" s="248"/>
      <c r="F636" s="320"/>
      <c r="G636" s="364"/>
      <c r="H636" s="612"/>
      <c r="I636" s="915" t="s">
        <v>28</v>
      </c>
    </row>
    <row r="637" spans="1:9" s="443" customFormat="1" ht="25.5" customHeight="1" hidden="1">
      <c r="A637" s="441"/>
      <c r="B637" s="442"/>
      <c r="C637" s="697" t="s">
        <v>595</v>
      </c>
      <c r="D637" s="349"/>
      <c r="E637" s="349"/>
      <c r="F637" s="301"/>
      <c r="G637" s="349"/>
      <c r="H637" s="632"/>
      <c r="I637" s="397" t="s">
        <v>28</v>
      </c>
    </row>
    <row r="638" spans="1:9" s="86" customFormat="1" ht="26.25" customHeight="1">
      <c r="A638" s="58"/>
      <c r="B638" s="74"/>
      <c r="C638" s="66" t="s">
        <v>544</v>
      </c>
      <c r="D638" s="111">
        <v>489139</v>
      </c>
      <c r="E638" s="111">
        <v>265402.71</v>
      </c>
      <c r="F638" s="111">
        <v>215285.76</v>
      </c>
      <c r="G638" s="111">
        <v>650000</v>
      </c>
      <c r="H638" s="591">
        <v>836000</v>
      </c>
      <c r="I638" s="1194" t="s">
        <v>1274</v>
      </c>
    </row>
    <row r="639" spans="1:9" ht="12.75">
      <c r="A639" s="28"/>
      <c r="B639" s="526"/>
      <c r="C639" s="47" t="s">
        <v>8</v>
      </c>
      <c r="D639" s="111">
        <f>SUM(D640:D643)</f>
        <v>33708</v>
      </c>
      <c r="E639" s="111">
        <f>SUM(E640:E643)</f>
        <v>26137.660000000003</v>
      </c>
      <c r="F639" s="111">
        <f>SUM(F640:F643)</f>
        <v>23898.78</v>
      </c>
      <c r="G639" s="111">
        <f>SUM(G640:G643)</f>
        <v>50500</v>
      </c>
      <c r="H639" s="591">
        <f>SUM(H640:H643)</f>
        <v>80500</v>
      </c>
      <c r="I639" s="981"/>
    </row>
    <row r="640" spans="1:9" s="37" customFormat="1" ht="12.75">
      <c r="A640" s="163"/>
      <c r="B640" s="164"/>
      <c r="C640" s="47" t="s">
        <v>9</v>
      </c>
      <c r="D640" s="158">
        <v>22091</v>
      </c>
      <c r="E640" s="111">
        <v>22364.33</v>
      </c>
      <c r="F640" s="111">
        <v>21927.6</v>
      </c>
      <c r="G640" s="158">
        <v>30000</v>
      </c>
      <c r="H640" s="608">
        <v>30000</v>
      </c>
      <c r="I640" s="981"/>
    </row>
    <row r="641" spans="1:9" s="37" customFormat="1" ht="12.75">
      <c r="A641" s="163"/>
      <c r="B641" s="164"/>
      <c r="C641" s="47" t="s">
        <v>11</v>
      </c>
      <c r="D641" s="158">
        <v>5296</v>
      </c>
      <c r="E641" s="111">
        <v>3773.33</v>
      </c>
      <c r="F641" s="111">
        <v>1971.18</v>
      </c>
      <c r="G641" s="158">
        <v>9000</v>
      </c>
      <c r="H641" s="608">
        <v>9000</v>
      </c>
      <c r="I641" s="981"/>
    </row>
    <row r="642" spans="1:9" s="37" customFormat="1" ht="12.75">
      <c r="A642" s="163"/>
      <c r="B642" s="164"/>
      <c r="C642" s="47" t="s">
        <v>12</v>
      </c>
      <c r="D642" s="158">
        <v>0</v>
      </c>
      <c r="E642" s="111">
        <v>0</v>
      </c>
      <c r="F642" s="111">
        <v>0</v>
      </c>
      <c r="G642" s="158">
        <v>1500</v>
      </c>
      <c r="H642" s="608">
        <v>1500</v>
      </c>
      <c r="I642" s="981"/>
    </row>
    <row r="643" spans="1:9" s="37" customFormat="1" ht="12.75">
      <c r="A643" s="163"/>
      <c r="B643" s="164"/>
      <c r="C643" s="47" t="s">
        <v>0</v>
      </c>
      <c r="D643" s="158">
        <v>6321</v>
      </c>
      <c r="E643" s="111">
        <v>0</v>
      </c>
      <c r="F643" s="111">
        <v>0</v>
      </c>
      <c r="G643" s="158">
        <v>10000</v>
      </c>
      <c r="H643" s="608">
        <v>40000</v>
      </c>
      <c r="I643" s="915" t="s">
        <v>28</v>
      </c>
    </row>
    <row r="644" spans="1:9" ht="12.75">
      <c r="A644" s="54"/>
      <c r="B644" s="30"/>
      <c r="C644" s="41" t="s">
        <v>14</v>
      </c>
      <c r="D644" s="158">
        <f>SUM(D638-D639)</f>
        <v>455431</v>
      </c>
      <c r="E644" s="158">
        <f>SUM(E638-E639)</f>
        <v>239265.05000000002</v>
      </c>
      <c r="F644" s="158">
        <f>SUM(F638-F639)</f>
        <v>191386.98</v>
      </c>
      <c r="G644" s="158">
        <f>SUM(G638-G639)</f>
        <v>599500</v>
      </c>
      <c r="H644" s="419">
        <f>SUM(H638-H639)</f>
        <v>755500</v>
      </c>
      <c r="I644" s="1025" t="s">
        <v>28</v>
      </c>
    </row>
    <row r="645" spans="1:9" s="117" customFormat="1" ht="38.25">
      <c r="A645" s="264"/>
      <c r="B645" s="225" t="s">
        <v>258</v>
      </c>
      <c r="C645" s="226" t="s">
        <v>259</v>
      </c>
      <c r="D645" s="227">
        <f>SUM(D646)</f>
        <v>111323</v>
      </c>
      <c r="E645" s="227">
        <f>SUM(E646)</f>
        <v>88351.72</v>
      </c>
      <c r="F645" s="227">
        <f>SUM(F646)</f>
        <v>53480.86</v>
      </c>
      <c r="G645" s="227">
        <f>SUM(G646)</f>
        <v>143422</v>
      </c>
      <c r="H645" s="588">
        <f>SUM(H646)</f>
        <v>168997</v>
      </c>
      <c r="I645" s="1007" t="s">
        <v>645</v>
      </c>
    </row>
    <row r="646" spans="1:9" s="86" customFormat="1" ht="25.5">
      <c r="A646" s="58"/>
      <c r="B646" s="285"/>
      <c r="C646" s="66" t="s">
        <v>545</v>
      </c>
      <c r="D646" s="111">
        <v>111323</v>
      </c>
      <c r="E646" s="111">
        <v>88351.72</v>
      </c>
      <c r="F646" s="111">
        <v>53480.86</v>
      </c>
      <c r="G646" s="111">
        <v>143422</v>
      </c>
      <c r="H646" s="591">
        <v>168997</v>
      </c>
      <c r="I646" s="915" t="s">
        <v>28</v>
      </c>
    </row>
    <row r="647" spans="1:9" ht="12.75">
      <c r="A647" s="28"/>
      <c r="B647" s="526"/>
      <c r="C647" s="47" t="s">
        <v>8</v>
      </c>
      <c r="D647" s="111">
        <f>SUM(D648)</f>
        <v>0</v>
      </c>
      <c r="E647" s="111">
        <f>SUM(E648)</f>
        <v>0</v>
      </c>
      <c r="F647" s="111">
        <f>SUM(F648)</f>
        <v>0</v>
      </c>
      <c r="G647" s="111">
        <f>SUM(G648)</f>
        <v>10000</v>
      </c>
      <c r="H647" s="591">
        <f>SUM(H648)</f>
        <v>10000</v>
      </c>
      <c r="I647" s="981"/>
    </row>
    <row r="648" spans="1:9" s="60" customFormat="1" ht="12.75">
      <c r="A648" s="59"/>
      <c r="B648" s="530"/>
      <c r="C648" s="97" t="s">
        <v>0</v>
      </c>
      <c r="D648" s="362">
        <v>0</v>
      </c>
      <c r="E648" s="111">
        <v>0</v>
      </c>
      <c r="F648" s="130">
        <v>0</v>
      </c>
      <c r="G648" s="362">
        <v>10000</v>
      </c>
      <c r="H648" s="634">
        <v>10000</v>
      </c>
      <c r="I648" s="981"/>
    </row>
    <row r="649" spans="1:9" s="37" customFormat="1" ht="12.75">
      <c r="A649" s="182"/>
      <c r="B649" s="527"/>
      <c r="C649" s="68" t="s">
        <v>55</v>
      </c>
      <c r="D649" s="158">
        <f>SUM(D646-D647)</f>
        <v>111323</v>
      </c>
      <c r="E649" s="158">
        <f>SUM(E646-E647)</f>
        <v>88351.72</v>
      </c>
      <c r="F649" s="158">
        <f>SUM(F646-F647)</f>
        <v>53480.86</v>
      </c>
      <c r="G649" s="158">
        <f>SUM(G646-G647)</f>
        <v>133422</v>
      </c>
      <c r="H649" s="419">
        <f>SUM(H646-H647)</f>
        <v>158997</v>
      </c>
      <c r="I649" s="981"/>
    </row>
    <row r="650" spans="1:9" s="119" customFormat="1" ht="12.75">
      <c r="A650" s="234"/>
      <c r="B650" s="265" t="s">
        <v>188</v>
      </c>
      <c r="C650" s="266" t="s">
        <v>189</v>
      </c>
      <c r="D650" s="246">
        <f>SUM(D651:D654)</f>
        <v>1265338</v>
      </c>
      <c r="E650" s="246">
        <f>SUM(E651:E654)</f>
        <v>1050934.2</v>
      </c>
      <c r="F650" s="246">
        <f>SUM(F651:F654)</f>
        <v>804374.25</v>
      </c>
      <c r="G650" s="246">
        <f>SUM(G651:G654)</f>
        <v>1594565</v>
      </c>
      <c r="H650" s="631">
        <f>SUM(H651:H654)</f>
        <v>1750000</v>
      </c>
      <c r="I650" s="970" t="s">
        <v>28</v>
      </c>
    </row>
    <row r="651" spans="1:9" s="4" customFormat="1" ht="12.75" customHeight="1">
      <c r="A651" s="55"/>
      <c r="B651" s="74"/>
      <c r="C651" s="66" t="s">
        <v>257</v>
      </c>
      <c r="D651" s="913">
        <v>105014</v>
      </c>
      <c r="E651" s="111">
        <v>19753.06</v>
      </c>
      <c r="F651" s="320">
        <v>19679.13</v>
      </c>
      <c r="G651" s="364">
        <v>20000</v>
      </c>
      <c r="H651" s="612">
        <v>0</v>
      </c>
      <c r="I651" s="915" t="s">
        <v>28</v>
      </c>
    </row>
    <row r="652" spans="1:9" s="4" customFormat="1" ht="51" hidden="1">
      <c r="A652" s="69"/>
      <c r="B652" s="53"/>
      <c r="C652" s="420" t="s">
        <v>766</v>
      </c>
      <c r="D652" s="502"/>
      <c r="E652" s="502"/>
      <c r="F652" s="503"/>
      <c r="G652" s="502"/>
      <c r="H652" s="629"/>
      <c r="I652" s="915" t="s">
        <v>717</v>
      </c>
    </row>
    <row r="653" spans="1:9" s="4" customFormat="1" ht="38.25" hidden="1">
      <c r="A653" s="69"/>
      <c r="B653" s="53"/>
      <c r="C653" s="420" t="s">
        <v>767</v>
      </c>
      <c r="D653" s="502"/>
      <c r="E653" s="502"/>
      <c r="F653" s="503"/>
      <c r="G653" s="502"/>
      <c r="H653" s="629"/>
      <c r="I653" s="915" t="s">
        <v>718</v>
      </c>
    </row>
    <row r="654" spans="1:9" s="86" customFormat="1" ht="12.75">
      <c r="A654" s="43"/>
      <c r="B654" s="74" t="s">
        <v>28</v>
      </c>
      <c r="C654" s="66" t="s">
        <v>542</v>
      </c>
      <c r="D654" s="131">
        <v>1160324</v>
      </c>
      <c r="E654" s="131">
        <v>1031181.14</v>
      </c>
      <c r="F654" s="131">
        <v>784695.12</v>
      </c>
      <c r="G654" s="131">
        <v>1574565</v>
      </c>
      <c r="H654" s="635">
        <v>1750000</v>
      </c>
      <c r="I654" s="915" t="s">
        <v>28</v>
      </c>
    </row>
    <row r="655" spans="1:9" ht="12.75">
      <c r="A655" s="39"/>
      <c r="B655" s="28"/>
      <c r="C655" s="41" t="s">
        <v>8</v>
      </c>
      <c r="D655" s="131">
        <f>SUM(D656:D659)</f>
        <v>560549</v>
      </c>
      <c r="E655" s="131">
        <f>SUM(E656:E659)</f>
        <v>547671.38</v>
      </c>
      <c r="F655" s="131">
        <f>SUM(F656:F659)</f>
        <v>452559.29</v>
      </c>
      <c r="G655" s="131">
        <f>SUM(G656:G659)</f>
        <v>637422</v>
      </c>
      <c r="H655" s="635">
        <f>SUM(H656:H659)</f>
        <v>781136</v>
      </c>
      <c r="I655" s="146" t="s">
        <v>28</v>
      </c>
    </row>
    <row r="656" spans="1:9" s="37" customFormat="1" ht="12.75">
      <c r="A656" s="163"/>
      <c r="B656" s="164"/>
      <c r="C656" s="41" t="s">
        <v>9</v>
      </c>
      <c r="D656" s="132">
        <v>449846</v>
      </c>
      <c r="E656" s="132">
        <v>436700.5</v>
      </c>
      <c r="F656" s="131">
        <v>358785.12</v>
      </c>
      <c r="G656" s="131">
        <v>522530</v>
      </c>
      <c r="H656" s="608">
        <v>613204</v>
      </c>
      <c r="I656" s="146"/>
    </row>
    <row r="657" spans="1:9" s="37" customFormat="1" ht="12.75">
      <c r="A657" s="163"/>
      <c r="B657" s="164"/>
      <c r="C657" s="41" t="s">
        <v>10</v>
      </c>
      <c r="D657" s="132">
        <v>29033</v>
      </c>
      <c r="E657" s="132">
        <v>34786.25</v>
      </c>
      <c r="F657" s="131">
        <v>26188.45</v>
      </c>
      <c r="G657" s="132">
        <v>27592</v>
      </c>
      <c r="H657" s="608">
        <v>42500</v>
      </c>
      <c r="I657" s="146"/>
    </row>
    <row r="658" spans="1:9" s="37" customFormat="1" ht="12.75">
      <c r="A658" s="163"/>
      <c r="B658" s="164"/>
      <c r="C658" s="41" t="s">
        <v>11</v>
      </c>
      <c r="D658" s="132">
        <v>75450</v>
      </c>
      <c r="E658" s="132">
        <v>70374.2</v>
      </c>
      <c r="F658" s="131">
        <v>63120.78</v>
      </c>
      <c r="G658" s="132">
        <v>81000</v>
      </c>
      <c r="H658" s="608">
        <v>111282</v>
      </c>
      <c r="I658" s="146"/>
    </row>
    <row r="659" spans="1:9" s="37" customFormat="1" ht="12.75">
      <c r="A659" s="163"/>
      <c r="B659" s="164"/>
      <c r="C659" s="41" t="s">
        <v>12</v>
      </c>
      <c r="D659" s="132">
        <v>6220</v>
      </c>
      <c r="E659" s="132">
        <v>5810.43</v>
      </c>
      <c r="F659" s="131">
        <v>4464.94</v>
      </c>
      <c r="G659" s="132">
        <v>6300</v>
      </c>
      <c r="H659" s="608">
        <v>14150</v>
      </c>
      <c r="I659" s="146"/>
    </row>
    <row r="660" spans="1:9" ht="12.75">
      <c r="A660" s="54"/>
      <c r="B660" s="30"/>
      <c r="C660" s="41" t="s">
        <v>14</v>
      </c>
      <c r="D660" s="132">
        <f>SUM(D654-D655)</f>
        <v>599775</v>
      </c>
      <c r="E660" s="132">
        <f>SUM(E654-E655)</f>
        <v>483509.76</v>
      </c>
      <c r="F660" s="132">
        <f>SUM(F654-F655)</f>
        <v>332135.83</v>
      </c>
      <c r="G660" s="132">
        <f>SUM(G654-G655)</f>
        <v>937143</v>
      </c>
      <c r="H660" s="637">
        <f>SUM(H654-H655)</f>
        <v>968864</v>
      </c>
      <c r="I660" s="146" t="s">
        <v>28</v>
      </c>
    </row>
    <row r="661" spans="1:10" s="328" customFormat="1" ht="12.75">
      <c r="A661" s="811"/>
      <c r="B661" s="811"/>
      <c r="C661" s="1210"/>
      <c r="D661" s="1211"/>
      <c r="E661" s="1211"/>
      <c r="F661" s="1212"/>
      <c r="G661" s="1211"/>
      <c r="H661" s="614"/>
      <c r="I661" s="1223" t="s">
        <v>1301</v>
      </c>
      <c r="J661" s="487"/>
    </row>
    <row r="662" spans="1:9" ht="13.5" thickBot="1">
      <c r="A662" s="18"/>
      <c r="B662" s="18"/>
      <c r="C662" s="547"/>
      <c r="D662" s="145"/>
      <c r="E662" s="145"/>
      <c r="F662" s="297"/>
      <c r="G662" s="326"/>
      <c r="H662" s="585"/>
      <c r="I662" s="973"/>
    </row>
    <row r="663" spans="1:9" s="1" customFormat="1" ht="39" thickBot="1">
      <c r="A663" s="20" t="s">
        <v>21</v>
      </c>
      <c r="B663" s="21" t="s">
        <v>22</v>
      </c>
      <c r="C663" s="9" t="s">
        <v>44</v>
      </c>
      <c r="D663" s="10" t="s">
        <v>795</v>
      </c>
      <c r="E663" s="10" t="s">
        <v>913</v>
      </c>
      <c r="F663" s="10" t="s">
        <v>914</v>
      </c>
      <c r="G663" s="10" t="s">
        <v>897</v>
      </c>
      <c r="H663" s="1031" t="s">
        <v>915</v>
      </c>
      <c r="I663" s="666" t="s">
        <v>25</v>
      </c>
    </row>
    <row r="664" spans="1:9" s="119" customFormat="1" ht="127.5">
      <c r="A664" s="267"/>
      <c r="B664" s="265" t="s">
        <v>473</v>
      </c>
      <c r="C664" s="266" t="s">
        <v>474</v>
      </c>
      <c r="D664" s="246">
        <f>SUM(D665:D665)</f>
        <v>698164</v>
      </c>
      <c r="E664" s="246">
        <f>SUM(E665:E665)</f>
        <v>725442.24</v>
      </c>
      <c r="F664" s="246">
        <f>SUM(F665:F665)</f>
        <v>627275.31</v>
      </c>
      <c r="G664" s="246">
        <f>SUM(G665:G665)</f>
        <v>939051</v>
      </c>
      <c r="H664" s="631">
        <f>SUM(H665:H665)</f>
        <v>953045</v>
      </c>
      <c r="I664" s="974" t="s">
        <v>28</v>
      </c>
    </row>
    <row r="665" spans="1:9" s="86" customFormat="1" ht="12.75">
      <c r="A665" s="43"/>
      <c r="B665" s="74" t="s">
        <v>28</v>
      </c>
      <c r="C665" s="66" t="s">
        <v>542</v>
      </c>
      <c r="D665" s="131">
        <v>698164</v>
      </c>
      <c r="E665" s="131">
        <v>725442.24</v>
      </c>
      <c r="F665" s="131">
        <v>627275.31</v>
      </c>
      <c r="G665" s="131">
        <v>939051</v>
      </c>
      <c r="H665" s="635">
        <v>953045</v>
      </c>
      <c r="I665" s="915" t="s">
        <v>662</v>
      </c>
    </row>
    <row r="666" spans="1:9" ht="12.75" customHeight="1">
      <c r="A666" s="39"/>
      <c r="B666" s="28"/>
      <c r="C666" s="41" t="s">
        <v>8</v>
      </c>
      <c r="D666" s="131">
        <f>SUM(D667:D670)</f>
        <v>103936</v>
      </c>
      <c r="E666" s="131">
        <f>SUM(E667:E670)</f>
        <v>110340.63</v>
      </c>
      <c r="F666" s="131">
        <f>SUM(F667:F670)</f>
        <v>0</v>
      </c>
      <c r="G666" s="131">
        <f>SUM(G667:G670)</f>
        <v>75025</v>
      </c>
      <c r="H666" s="635">
        <f>SUM(H667:H670)</f>
        <v>83045</v>
      </c>
      <c r="I666" s="981" t="s">
        <v>28</v>
      </c>
    </row>
    <row r="667" spans="1:9" s="37" customFormat="1" ht="12.75" customHeight="1">
      <c r="A667" s="163"/>
      <c r="B667" s="164"/>
      <c r="C667" s="41" t="s">
        <v>9</v>
      </c>
      <c r="D667" s="132">
        <v>87424</v>
      </c>
      <c r="E667" s="132">
        <v>92571.13</v>
      </c>
      <c r="F667" s="131">
        <v>0</v>
      </c>
      <c r="G667" s="131">
        <v>62500</v>
      </c>
      <c r="H667" s="608">
        <v>28000</v>
      </c>
      <c r="I667" s="981"/>
    </row>
    <row r="668" spans="1:9" s="37" customFormat="1" ht="12.75" customHeight="1">
      <c r="A668" s="163"/>
      <c r="B668" s="164"/>
      <c r="C668" s="41" t="s">
        <v>11</v>
      </c>
      <c r="D668" s="132">
        <v>14880</v>
      </c>
      <c r="E668" s="132">
        <v>15879.27</v>
      </c>
      <c r="F668" s="131">
        <v>0</v>
      </c>
      <c r="G668" s="132">
        <v>10970</v>
      </c>
      <c r="H668" s="608">
        <v>12057</v>
      </c>
      <c r="I668" s="981"/>
    </row>
    <row r="669" spans="1:9" s="37" customFormat="1" ht="12.75" customHeight="1">
      <c r="A669" s="163"/>
      <c r="B669" s="164"/>
      <c r="C669" s="41" t="s">
        <v>12</v>
      </c>
      <c r="D669" s="132">
        <v>1632</v>
      </c>
      <c r="E669" s="132">
        <v>1890.23</v>
      </c>
      <c r="F669" s="131">
        <v>0</v>
      </c>
      <c r="G669" s="132">
        <v>1555</v>
      </c>
      <c r="H669" s="608">
        <v>1488</v>
      </c>
      <c r="I669" s="981"/>
    </row>
    <row r="670" spans="1:9" s="37" customFormat="1" ht="12.75">
      <c r="A670" s="163"/>
      <c r="B670" s="164"/>
      <c r="C670" s="41" t="s">
        <v>1193</v>
      </c>
      <c r="D670" s="255" t="s">
        <v>28</v>
      </c>
      <c r="E670" s="255" t="s">
        <v>28</v>
      </c>
      <c r="F670" s="254" t="s">
        <v>28</v>
      </c>
      <c r="G670" s="255" t="s">
        <v>28</v>
      </c>
      <c r="H670" s="608">
        <v>41500</v>
      </c>
      <c r="I670" s="1193" t="s">
        <v>1195</v>
      </c>
    </row>
    <row r="671" spans="1:9" ht="25.5">
      <c r="A671" s="39"/>
      <c r="B671" s="28"/>
      <c r="C671" s="41" t="s">
        <v>15</v>
      </c>
      <c r="D671" s="132">
        <v>594228</v>
      </c>
      <c r="E671" s="132">
        <v>615101.61</v>
      </c>
      <c r="F671" s="111">
        <v>627275.31</v>
      </c>
      <c r="G671" s="158">
        <v>864026</v>
      </c>
      <c r="H671" s="608">
        <v>870000</v>
      </c>
      <c r="I671" s="915" t="s">
        <v>28</v>
      </c>
    </row>
    <row r="672" spans="1:9" ht="12.75" customHeight="1" hidden="1">
      <c r="A672" s="54"/>
      <c r="B672" s="30"/>
      <c r="C672" s="41" t="s">
        <v>14</v>
      </c>
      <c r="D672" s="132">
        <f>SUM(D665-D666-D671)</f>
        <v>0</v>
      </c>
      <c r="E672" s="132">
        <f>SUM(E665-E666-E671)</f>
        <v>0</v>
      </c>
      <c r="F672" s="132">
        <f>SUM(F665-F666-F671)</f>
        <v>0</v>
      </c>
      <c r="G672" s="132">
        <f>SUM(G665-G666-G671)</f>
        <v>0</v>
      </c>
      <c r="H672" s="637">
        <f>SUM(H665-H666-H671)</f>
        <v>0</v>
      </c>
      <c r="I672" s="981" t="s">
        <v>28</v>
      </c>
    </row>
    <row r="673" spans="1:9" s="119" customFormat="1" ht="76.5">
      <c r="A673" s="267"/>
      <c r="B673" s="265" t="s">
        <v>475</v>
      </c>
      <c r="C673" s="557" t="s">
        <v>697</v>
      </c>
      <c r="D673" s="246">
        <f>SUM(D674:D674)</f>
        <v>1082293</v>
      </c>
      <c r="E673" s="246">
        <f>SUM(E674:E674)</f>
        <v>1174309.9</v>
      </c>
      <c r="F673" s="246">
        <f>SUM(F674:F674)</f>
        <v>956431.79</v>
      </c>
      <c r="G673" s="246">
        <f>SUM(G674:G674)</f>
        <v>1432366.71</v>
      </c>
      <c r="H673" s="631">
        <f>SUM(H674:H674)</f>
        <v>1621221</v>
      </c>
      <c r="I673" s="974" t="s">
        <v>28</v>
      </c>
    </row>
    <row r="674" spans="1:9" s="86" customFormat="1" ht="12.75">
      <c r="A674" s="43"/>
      <c r="B674" s="74" t="s">
        <v>28</v>
      </c>
      <c r="C674" s="66" t="s">
        <v>542</v>
      </c>
      <c r="D674" s="131">
        <v>1082293</v>
      </c>
      <c r="E674" s="131">
        <v>1174309.9</v>
      </c>
      <c r="F674" s="131">
        <v>956431.79</v>
      </c>
      <c r="G674" s="131">
        <v>1432366.71</v>
      </c>
      <c r="H674" s="635">
        <v>1621221</v>
      </c>
      <c r="I674" s="915" t="s">
        <v>28</v>
      </c>
    </row>
    <row r="675" spans="1:9" ht="12.75">
      <c r="A675" s="39"/>
      <c r="B675" s="28"/>
      <c r="C675" s="41" t="s">
        <v>8</v>
      </c>
      <c r="D675" s="131">
        <f>SUM(D676:D681)</f>
        <v>1033995</v>
      </c>
      <c r="E675" s="131">
        <f>SUM(E676:E681)</f>
        <v>1128217.8800000001</v>
      </c>
      <c r="F675" s="131">
        <f>SUM(F676:F681)</f>
        <v>908303.9800000001</v>
      </c>
      <c r="G675" s="131">
        <f>SUM(G676:G681)</f>
        <v>1380358.71</v>
      </c>
      <c r="H675" s="635">
        <f>SUM(H676:H681)</f>
        <v>1553831</v>
      </c>
      <c r="I675" s="981" t="s">
        <v>28</v>
      </c>
    </row>
    <row r="676" spans="1:9" s="37" customFormat="1" ht="12.75">
      <c r="A676" s="163"/>
      <c r="B676" s="164"/>
      <c r="C676" s="41" t="s">
        <v>9</v>
      </c>
      <c r="D676" s="132">
        <v>823512</v>
      </c>
      <c r="E676" s="132">
        <v>898868.51</v>
      </c>
      <c r="F676" s="131">
        <v>709556.87</v>
      </c>
      <c r="G676" s="131">
        <v>1112358</v>
      </c>
      <c r="H676" s="608">
        <v>0</v>
      </c>
      <c r="I676" s="981"/>
    </row>
    <row r="677" spans="1:9" s="37" customFormat="1" ht="12.75">
      <c r="A677" s="163"/>
      <c r="B677" s="164"/>
      <c r="C677" s="41" t="s">
        <v>10</v>
      </c>
      <c r="D677" s="132">
        <v>50387</v>
      </c>
      <c r="E677" s="132">
        <v>63347.14</v>
      </c>
      <c r="F677" s="131">
        <v>58191.38</v>
      </c>
      <c r="G677" s="132">
        <v>58302.71</v>
      </c>
      <c r="H677" s="608">
        <v>0</v>
      </c>
      <c r="I677" s="981"/>
    </row>
    <row r="678" spans="1:9" s="37" customFormat="1" ht="12.75">
      <c r="A678" s="163"/>
      <c r="B678" s="164"/>
      <c r="C678" s="41" t="s">
        <v>11</v>
      </c>
      <c r="D678" s="132">
        <v>143586</v>
      </c>
      <c r="E678" s="132">
        <v>148986.9</v>
      </c>
      <c r="F678" s="131">
        <v>126132.17</v>
      </c>
      <c r="G678" s="132">
        <v>185693</v>
      </c>
      <c r="H678" s="608">
        <v>244111</v>
      </c>
      <c r="I678" s="981"/>
    </row>
    <row r="679" spans="1:9" s="37" customFormat="1" ht="12.75">
      <c r="A679" s="163"/>
      <c r="B679" s="164"/>
      <c r="C679" s="41" t="s">
        <v>12</v>
      </c>
      <c r="D679" s="132">
        <v>16510</v>
      </c>
      <c r="E679" s="132">
        <v>17015.33</v>
      </c>
      <c r="F679" s="131">
        <v>14423.56</v>
      </c>
      <c r="G679" s="132">
        <v>24005</v>
      </c>
      <c r="H679" s="608">
        <v>33076</v>
      </c>
      <c r="I679" s="981"/>
    </row>
    <row r="680" spans="1:9" s="37" customFormat="1" ht="12.75">
      <c r="A680" s="163"/>
      <c r="B680" s="164"/>
      <c r="C680" s="41" t="s">
        <v>1193</v>
      </c>
      <c r="D680" s="255" t="s">
        <v>28</v>
      </c>
      <c r="E680" s="255" t="s">
        <v>28</v>
      </c>
      <c r="F680" s="254" t="s">
        <v>28</v>
      </c>
      <c r="G680" s="255" t="s">
        <v>28</v>
      </c>
      <c r="H680" s="608">
        <v>1182134</v>
      </c>
      <c r="I680" s="1193" t="s">
        <v>1195</v>
      </c>
    </row>
    <row r="681" spans="1:9" s="37" customFormat="1" ht="12.75">
      <c r="A681" s="163"/>
      <c r="B681" s="164"/>
      <c r="C681" s="41" t="s">
        <v>1194</v>
      </c>
      <c r="D681" s="255" t="s">
        <v>28</v>
      </c>
      <c r="E681" s="255" t="s">
        <v>28</v>
      </c>
      <c r="F681" s="254" t="s">
        <v>28</v>
      </c>
      <c r="G681" s="255" t="s">
        <v>28</v>
      </c>
      <c r="H681" s="608">
        <v>94510</v>
      </c>
      <c r="I681" s="1193" t="s">
        <v>1196</v>
      </c>
    </row>
    <row r="682" spans="1:9" ht="12.75">
      <c r="A682" s="54"/>
      <c r="B682" s="30"/>
      <c r="C682" s="41" t="s">
        <v>14</v>
      </c>
      <c r="D682" s="132">
        <f>SUM(D674-D675)</f>
        <v>48298</v>
      </c>
      <c r="E682" s="132">
        <f>SUM(E674-E675)</f>
        <v>46092.019999999786</v>
      </c>
      <c r="F682" s="132">
        <f>SUM(F674-F675)</f>
        <v>48127.80999999994</v>
      </c>
      <c r="G682" s="132">
        <f>SUM(G674-G675)</f>
        <v>52008</v>
      </c>
      <c r="H682" s="637">
        <f>SUM(H674-H675)</f>
        <v>67390</v>
      </c>
      <c r="I682" s="981" t="s">
        <v>28</v>
      </c>
    </row>
    <row r="683" spans="1:9" s="119" customFormat="1" ht="78" customHeight="1">
      <c r="A683" s="267"/>
      <c r="B683" s="265" t="s">
        <v>886</v>
      </c>
      <c r="C683" s="963" t="s">
        <v>887</v>
      </c>
      <c r="D683" s="246">
        <f>SUM(D684:D684)</f>
        <v>207853</v>
      </c>
      <c r="E683" s="246">
        <f>SUM(E684:E684)</f>
        <v>264373.5</v>
      </c>
      <c r="F683" s="246">
        <f>SUM(F684:F684)</f>
        <v>239255.09</v>
      </c>
      <c r="G683" s="246">
        <f>SUM(G684:G684)</f>
        <v>328826.15</v>
      </c>
      <c r="H683" s="631">
        <f>SUM(H684:H684)</f>
        <v>0</v>
      </c>
      <c r="I683" s="974" t="s">
        <v>28</v>
      </c>
    </row>
    <row r="684" spans="1:9" s="86" customFormat="1" ht="12.75">
      <c r="A684" s="43"/>
      <c r="B684" s="74" t="s">
        <v>28</v>
      </c>
      <c r="C684" s="66" t="s">
        <v>542</v>
      </c>
      <c r="D684" s="1104">
        <v>207853</v>
      </c>
      <c r="E684" s="131">
        <v>264373.5</v>
      </c>
      <c r="F684" s="131">
        <v>239255.09</v>
      </c>
      <c r="G684" s="131">
        <v>328826.15</v>
      </c>
      <c r="H684" s="635">
        <v>0</v>
      </c>
      <c r="I684" s="915" t="s">
        <v>28</v>
      </c>
    </row>
    <row r="685" spans="1:9" ht="12.75" hidden="1">
      <c r="A685" s="39"/>
      <c r="B685" s="28"/>
      <c r="C685" s="41" t="s">
        <v>8</v>
      </c>
      <c r="D685" s="131">
        <f>SUM(D686:D689)</f>
        <v>0</v>
      </c>
      <c r="E685" s="131"/>
      <c r="F685" s="1105"/>
      <c r="G685" s="1105"/>
      <c r="H685" s="636"/>
      <c r="I685" s="981" t="s">
        <v>28</v>
      </c>
    </row>
    <row r="686" spans="1:9" s="37" customFormat="1" ht="12.75" hidden="1">
      <c r="A686" s="163"/>
      <c r="B686" s="164"/>
      <c r="C686" s="41" t="s">
        <v>9</v>
      </c>
      <c r="D686" s="132">
        <v>0</v>
      </c>
      <c r="E686" s="132"/>
      <c r="F686" s="131"/>
      <c r="G686" s="131"/>
      <c r="H686" s="608"/>
      <c r="I686" s="981"/>
    </row>
    <row r="687" spans="1:9" s="37" customFormat="1" ht="12.75" hidden="1">
      <c r="A687" s="163"/>
      <c r="B687" s="164"/>
      <c r="C687" s="41" t="s">
        <v>10</v>
      </c>
      <c r="D687" s="132">
        <v>0</v>
      </c>
      <c r="E687" s="132"/>
      <c r="F687" s="131"/>
      <c r="G687" s="132"/>
      <c r="H687" s="608"/>
      <c r="I687" s="981"/>
    </row>
    <row r="688" spans="1:9" s="37" customFormat="1" ht="12.75" hidden="1">
      <c r="A688" s="163"/>
      <c r="B688" s="164"/>
      <c r="C688" s="41" t="s">
        <v>11</v>
      </c>
      <c r="D688" s="132">
        <v>0</v>
      </c>
      <c r="E688" s="132"/>
      <c r="F688" s="131"/>
      <c r="G688" s="132"/>
      <c r="H688" s="608"/>
      <c r="I688" s="981"/>
    </row>
    <row r="689" spans="1:9" s="37" customFormat="1" ht="12.75" hidden="1">
      <c r="A689" s="163"/>
      <c r="B689" s="164"/>
      <c r="C689" s="41" t="s">
        <v>12</v>
      </c>
      <c r="D689" s="132">
        <v>0</v>
      </c>
      <c r="E689" s="132"/>
      <c r="F689" s="131"/>
      <c r="G689" s="132"/>
      <c r="H689" s="608"/>
      <c r="I689" s="981"/>
    </row>
    <row r="690" spans="1:9" ht="12.75">
      <c r="A690" s="54"/>
      <c r="B690" s="30"/>
      <c r="C690" s="41" t="s">
        <v>14</v>
      </c>
      <c r="D690" s="132">
        <f>SUM(D684-D685)</f>
        <v>207853</v>
      </c>
      <c r="E690" s="132">
        <v>264373.5</v>
      </c>
      <c r="F690" s="132">
        <v>239255.09</v>
      </c>
      <c r="G690" s="132">
        <v>328826.15</v>
      </c>
      <c r="H690" s="637">
        <v>0</v>
      </c>
      <c r="I690" s="981" t="s">
        <v>28</v>
      </c>
    </row>
    <row r="691" spans="1:9" s="117" customFormat="1" ht="12.75">
      <c r="A691" s="264"/>
      <c r="B691" s="225" t="s">
        <v>130</v>
      </c>
      <c r="C691" s="226" t="s">
        <v>30</v>
      </c>
      <c r="D691" s="227">
        <f>SUM(D692:D695)</f>
        <v>305182</v>
      </c>
      <c r="E691" s="227">
        <f>SUM(E692:E695)</f>
        <v>2476961.29</v>
      </c>
      <c r="F691" s="227">
        <f>SUM(F692:F695)</f>
        <v>1661879.5399999998</v>
      </c>
      <c r="G691" s="227">
        <f>SUM(G692:G695)</f>
        <v>2404776.16</v>
      </c>
      <c r="H691" s="588">
        <f>SUM(H692:H695)</f>
        <v>533438</v>
      </c>
      <c r="I691" s="970" t="s">
        <v>28</v>
      </c>
    </row>
    <row r="692" spans="1:9" s="4" customFormat="1" ht="12.75">
      <c r="A692" s="33"/>
      <c r="B692" s="74"/>
      <c r="C692" s="66" t="s">
        <v>257</v>
      </c>
      <c r="D692" s="466">
        <v>23370</v>
      </c>
      <c r="E692" s="466">
        <v>2159370</v>
      </c>
      <c r="F692" s="320">
        <v>1560921.38</v>
      </c>
      <c r="G692" s="364">
        <v>1676000</v>
      </c>
      <c r="H692" s="612">
        <f>SUM(H693:H694)</f>
        <v>0</v>
      </c>
      <c r="I692" s="915" t="s">
        <v>28</v>
      </c>
    </row>
    <row r="693" spans="1:9" s="4" customFormat="1" ht="25.5" hidden="1">
      <c r="A693" s="69"/>
      <c r="B693" s="58"/>
      <c r="C693" s="1032" t="s">
        <v>646</v>
      </c>
      <c r="D693" s="248"/>
      <c r="E693" s="248"/>
      <c r="F693" s="436"/>
      <c r="G693" s="248"/>
      <c r="H693" s="612"/>
      <c r="I693" s="915" t="s">
        <v>911</v>
      </c>
    </row>
    <row r="694" spans="1:9" s="4" customFormat="1" ht="63.75" hidden="1">
      <c r="A694" s="69"/>
      <c r="B694" s="80"/>
      <c r="C694" s="1032" t="s">
        <v>711</v>
      </c>
      <c r="D694" s="248"/>
      <c r="E694" s="248"/>
      <c r="F694" s="436"/>
      <c r="G694" s="248"/>
      <c r="H694" s="612"/>
      <c r="I694" s="1038" t="s">
        <v>28</v>
      </c>
    </row>
    <row r="695" spans="1:9" s="86" customFormat="1" ht="12.75">
      <c r="A695" s="80"/>
      <c r="B695" s="541"/>
      <c r="C695" s="66" t="s">
        <v>546</v>
      </c>
      <c r="D695" s="111">
        <v>281812</v>
      </c>
      <c r="E695" s="111">
        <v>317591.29</v>
      </c>
      <c r="F695" s="111">
        <v>100958.16</v>
      </c>
      <c r="G695" s="111">
        <v>728776.16</v>
      </c>
      <c r="H695" s="591">
        <f>SUM(H699,H703)</f>
        <v>533438</v>
      </c>
      <c r="I695" s="915" t="s">
        <v>28</v>
      </c>
    </row>
    <row r="696" spans="1:10" s="328" customFormat="1" ht="12.75">
      <c r="A696" s="811"/>
      <c r="B696" s="811"/>
      <c r="C696" s="1210"/>
      <c r="D696" s="1211"/>
      <c r="E696" s="1211"/>
      <c r="F696" s="1212"/>
      <c r="G696" s="1211"/>
      <c r="H696" s="614"/>
      <c r="I696" s="1223" t="s">
        <v>1302</v>
      </c>
      <c r="J696" s="487"/>
    </row>
    <row r="697" spans="1:9" ht="13.5" thickBot="1">
      <c r="A697" s="18"/>
      <c r="B697" s="18"/>
      <c r="C697" s="547"/>
      <c r="D697" s="145"/>
      <c r="E697" s="145"/>
      <c r="F697" s="297"/>
      <c r="G697" s="326"/>
      <c r="H697" s="585"/>
      <c r="I697" s="973"/>
    </row>
    <row r="698" spans="1:9" s="1" customFormat="1" ht="39" thickBot="1">
      <c r="A698" s="20" t="s">
        <v>21</v>
      </c>
      <c r="B698" s="21" t="s">
        <v>22</v>
      </c>
      <c r="C698" s="9" t="s">
        <v>44</v>
      </c>
      <c r="D698" s="10" t="s">
        <v>795</v>
      </c>
      <c r="E698" s="10" t="s">
        <v>913</v>
      </c>
      <c r="F698" s="10" t="s">
        <v>914</v>
      </c>
      <c r="G698" s="10" t="s">
        <v>897</v>
      </c>
      <c r="H698" s="1031" t="s">
        <v>915</v>
      </c>
      <c r="I698" s="666" t="s">
        <v>25</v>
      </c>
    </row>
    <row r="699" spans="1:9" ht="12.75">
      <c r="A699" s="28"/>
      <c r="B699" s="526"/>
      <c r="C699" s="47" t="s">
        <v>8</v>
      </c>
      <c r="D699" s="135">
        <f>SUM(D566:D702)</f>
        <v>51361</v>
      </c>
      <c r="E699" s="135">
        <f>SUM(E566:E702)</f>
        <v>1750</v>
      </c>
      <c r="F699" s="135">
        <f>SUM(F566:F702)</f>
        <v>4898.82</v>
      </c>
      <c r="G699" s="135">
        <f>SUM(G566:G702)</f>
        <v>123165</v>
      </c>
      <c r="H699" s="1036">
        <f>SUM(H700:H702)</f>
        <v>6000</v>
      </c>
      <c r="I699" s="915" t="s">
        <v>28</v>
      </c>
    </row>
    <row r="700" spans="1:9" s="37" customFormat="1" ht="12.75">
      <c r="A700" s="164"/>
      <c r="B700" s="527"/>
      <c r="C700" s="47" t="s">
        <v>11</v>
      </c>
      <c r="D700" s="158">
        <v>3101</v>
      </c>
      <c r="E700" s="158">
        <v>0</v>
      </c>
      <c r="F700" s="111">
        <v>0</v>
      </c>
      <c r="G700" s="158">
        <v>664</v>
      </c>
      <c r="H700" s="633">
        <v>0</v>
      </c>
      <c r="I700" s="916" t="s">
        <v>28</v>
      </c>
    </row>
    <row r="701" spans="1:9" s="37" customFormat="1" ht="12.75">
      <c r="A701" s="164"/>
      <c r="B701" s="527"/>
      <c r="C701" s="47" t="s">
        <v>12</v>
      </c>
      <c r="D701" s="158">
        <v>442</v>
      </c>
      <c r="E701" s="158">
        <v>0</v>
      </c>
      <c r="F701" s="111">
        <v>0</v>
      </c>
      <c r="G701" s="158">
        <v>95</v>
      </c>
      <c r="H701" s="633">
        <v>0</v>
      </c>
      <c r="I701" s="916" t="s">
        <v>28</v>
      </c>
    </row>
    <row r="702" spans="1:9" s="37" customFormat="1" ht="12.75">
      <c r="A702" s="164"/>
      <c r="B702" s="527"/>
      <c r="C702" s="47" t="s">
        <v>0</v>
      </c>
      <c r="D702" s="158">
        <v>47818</v>
      </c>
      <c r="E702" s="158">
        <v>1750</v>
      </c>
      <c r="F702" s="111">
        <v>4898.82</v>
      </c>
      <c r="G702" s="158">
        <v>6000</v>
      </c>
      <c r="H702" s="608">
        <v>6000</v>
      </c>
      <c r="I702" s="916" t="s">
        <v>28</v>
      </c>
    </row>
    <row r="703" spans="1:9" s="37" customFormat="1" ht="12.75">
      <c r="A703" s="164"/>
      <c r="B703" s="527"/>
      <c r="C703" s="66" t="s">
        <v>55</v>
      </c>
      <c r="D703" s="158">
        <f>SUM(D695-D699-D704)</f>
        <v>230451</v>
      </c>
      <c r="E703" s="158">
        <f>SUM(E695-E699-E704)</f>
        <v>315841.29</v>
      </c>
      <c r="F703" s="158">
        <f>SUM(F695-F699-F704)</f>
        <v>96059.34</v>
      </c>
      <c r="G703" s="158">
        <f>SUM(G695-G699-G704)</f>
        <v>605611.16</v>
      </c>
      <c r="H703" s="419">
        <f>SUM(H705:H715)</f>
        <v>527438</v>
      </c>
      <c r="I703" s="915" t="s">
        <v>28</v>
      </c>
    </row>
    <row r="704" spans="1:9" s="37" customFormat="1" ht="91.5" customHeight="1" hidden="1">
      <c r="A704" s="163"/>
      <c r="B704" s="163"/>
      <c r="C704" s="432" t="s">
        <v>296</v>
      </c>
      <c r="D704" s="132">
        <v>0</v>
      </c>
      <c r="E704" s="132"/>
      <c r="F704" s="131"/>
      <c r="G704" s="131"/>
      <c r="H704" s="608"/>
      <c r="I704" s="397" t="s">
        <v>663</v>
      </c>
    </row>
    <row r="705" spans="1:10" s="363" customFormat="1" ht="89.25">
      <c r="A705" s="431"/>
      <c r="B705" s="431"/>
      <c r="C705" s="36" t="s">
        <v>842</v>
      </c>
      <c r="D705" s="253"/>
      <c r="E705" s="253"/>
      <c r="F705" s="272"/>
      <c r="G705" s="272"/>
      <c r="H705" s="608">
        <v>5000</v>
      </c>
      <c r="I705" s="1195" t="s">
        <v>1275</v>
      </c>
      <c r="J705" s="319" t="s">
        <v>28</v>
      </c>
    </row>
    <row r="706" spans="1:10" s="363" customFormat="1" ht="12.75">
      <c r="A706" s="431"/>
      <c r="B706" s="431"/>
      <c r="C706" s="36" t="s">
        <v>596</v>
      </c>
      <c r="D706" s="253"/>
      <c r="E706" s="253"/>
      <c r="F706" s="272"/>
      <c r="G706" s="272"/>
      <c r="H706" s="608">
        <v>6000</v>
      </c>
      <c r="I706" s="929"/>
      <c r="J706" s="319"/>
    </row>
    <row r="707" spans="1:9" s="37" customFormat="1" ht="12.75">
      <c r="A707" s="163"/>
      <c r="B707" s="163"/>
      <c r="C707" s="137" t="s">
        <v>478</v>
      </c>
      <c r="D707" s="253"/>
      <c r="E707" s="253"/>
      <c r="F707" s="272"/>
      <c r="G707" s="254"/>
      <c r="H707" s="608">
        <v>1050</v>
      </c>
      <c r="I707" s="916"/>
    </row>
    <row r="708" spans="1:9" s="37" customFormat="1" ht="25.5">
      <c r="A708" s="163"/>
      <c r="B708" s="163"/>
      <c r="C708" s="137" t="s">
        <v>597</v>
      </c>
      <c r="D708" s="253"/>
      <c r="E708" s="253"/>
      <c r="F708" s="272"/>
      <c r="G708" s="254"/>
      <c r="H708" s="608">
        <v>4800</v>
      </c>
      <c r="I708" s="916"/>
    </row>
    <row r="709" spans="1:9" s="37" customFormat="1" ht="25.5" hidden="1">
      <c r="A709" s="163"/>
      <c r="B709" s="163"/>
      <c r="C709" s="568" t="s">
        <v>479</v>
      </c>
      <c r="D709" s="253"/>
      <c r="E709" s="253"/>
      <c r="F709" s="272"/>
      <c r="G709" s="254"/>
      <c r="H709" s="608">
        <v>0</v>
      </c>
      <c r="I709" s="916"/>
    </row>
    <row r="710" spans="1:9" s="38" customFormat="1" ht="25.5">
      <c r="A710" s="64"/>
      <c r="B710" s="64"/>
      <c r="C710" s="137" t="s">
        <v>306</v>
      </c>
      <c r="D710" s="249"/>
      <c r="E710" s="249"/>
      <c r="F710" s="302"/>
      <c r="G710" s="338"/>
      <c r="H710" s="598">
        <v>100000</v>
      </c>
      <c r="I710" s="916"/>
    </row>
    <row r="711" spans="1:9" s="38" customFormat="1" ht="25.5" hidden="1">
      <c r="A711" s="64"/>
      <c r="B711" s="64"/>
      <c r="C711" s="27" t="s">
        <v>763</v>
      </c>
      <c r="D711" s="249"/>
      <c r="E711" s="249"/>
      <c r="F711" s="302"/>
      <c r="G711" s="338"/>
      <c r="H711" s="598">
        <v>0</v>
      </c>
      <c r="I711" s="916"/>
    </row>
    <row r="712" spans="1:9" s="38" customFormat="1" ht="12.75">
      <c r="A712" s="64"/>
      <c r="B712" s="64"/>
      <c r="C712" s="27" t="s">
        <v>762</v>
      </c>
      <c r="D712" s="249"/>
      <c r="E712" s="249"/>
      <c r="F712" s="302"/>
      <c r="G712" s="338"/>
      <c r="H712" s="598">
        <v>220000</v>
      </c>
      <c r="I712" s="916"/>
    </row>
    <row r="713" spans="1:9" s="38" customFormat="1" ht="12.75">
      <c r="A713" s="64"/>
      <c r="B713" s="64"/>
      <c r="C713" s="27" t="s">
        <v>480</v>
      </c>
      <c r="D713" s="249"/>
      <c r="E713" s="249"/>
      <c r="F713" s="302"/>
      <c r="G713" s="338"/>
      <c r="H713" s="598">
        <v>50000</v>
      </c>
      <c r="I713" s="916"/>
    </row>
    <row r="714" spans="1:9" s="38" customFormat="1" ht="12.75">
      <c r="A714" s="64"/>
      <c r="B714" s="64"/>
      <c r="C714" s="27" t="s">
        <v>315</v>
      </c>
      <c r="D714" s="249"/>
      <c r="E714" s="249"/>
      <c r="F714" s="302"/>
      <c r="G714" s="338"/>
      <c r="H714" s="598">
        <v>119088</v>
      </c>
      <c r="I714" s="102" t="s">
        <v>28</v>
      </c>
    </row>
    <row r="715" spans="1:9" s="38" customFormat="1" ht="26.25" thickBot="1">
      <c r="A715" s="72"/>
      <c r="B715" s="926"/>
      <c r="C715" s="829" t="s">
        <v>99</v>
      </c>
      <c r="D715" s="270"/>
      <c r="E715" s="270"/>
      <c r="F715" s="307"/>
      <c r="G715" s="385"/>
      <c r="H715" s="638">
        <v>21500</v>
      </c>
      <c r="I715" s="927" t="s">
        <v>28</v>
      </c>
    </row>
    <row r="716" spans="1:10" s="115" customFormat="1" ht="15.75">
      <c r="A716" s="219" t="s">
        <v>260</v>
      </c>
      <c r="B716" s="219"/>
      <c r="C716" s="238" t="s">
        <v>261</v>
      </c>
      <c r="D716" s="239">
        <f>SUM(D717,D720,D723,D732,D750)</f>
        <v>904413</v>
      </c>
      <c r="E716" s="239">
        <f>SUM(E717,E720,E723,E732,E750)</f>
        <v>1138842.01</v>
      </c>
      <c r="F716" s="239">
        <f>SUM(F717,F720,F723,F732,F750)</f>
        <v>512618.68</v>
      </c>
      <c r="G716" s="239">
        <f>SUM(G717,G720,G723,G732,G750)</f>
        <v>2709859</v>
      </c>
      <c r="H716" s="595">
        <f>SUM(H717,H720,H723,H732,H750)</f>
        <v>2386969</v>
      </c>
      <c r="I716" s="969"/>
      <c r="J716" s="121" t="s">
        <v>28</v>
      </c>
    </row>
    <row r="717" spans="1:9" s="117" customFormat="1" ht="38.25">
      <c r="A717" s="231"/>
      <c r="B717" s="221" t="s">
        <v>262</v>
      </c>
      <c r="C717" s="236" t="s">
        <v>263</v>
      </c>
      <c r="D717" s="224">
        <f>SUM(D718)</f>
        <v>140000</v>
      </c>
      <c r="E717" s="224">
        <f>SUM(E718)</f>
        <v>100000</v>
      </c>
      <c r="F717" s="224">
        <f>SUM(F718)</f>
        <v>0</v>
      </c>
      <c r="G717" s="224">
        <f>SUM(G718)</f>
        <v>1000000</v>
      </c>
      <c r="H717" s="605">
        <f>SUM(H718)</f>
        <v>131969</v>
      </c>
      <c r="I717" s="974" t="s">
        <v>1276</v>
      </c>
    </row>
    <row r="718" spans="1:9" s="76" customFormat="1" ht="12.75">
      <c r="A718" s="84"/>
      <c r="B718" s="518"/>
      <c r="C718" s="89" t="s">
        <v>348</v>
      </c>
      <c r="D718" s="79">
        <v>140000</v>
      </c>
      <c r="E718" s="79">
        <v>100000</v>
      </c>
      <c r="F718" s="109">
        <v>0</v>
      </c>
      <c r="G718" s="79">
        <v>1000000</v>
      </c>
      <c r="H718" s="639">
        <f>SUM(H719)</f>
        <v>131969</v>
      </c>
      <c r="I718" s="915" t="s">
        <v>28</v>
      </c>
    </row>
    <row r="719" spans="1:9" s="76" customFormat="1" ht="12.75">
      <c r="A719" s="78"/>
      <c r="B719" s="518"/>
      <c r="C719" s="821" t="s">
        <v>669</v>
      </c>
      <c r="D719" s="354"/>
      <c r="E719" s="354"/>
      <c r="F719" s="308"/>
      <c r="G719" s="373"/>
      <c r="H719" s="426">
        <v>131969</v>
      </c>
      <c r="I719" s="1006" t="s">
        <v>28</v>
      </c>
    </row>
    <row r="720" spans="1:9" s="117" customFormat="1" ht="12.75" customHeight="1" hidden="1">
      <c r="A720" s="231"/>
      <c r="B720" s="221" t="s">
        <v>605</v>
      </c>
      <c r="C720" s="236" t="s">
        <v>606</v>
      </c>
      <c r="D720" s="224">
        <f>SUM(D721)</f>
        <v>0</v>
      </c>
      <c r="E720" s="224"/>
      <c r="F720" s="224"/>
      <c r="G720" s="224"/>
      <c r="H720" s="605"/>
      <c r="I720" s="989" t="s">
        <v>28</v>
      </c>
    </row>
    <row r="721" spans="1:9" s="76" customFormat="1" ht="12.75" customHeight="1" hidden="1">
      <c r="A721" s="84"/>
      <c r="B721" s="518"/>
      <c r="C721" s="698" t="s">
        <v>348</v>
      </c>
      <c r="D721" s="271" t="s">
        <v>28</v>
      </c>
      <c r="E721" s="271"/>
      <c r="F721" s="109"/>
      <c r="G721" s="79"/>
      <c r="H721" s="639"/>
      <c r="I721" s="915" t="s">
        <v>28</v>
      </c>
    </row>
    <row r="722" spans="1:9" s="76" customFormat="1" ht="12.75" customHeight="1" hidden="1">
      <c r="A722" s="78"/>
      <c r="B722" s="518"/>
      <c r="C722" s="699" t="s">
        <v>607</v>
      </c>
      <c r="D722" s="354"/>
      <c r="E722" s="354"/>
      <c r="F722" s="308"/>
      <c r="G722" s="373"/>
      <c r="H722" s="426"/>
      <c r="I722" s="915" t="s">
        <v>28</v>
      </c>
    </row>
    <row r="723" spans="1:9" s="117" customFormat="1" ht="12.75">
      <c r="A723" s="231"/>
      <c r="B723" s="221" t="s">
        <v>301</v>
      </c>
      <c r="C723" s="222" t="s">
        <v>302</v>
      </c>
      <c r="D723" s="224">
        <f>SUM(D724)</f>
        <v>0</v>
      </c>
      <c r="E723" s="224">
        <f>SUM(E724)</f>
        <v>2460</v>
      </c>
      <c r="F723" s="224">
        <f>SUM(F724)</f>
        <v>0</v>
      </c>
      <c r="G723" s="224">
        <f>SUM(G724)</f>
        <v>10000</v>
      </c>
      <c r="H723" s="605">
        <f>SUM(H724)</f>
        <v>10000</v>
      </c>
      <c r="I723" s="1008" t="s">
        <v>28</v>
      </c>
    </row>
    <row r="724" spans="1:10" s="86" customFormat="1" ht="12.75">
      <c r="A724" s="33"/>
      <c r="B724" s="525"/>
      <c r="C724" s="100" t="s">
        <v>187</v>
      </c>
      <c r="D724" s="320">
        <v>0</v>
      </c>
      <c r="E724" s="320">
        <v>2460</v>
      </c>
      <c r="F724" s="320">
        <v>0</v>
      </c>
      <c r="G724" s="320">
        <v>10000</v>
      </c>
      <c r="H724" s="640">
        <v>10000</v>
      </c>
      <c r="I724" s="916" t="s">
        <v>28</v>
      </c>
      <c r="J724" s="4"/>
    </row>
    <row r="725" spans="1:9" ht="12.75">
      <c r="A725" s="39"/>
      <c r="B725" s="22"/>
      <c r="C725" s="171" t="s">
        <v>8</v>
      </c>
      <c r="D725" s="111">
        <f>SUM(D727:D727)</f>
        <v>0</v>
      </c>
      <c r="E725" s="111">
        <f>SUM(E727:E727)</f>
        <v>0</v>
      </c>
      <c r="F725" s="111">
        <f>SUM(F727:F727)</f>
        <v>0</v>
      </c>
      <c r="G725" s="111">
        <f>SUM(G727:G727)</f>
        <v>2500</v>
      </c>
      <c r="H725" s="591">
        <f>SUM(H727:H727)</f>
        <v>2500</v>
      </c>
      <c r="I725" s="981"/>
    </row>
    <row r="726" spans="1:9" ht="12.75" hidden="1">
      <c r="A726" s="39"/>
      <c r="B726" s="28"/>
      <c r="C726" s="171" t="s">
        <v>16</v>
      </c>
      <c r="D726" s="111">
        <v>0</v>
      </c>
      <c r="E726" s="111">
        <v>0</v>
      </c>
      <c r="F726" s="111">
        <v>0</v>
      </c>
      <c r="G726" s="111">
        <v>0</v>
      </c>
      <c r="H726" s="591"/>
      <c r="I726" s="981"/>
    </row>
    <row r="727" spans="1:9" s="37" customFormat="1" ht="12.75">
      <c r="A727" s="163"/>
      <c r="B727" s="164"/>
      <c r="C727" s="171" t="s">
        <v>0</v>
      </c>
      <c r="D727" s="158">
        <v>0</v>
      </c>
      <c r="E727" s="158">
        <v>0</v>
      </c>
      <c r="F727" s="111">
        <v>0</v>
      </c>
      <c r="G727" s="158">
        <v>2500</v>
      </c>
      <c r="H727" s="608">
        <v>2500</v>
      </c>
      <c r="I727" s="916" t="s">
        <v>28</v>
      </c>
    </row>
    <row r="728" spans="1:9" ht="12.75">
      <c r="A728" s="54"/>
      <c r="B728" s="30"/>
      <c r="C728" s="171" t="s">
        <v>3</v>
      </c>
      <c r="D728" s="132">
        <v>0</v>
      </c>
      <c r="E728" s="132">
        <v>2460</v>
      </c>
      <c r="F728" s="111">
        <v>0</v>
      </c>
      <c r="G728" s="111">
        <v>7500</v>
      </c>
      <c r="H728" s="419">
        <v>7500</v>
      </c>
      <c r="I728" s="981"/>
    </row>
    <row r="729" spans="1:10" s="328" customFormat="1" ht="12.75">
      <c r="A729" s="811"/>
      <c r="B729" s="811"/>
      <c r="C729" s="1210"/>
      <c r="D729" s="1211"/>
      <c r="E729" s="1211"/>
      <c r="F729" s="1212"/>
      <c r="G729" s="1211"/>
      <c r="H729" s="614"/>
      <c r="I729" s="1223" t="s">
        <v>1303</v>
      </c>
      <c r="J729" s="487"/>
    </row>
    <row r="730" spans="1:9" ht="13.5" thickBot="1">
      <c r="A730" s="18"/>
      <c r="B730" s="18"/>
      <c r="C730" s="547"/>
      <c r="D730" s="145"/>
      <c r="E730" s="145"/>
      <c r="F730" s="297"/>
      <c r="G730" s="326"/>
      <c r="H730" s="585"/>
      <c r="I730" s="973"/>
    </row>
    <row r="731" spans="1:9" s="1" customFormat="1" ht="39" thickBot="1">
      <c r="A731" s="20" t="s">
        <v>21</v>
      </c>
      <c r="B731" s="21" t="s">
        <v>22</v>
      </c>
      <c r="C731" s="9" t="s">
        <v>44</v>
      </c>
      <c r="D731" s="10" t="s">
        <v>795</v>
      </c>
      <c r="E731" s="10" t="s">
        <v>913</v>
      </c>
      <c r="F731" s="10" t="s">
        <v>914</v>
      </c>
      <c r="G731" s="10" t="s">
        <v>897</v>
      </c>
      <c r="H731" s="1031" t="s">
        <v>915</v>
      </c>
      <c r="I731" s="666" t="s">
        <v>25</v>
      </c>
    </row>
    <row r="732" spans="1:9" s="117" customFormat="1" ht="25.5">
      <c r="A732" s="231"/>
      <c r="B732" s="221" t="s">
        <v>264</v>
      </c>
      <c r="C732" s="222" t="s">
        <v>265</v>
      </c>
      <c r="D732" s="224">
        <f>SUM(D733,D735)</f>
        <v>749413</v>
      </c>
      <c r="E732" s="224">
        <f>SUM(E733,E735)</f>
        <v>1036382.01</v>
      </c>
      <c r="F732" s="224">
        <f>SUM(F733,F735)</f>
        <v>491491.02</v>
      </c>
      <c r="G732" s="224">
        <f>SUM(G733,G735)</f>
        <v>1660557</v>
      </c>
      <c r="H732" s="605">
        <f>SUM(H733,H735)</f>
        <v>2205000</v>
      </c>
      <c r="I732" s="1008" t="s">
        <v>28</v>
      </c>
    </row>
    <row r="733" spans="1:10" s="86" customFormat="1" ht="12.75">
      <c r="A733" s="33"/>
      <c r="B733" s="531"/>
      <c r="C733" s="100" t="s">
        <v>643</v>
      </c>
      <c r="D733" s="107">
        <v>0</v>
      </c>
      <c r="E733" s="107">
        <v>476873.33</v>
      </c>
      <c r="F733" s="108">
        <v>12817.75</v>
      </c>
      <c r="G733" s="107">
        <v>825211</v>
      </c>
      <c r="H733" s="641">
        <f>SUM(H734)</f>
        <v>1500000</v>
      </c>
      <c r="I733" s="397" t="s">
        <v>28</v>
      </c>
      <c r="J733" s="566" t="s">
        <v>28</v>
      </c>
    </row>
    <row r="734" spans="1:11" ht="102">
      <c r="A734" s="39"/>
      <c r="B734" s="28"/>
      <c r="C734" s="23" t="s">
        <v>845</v>
      </c>
      <c r="D734" s="396"/>
      <c r="E734" s="396"/>
      <c r="F734" s="298"/>
      <c r="G734" s="384"/>
      <c r="H734" s="590">
        <v>1500000</v>
      </c>
      <c r="I734" s="1038" t="s">
        <v>1277</v>
      </c>
      <c r="J734" s="201"/>
      <c r="K734" s="152"/>
    </row>
    <row r="735" spans="1:11" s="86" customFormat="1" ht="38.25">
      <c r="A735" s="44"/>
      <c r="B735" s="531"/>
      <c r="C735" s="100" t="s">
        <v>187</v>
      </c>
      <c r="D735" s="107">
        <v>749413</v>
      </c>
      <c r="E735" s="107">
        <v>559508.68</v>
      </c>
      <c r="F735" s="108">
        <v>478673.27</v>
      </c>
      <c r="G735" s="107">
        <v>835346</v>
      </c>
      <c r="H735" s="641">
        <f>SUM(H736,H745,H746)</f>
        <v>705000</v>
      </c>
      <c r="I735" s="930" t="s">
        <v>1113</v>
      </c>
      <c r="J735" s="566" t="s">
        <v>28</v>
      </c>
      <c r="K735" s="805">
        <f>SUM(H736,H745,H746)</f>
        <v>705000</v>
      </c>
    </row>
    <row r="736" spans="1:11" ht="12.75">
      <c r="A736" s="28"/>
      <c r="B736" s="526"/>
      <c r="C736" s="171" t="s">
        <v>8</v>
      </c>
      <c r="D736" s="111">
        <f>SUM(D737:D744)</f>
        <v>379098</v>
      </c>
      <c r="E736" s="111">
        <f>SUM(E737:E744)</f>
        <v>355343.51</v>
      </c>
      <c r="F736" s="111">
        <f>SUM(F737:F744)</f>
        <v>285882.30999999994</v>
      </c>
      <c r="G736" s="111">
        <f>SUM(G737:G744)</f>
        <v>425636</v>
      </c>
      <c r="H736" s="591">
        <f>SUM(H737:H744)</f>
        <v>353774</v>
      </c>
      <c r="I736" s="916" t="s">
        <v>28</v>
      </c>
      <c r="K736" s="747">
        <f>SUM(H737:H741)</f>
        <v>287774</v>
      </c>
    </row>
    <row r="737" spans="1:11" s="37" customFormat="1" ht="12.75">
      <c r="A737" s="164"/>
      <c r="B737" s="527"/>
      <c r="C737" s="171" t="s">
        <v>13</v>
      </c>
      <c r="D737" s="158">
        <v>143506</v>
      </c>
      <c r="E737" s="158">
        <v>135037</v>
      </c>
      <c r="F737" s="111">
        <v>77826.56</v>
      </c>
      <c r="G737" s="158">
        <v>135929</v>
      </c>
      <c r="H737" s="608">
        <v>182261</v>
      </c>
      <c r="I737" s="916" t="s">
        <v>28</v>
      </c>
      <c r="K737" s="152" t="s">
        <v>28</v>
      </c>
    </row>
    <row r="738" spans="1:9" s="37" customFormat="1" ht="12.75">
      <c r="A738" s="164"/>
      <c r="B738" s="527"/>
      <c r="C738" s="171" t="s">
        <v>304</v>
      </c>
      <c r="D738" s="158">
        <v>10462</v>
      </c>
      <c r="E738" s="158">
        <v>11381.18</v>
      </c>
      <c r="F738" s="111">
        <v>10934.44</v>
      </c>
      <c r="G738" s="158">
        <v>10935</v>
      </c>
      <c r="H738" s="608">
        <v>9459</v>
      </c>
      <c r="I738" s="916" t="s">
        <v>28</v>
      </c>
    </row>
    <row r="739" spans="1:9" s="37" customFormat="1" ht="12.75">
      <c r="A739" s="164"/>
      <c r="B739" s="527"/>
      <c r="C739" s="171" t="s">
        <v>16</v>
      </c>
      <c r="D739" s="158">
        <v>40273</v>
      </c>
      <c r="E739" s="158">
        <v>42754.08</v>
      </c>
      <c r="F739" s="111">
        <v>27097.18</v>
      </c>
      <c r="G739" s="158">
        <v>41446</v>
      </c>
      <c r="H739" s="608">
        <v>25478</v>
      </c>
      <c r="I739" s="916" t="s">
        <v>28</v>
      </c>
    </row>
    <row r="740" spans="1:9" s="37" customFormat="1" ht="12.75">
      <c r="A740" s="164"/>
      <c r="B740" s="527"/>
      <c r="C740" s="171" t="s">
        <v>12</v>
      </c>
      <c r="D740" s="158">
        <v>4453</v>
      </c>
      <c r="E740" s="158">
        <v>3435.5</v>
      </c>
      <c r="F740" s="111">
        <v>1761.73</v>
      </c>
      <c r="G740" s="158">
        <v>3653</v>
      </c>
      <c r="H740" s="608">
        <v>1403</v>
      </c>
      <c r="I740" s="916" t="s">
        <v>28</v>
      </c>
    </row>
    <row r="741" spans="1:9" s="37" customFormat="1" ht="12.75">
      <c r="A741" s="164"/>
      <c r="B741" s="527"/>
      <c r="C741" s="171" t="s">
        <v>0</v>
      </c>
      <c r="D741" s="158">
        <v>102640</v>
      </c>
      <c r="E741" s="158">
        <v>113469</v>
      </c>
      <c r="F741" s="111">
        <v>98126</v>
      </c>
      <c r="G741" s="158">
        <v>135673</v>
      </c>
      <c r="H741" s="608">
        <v>69173</v>
      </c>
      <c r="I741" s="916" t="s">
        <v>28</v>
      </c>
    </row>
    <row r="742" spans="1:9" s="37" customFormat="1" ht="12.75">
      <c r="A742" s="164"/>
      <c r="B742" s="527"/>
      <c r="C742" s="171" t="s">
        <v>16</v>
      </c>
      <c r="D742" s="158">
        <v>756</v>
      </c>
      <c r="E742" s="158">
        <v>0</v>
      </c>
      <c r="F742" s="111">
        <v>0</v>
      </c>
      <c r="G742" s="158">
        <v>3000</v>
      </c>
      <c r="H742" s="598">
        <v>2000</v>
      </c>
      <c r="I742" s="916" t="s">
        <v>28</v>
      </c>
    </row>
    <row r="743" spans="1:9" s="37" customFormat="1" ht="12.75">
      <c r="A743" s="164"/>
      <c r="B743" s="527"/>
      <c r="C743" s="171" t="s">
        <v>12</v>
      </c>
      <c r="D743" s="158">
        <v>0</v>
      </c>
      <c r="E743" s="158">
        <v>0</v>
      </c>
      <c r="F743" s="111">
        <v>0</v>
      </c>
      <c r="G743" s="158">
        <v>2000</v>
      </c>
      <c r="H743" s="598">
        <v>2000</v>
      </c>
      <c r="I743" s="916" t="s">
        <v>28</v>
      </c>
    </row>
    <row r="744" spans="1:9" s="37" customFormat="1" ht="12.75">
      <c r="A744" s="164"/>
      <c r="B744" s="527"/>
      <c r="C744" s="171" t="s">
        <v>0</v>
      </c>
      <c r="D744" s="158">
        <v>77008</v>
      </c>
      <c r="E744" s="158">
        <v>49266.75</v>
      </c>
      <c r="F744" s="111">
        <v>70136.4</v>
      </c>
      <c r="G744" s="158">
        <v>93000</v>
      </c>
      <c r="H744" s="598">
        <v>62000</v>
      </c>
      <c r="I744" s="916" t="s">
        <v>28</v>
      </c>
    </row>
    <row r="745" spans="1:9" s="37" customFormat="1" ht="89.25">
      <c r="A745" s="53"/>
      <c r="B745" s="529"/>
      <c r="C745" s="166" t="s">
        <v>56</v>
      </c>
      <c r="D745" s="159">
        <v>199650</v>
      </c>
      <c r="E745" s="159">
        <v>110000</v>
      </c>
      <c r="F745" s="110">
        <v>65000</v>
      </c>
      <c r="G745" s="159">
        <v>155000</v>
      </c>
      <c r="H745" s="590">
        <v>195000</v>
      </c>
      <c r="I745" s="916" t="s">
        <v>931</v>
      </c>
    </row>
    <row r="746" spans="1:9" ht="12.75">
      <c r="A746" s="28"/>
      <c r="B746" s="526"/>
      <c r="C746" s="166" t="s">
        <v>3</v>
      </c>
      <c r="D746" s="159">
        <f>SUM(D735,-D736-D745)</f>
        <v>170665</v>
      </c>
      <c r="E746" s="159">
        <f>SUM(E735,-E736-E745)</f>
        <v>94165.17000000004</v>
      </c>
      <c r="F746" s="159">
        <f>SUM(F735,-F736-F745)</f>
        <v>127790.96000000008</v>
      </c>
      <c r="G746" s="159">
        <f>SUM(G735,-G736-G745)</f>
        <v>254710</v>
      </c>
      <c r="H746" s="616">
        <f>SUM(H747:H749)</f>
        <v>156226</v>
      </c>
      <c r="I746" s="929" t="s">
        <v>28</v>
      </c>
    </row>
    <row r="747" spans="1:11" ht="25.5">
      <c r="A747" s="28"/>
      <c r="B747" s="526"/>
      <c r="C747" s="23" t="s">
        <v>331</v>
      </c>
      <c r="D747" s="396"/>
      <c r="E747" s="396"/>
      <c r="F747" s="298"/>
      <c r="G747" s="384"/>
      <c r="H747" s="590">
        <v>57226</v>
      </c>
      <c r="I747" s="916" t="s">
        <v>28</v>
      </c>
      <c r="J747" s="152" t="s">
        <v>28</v>
      </c>
      <c r="K747" s="152" t="s">
        <v>28</v>
      </c>
    </row>
    <row r="748" spans="1:11" ht="38.25" customHeight="1" hidden="1">
      <c r="A748" s="39"/>
      <c r="B748" s="28"/>
      <c r="C748" s="491" t="s">
        <v>642</v>
      </c>
      <c r="D748" s="396"/>
      <c r="E748" s="396"/>
      <c r="F748" s="298"/>
      <c r="G748" s="384"/>
      <c r="H748" s="590"/>
      <c r="I748" s="916" t="s">
        <v>28</v>
      </c>
      <c r="J748" s="201"/>
      <c r="K748" s="152"/>
    </row>
    <row r="749" spans="1:10" s="175" customFormat="1" ht="38.25">
      <c r="A749" s="532"/>
      <c r="B749" s="533"/>
      <c r="C749" s="47" t="s">
        <v>332</v>
      </c>
      <c r="D749" s="355"/>
      <c r="E749" s="355"/>
      <c r="F749" s="356"/>
      <c r="G749" s="386"/>
      <c r="H749" s="592">
        <v>99000</v>
      </c>
      <c r="I749" s="916" t="s">
        <v>28</v>
      </c>
      <c r="J749" s="923" t="s">
        <v>28</v>
      </c>
    </row>
    <row r="750" spans="1:9" s="117" customFormat="1" ht="12.75">
      <c r="A750" s="225"/>
      <c r="B750" s="221" t="s">
        <v>247</v>
      </c>
      <c r="C750" s="236" t="s">
        <v>30</v>
      </c>
      <c r="D750" s="224">
        <f>SUM(D751:D752)</f>
        <v>15000</v>
      </c>
      <c r="E750" s="224">
        <f>SUM(E751:E752)</f>
        <v>0</v>
      </c>
      <c r="F750" s="224">
        <f>SUM(F751:F752)</f>
        <v>21127.66</v>
      </c>
      <c r="G750" s="224">
        <f>SUM(G751:G752)</f>
        <v>39302</v>
      </c>
      <c r="H750" s="605">
        <f>SUM(H751:H752)</f>
        <v>40000</v>
      </c>
      <c r="I750" s="990" t="s">
        <v>28</v>
      </c>
    </row>
    <row r="751" spans="1:9" s="76" customFormat="1" ht="12.75" customHeight="1" hidden="1">
      <c r="A751" s="84"/>
      <c r="B751" s="518"/>
      <c r="C751" s="89" t="s">
        <v>348</v>
      </c>
      <c r="D751" s="79">
        <v>0</v>
      </c>
      <c r="E751" s="79"/>
      <c r="F751" s="109"/>
      <c r="G751" s="79"/>
      <c r="H751" s="639"/>
      <c r="I751" s="915" t="s">
        <v>28</v>
      </c>
    </row>
    <row r="752" spans="1:9" s="76" customFormat="1" ht="12.75">
      <c r="A752" s="99"/>
      <c r="B752" s="518"/>
      <c r="C752" s="89" t="s">
        <v>244</v>
      </c>
      <c r="D752" s="109">
        <v>15000</v>
      </c>
      <c r="E752" s="109">
        <v>0</v>
      </c>
      <c r="F752" s="109">
        <v>21127.66</v>
      </c>
      <c r="G752" s="109">
        <v>39302</v>
      </c>
      <c r="H752" s="1196">
        <v>40000</v>
      </c>
      <c r="I752" s="980" t="s">
        <v>28</v>
      </c>
    </row>
    <row r="753" spans="1:9" s="76" customFormat="1" ht="13.5" thickBot="1">
      <c r="A753" s="259"/>
      <c r="B753" s="797"/>
      <c r="C753" s="556" t="s">
        <v>72</v>
      </c>
      <c r="D753" s="735">
        <v>15000</v>
      </c>
      <c r="E753" s="735">
        <v>0</v>
      </c>
      <c r="F753" s="736">
        <v>0</v>
      </c>
      <c r="G753" s="735">
        <v>15000</v>
      </c>
      <c r="H753" s="675">
        <v>15000</v>
      </c>
      <c r="I753" s="1044" t="s">
        <v>912</v>
      </c>
    </row>
    <row r="754" spans="1:9" s="76" customFormat="1" ht="12.75" customHeight="1" hidden="1">
      <c r="A754" s="78"/>
      <c r="B754" s="78"/>
      <c r="C754" s="89" t="s">
        <v>406</v>
      </c>
      <c r="D754" s="79">
        <v>0</v>
      </c>
      <c r="E754" s="79"/>
      <c r="F754" s="109"/>
      <c r="G754" s="79"/>
      <c r="H754" s="629"/>
      <c r="I754" s="915" t="s">
        <v>28</v>
      </c>
    </row>
    <row r="755" spans="1:9" s="76" customFormat="1" ht="38.25" customHeight="1" hidden="1">
      <c r="A755" s="99"/>
      <c r="B755" s="99"/>
      <c r="C755" s="550"/>
      <c r="D755" s="516"/>
      <c r="E755" s="516"/>
      <c r="F755" s="517"/>
      <c r="G755" s="516"/>
      <c r="H755" s="642"/>
      <c r="I755" s="1009" t="s">
        <v>28</v>
      </c>
    </row>
    <row r="756" spans="1:9" s="76" customFormat="1" ht="76.5" customHeight="1" hidden="1" thickBot="1">
      <c r="A756" s="515"/>
      <c r="B756" s="515"/>
      <c r="C756" s="701"/>
      <c r="D756" s="702"/>
      <c r="E756" s="702"/>
      <c r="F756" s="703"/>
      <c r="G756" s="702"/>
      <c r="H756" s="704"/>
      <c r="I756" s="928" t="s">
        <v>28</v>
      </c>
    </row>
    <row r="757" spans="1:10" s="115" customFormat="1" ht="15.75">
      <c r="A757" s="219" t="s">
        <v>132</v>
      </c>
      <c r="B757" s="219"/>
      <c r="C757" s="238" t="s">
        <v>133</v>
      </c>
      <c r="D757" s="239">
        <f>SUM(D758,D763,D773,D778,D783,D788,D795,D799,D815,D834,D837,)</f>
        <v>7345264</v>
      </c>
      <c r="E757" s="239">
        <f>SUM(E758,E763,E773,E778,E783,E788,E795,E799,E815,E834,E837,)</f>
        <v>7688241.77</v>
      </c>
      <c r="F757" s="239">
        <f>SUM(F758,F763,F773,F778,F783,F788,F795,F799,F815,F834,F837,)</f>
        <v>5947906.5</v>
      </c>
      <c r="G757" s="239">
        <f>SUM(G758,G763,G773,G778,G783,G788,G795,G799,G815,G834,G837,)</f>
        <v>8780144.7</v>
      </c>
      <c r="H757" s="595">
        <f>SUM(H758,H763,H773,H778,H783,H788,H795,H799,H815,H834,H837,)</f>
        <v>9000000</v>
      </c>
      <c r="I757" s="969" t="s">
        <v>28</v>
      </c>
      <c r="J757" s="121" t="s">
        <v>28</v>
      </c>
    </row>
    <row r="758" spans="1:9" s="117" customFormat="1" ht="12.75">
      <c r="A758" s="221"/>
      <c r="B758" s="221" t="s">
        <v>42</v>
      </c>
      <c r="C758" s="226" t="s">
        <v>43</v>
      </c>
      <c r="D758" s="227">
        <f>SUM(D759)</f>
        <v>1121768</v>
      </c>
      <c r="E758" s="227">
        <f>SUM(E759)</f>
        <v>1219687.31</v>
      </c>
      <c r="F758" s="227">
        <f>SUM(F759)</f>
        <v>967997.6</v>
      </c>
      <c r="G758" s="227">
        <f>SUM(G759)</f>
        <v>1290000</v>
      </c>
      <c r="H758" s="588">
        <f>SUM(H759)</f>
        <v>1301000</v>
      </c>
      <c r="I758" s="990" t="s">
        <v>28</v>
      </c>
    </row>
    <row r="759" spans="1:9" s="86" customFormat="1" ht="12.75">
      <c r="A759" s="74"/>
      <c r="B759" s="74"/>
      <c r="C759" s="66" t="s">
        <v>547</v>
      </c>
      <c r="D759" s="132">
        <v>1121768</v>
      </c>
      <c r="E759" s="132">
        <v>1219687.31</v>
      </c>
      <c r="F759" s="111">
        <v>967997.6</v>
      </c>
      <c r="G759" s="158">
        <v>1290000</v>
      </c>
      <c r="H759" s="1162">
        <v>1301000</v>
      </c>
      <c r="I759" s="976" t="s">
        <v>28</v>
      </c>
    </row>
    <row r="760" spans="1:10" s="328" customFormat="1" ht="12.75">
      <c r="A760" s="811"/>
      <c r="B760" s="811"/>
      <c r="C760" s="1210"/>
      <c r="D760" s="1211"/>
      <c r="E760" s="1211"/>
      <c r="F760" s="1212"/>
      <c r="G760" s="1211"/>
      <c r="H760" s="614"/>
      <c r="I760" s="1223" t="s">
        <v>1304</v>
      </c>
      <c r="J760" s="487"/>
    </row>
    <row r="761" spans="1:9" ht="13.5" thickBot="1">
      <c r="A761" s="18"/>
      <c r="B761" s="18"/>
      <c r="C761" s="547"/>
      <c r="D761" s="145"/>
      <c r="E761" s="145"/>
      <c r="F761" s="297"/>
      <c r="G761" s="326"/>
      <c r="H761" s="585"/>
      <c r="I761" s="973"/>
    </row>
    <row r="762" spans="1:9" s="1" customFormat="1" ht="39" thickBot="1">
      <c r="A762" s="20" t="s">
        <v>21</v>
      </c>
      <c r="B762" s="21" t="s">
        <v>22</v>
      </c>
      <c r="C762" s="9" t="s">
        <v>44</v>
      </c>
      <c r="D762" s="10" t="s">
        <v>795</v>
      </c>
      <c r="E762" s="10" t="s">
        <v>913</v>
      </c>
      <c r="F762" s="10" t="s">
        <v>914</v>
      </c>
      <c r="G762" s="10" t="s">
        <v>897</v>
      </c>
      <c r="H762" s="1031" t="s">
        <v>915</v>
      </c>
      <c r="I762" s="666" t="s">
        <v>25</v>
      </c>
    </row>
    <row r="763" spans="1:9" s="117" customFormat="1" ht="25.5">
      <c r="A763" s="264"/>
      <c r="B763" s="264" t="s">
        <v>193</v>
      </c>
      <c r="C763" s="226" t="s">
        <v>624</v>
      </c>
      <c r="D763" s="227">
        <f>SUM(D764,D772)</f>
        <v>827214</v>
      </c>
      <c r="E763" s="227">
        <f>SUM(E764,E772)</f>
        <v>845653.72</v>
      </c>
      <c r="F763" s="227">
        <f>SUM(F764,F772)</f>
        <v>548190.29</v>
      </c>
      <c r="G763" s="227">
        <f>SUM(G764,G772)</f>
        <v>833697.25</v>
      </c>
      <c r="H763" s="588">
        <f>SUM(H764,H772)</f>
        <v>828768</v>
      </c>
      <c r="I763" s="990" t="s">
        <v>285</v>
      </c>
    </row>
    <row r="764" spans="1:9" s="86" customFormat="1" ht="12.75">
      <c r="A764" s="58"/>
      <c r="B764" s="285"/>
      <c r="C764" s="68" t="s">
        <v>721</v>
      </c>
      <c r="D764" s="111">
        <v>797057</v>
      </c>
      <c r="E764" s="111">
        <v>845653.72</v>
      </c>
      <c r="F764" s="111">
        <v>548190.29</v>
      </c>
      <c r="G764" s="111">
        <v>833697.25</v>
      </c>
      <c r="H764" s="591">
        <v>828768</v>
      </c>
      <c r="I764" s="916" t="s">
        <v>973</v>
      </c>
    </row>
    <row r="765" spans="1:9" ht="12.75">
      <c r="A765" s="28"/>
      <c r="B765" s="526"/>
      <c r="C765" s="47" t="s">
        <v>8</v>
      </c>
      <c r="D765" s="111">
        <f>SUM(D766:D770)</f>
        <v>715376</v>
      </c>
      <c r="E765" s="111">
        <f>SUM(E766:E770)</f>
        <v>674014.5</v>
      </c>
      <c r="F765" s="111">
        <f>SUM(F766:F770)</f>
        <v>513659.85</v>
      </c>
      <c r="G765" s="111">
        <f>SUM(G766:G770)</f>
        <v>723696.25</v>
      </c>
      <c r="H765" s="591">
        <f>SUM(H766:H770)</f>
        <v>753198.0000000001</v>
      </c>
      <c r="I765" s="916" t="s">
        <v>28</v>
      </c>
    </row>
    <row r="766" spans="1:9" s="37" customFormat="1" ht="12.75">
      <c r="A766" s="164"/>
      <c r="B766" s="527"/>
      <c r="C766" s="47" t="s">
        <v>13</v>
      </c>
      <c r="D766" s="158">
        <v>566131</v>
      </c>
      <c r="E766" s="158">
        <v>532064.35</v>
      </c>
      <c r="F766" s="111">
        <v>389900.83</v>
      </c>
      <c r="G766" s="158">
        <v>557439.89</v>
      </c>
      <c r="H766" s="608">
        <v>570659.31</v>
      </c>
      <c r="I766" s="976"/>
    </row>
    <row r="767" spans="1:9" s="37" customFormat="1" ht="12.75">
      <c r="A767" s="164"/>
      <c r="B767" s="527"/>
      <c r="C767" s="47" t="s">
        <v>10</v>
      </c>
      <c r="D767" s="158">
        <v>29422</v>
      </c>
      <c r="E767" s="158">
        <v>30810.23</v>
      </c>
      <c r="F767" s="111">
        <v>38738.28</v>
      </c>
      <c r="G767" s="158">
        <v>38739</v>
      </c>
      <c r="H767" s="608">
        <v>45416</v>
      </c>
      <c r="I767" s="976"/>
    </row>
    <row r="768" spans="1:9" s="37" customFormat="1" ht="12.75">
      <c r="A768" s="164"/>
      <c r="B768" s="527"/>
      <c r="C768" s="46" t="s">
        <v>11</v>
      </c>
      <c r="D768" s="158">
        <v>97455</v>
      </c>
      <c r="E768" s="158">
        <v>87562.69</v>
      </c>
      <c r="F768" s="111">
        <v>67873.35</v>
      </c>
      <c r="G768" s="158">
        <v>102177.04</v>
      </c>
      <c r="H768" s="608">
        <v>109949.28</v>
      </c>
      <c r="I768" s="916" t="s">
        <v>28</v>
      </c>
    </row>
    <row r="769" spans="1:9" s="37" customFormat="1" ht="12.75">
      <c r="A769" s="164"/>
      <c r="B769" s="527"/>
      <c r="C769" s="46" t="s">
        <v>12</v>
      </c>
      <c r="D769" s="158">
        <v>5568</v>
      </c>
      <c r="E769" s="158">
        <v>5577.23</v>
      </c>
      <c r="F769" s="111">
        <v>4795.53</v>
      </c>
      <c r="G769" s="158">
        <v>7070.32</v>
      </c>
      <c r="H769" s="608">
        <v>9173.41</v>
      </c>
      <c r="I769" s="916" t="s">
        <v>28</v>
      </c>
    </row>
    <row r="770" spans="1:9" s="37" customFormat="1" ht="12.75">
      <c r="A770" s="164"/>
      <c r="B770" s="527"/>
      <c r="C770" s="46" t="s">
        <v>0</v>
      </c>
      <c r="D770" s="158">
        <v>16800</v>
      </c>
      <c r="E770" s="158">
        <v>18000</v>
      </c>
      <c r="F770" s="111">
        <v>12351.86</v>
      </c>
      <c r="G770" s="158">
        <v>18270</v>
      </c>
      <c r="H770" s="608">
        <v>18000</v>
      </c>
      <c r="I770" s="916" t="s">
        <v>28</v>
      </c>
    </row>
    <row r="771" spans="1:9" ht="12.75">
      <c r="A771" s="28"/>
      <c r="B771" s="507"/>
      <c r="C771" s="47" t="s">
        <v>14</v>
      </c>
      <c r="D771" s="101">
        <f>SUM(D764-D765)</f>
        <v>81681</v>
      </c>
      <c r="E771" s="101">
        <f>SUM(E764-E765)</f>
        <v>171639.21999999997</v>
      </c>
      <c r="F771" s="101">
        <f>SUM(F764-F765)</f>
        <v>34530.44000000006</v>
      </c>
      <c r="G771" s="101">
        <f>SUM(G764-G765)</f>
        <v>110001</v>
      </c>
      <c r="H771" s="1130">
        <f>SUM(H764-H765)</f>
        <v>75569.99999999988</v>
      </c>
      <c r="I771" s="916" t="s">
        <v>28</v>
      </c>
    </row>
    <row r="772" spans="1:9" ht="12.75">
      <c r="A772" s="30"/>
      <c r="B772" s="507"/>
      <c r="C772" s="123" t="s">
        <v>722</v>
      </c>
      <c r="D772" s="132">
        <v>30157</v>
      </c>
      <c r="E772" s="132">
        <v>0</v>
      </c>
      <c r="F772" s="956">
        <v>0</v>
      </c>
      <c r="G772" s="131">
        <v>0</v>
      </c>
      <c r="H772" s="419">
        <v>0</v>
      </c>
      <c r="I772" s="916" t="s">
        <v>28</v>
      </c>
    </row>
    <row r="773" spans="1:9" s="117" customFormat="1" ht="38.25">
      <c r="A773" s="225"/>
      <c r="B773" s="225" t="s">
        <v>303</v>
      </c>
      <c r="C773" s="226" t="s">
        <v>305</v>
      </c>
      <c r="D773" s="227">
        <f>SUM(D774)</f>
        <v>5368</v>
      </c>
      <c r="E773" s="227">
        <f>SUM(E774)</f>
        <v>5325.87</v>
      </c>
      <c r="F773" s="227">
        <f>SUM(F774)</f>
        <v>1892.22</v>
      </c>
      <c r="G773" s="227">
        <f>SUM(G774)</f>
        <v>5530</v>
      </c>
      <c r="H773" s="588">
        <f>SUM(H774)</f>
        <v>5686</v>
      </c>
      <c r="I773" s="990" t="s">
        <v>28</v>
      </c>
    </row>
    <row r="774" spans="1:9" s="86" customFormat="1" ht="12.75">
      <c r="A774" s="65"/>
      <c r="B774" s="74"/>
      <c r="C774" s="68" t="s">
        <v>547</v>
      </c>
      <c r="D774" s="131">
        <v>5368</v>
      </c>
      <c r="E774" s="131">
        <v>5325.87</v>
      </c>
      <c r="F774" s="111">
        <v>1892.22</v>
      </c>
      <c r="G774" s="111">
        <v>5530</v>
      </c>
      <c r="H774" s="591">
        <v>5686</v>
      </c>
      <c r="I774" s="916" t="s">
        <v>28</v>
      </c>
    </row>
    <row r="775" spans="1:9" ht="12.75" customHeight="1" hidden="1">
      <c r="A775" s="39"/>
      <c r="B775" s="28"/>
      <c r="C775" s="47" t="s">
        <v>8</v>
      </c>
      <c r="D775" s="131">
        <f>SUM(D776)</f>
        <v>0</v>
      </c>
      <c r="E775" s="131"/>
      <c r="F775" s="111"/>
      <c r="G775" s="111"/>
      <c r="H775" s="591"/>
      <c r="I775" s="916" t="s">
        <v>28</v>
      </c>
    </row>
    <row r="776" spans="1:9" s="37" customFormat="1" ht="12.75" customHeight="1" hidden="1">
      <c r="A776" s="163"/>
      <c r="B776" s="164"/>
      <c r="C776" s="47" t="s">
        <v>0</v>
      </c>
      <c r="D776" s="132">
        <v>0</v>
      </c>
      <c r="E776" s="132"/>
      <c r="F776" s="111"/>
      <c r="G776" s="158"/>
      <c r="H776" s="608"/>
      <c r="I776" s="976"/>
    </row>
    <row r="777" spans="1:9" ht="15" customHeight="1">
      <c r="A777" s="54"/>
      <c r="B777" s="30"/>
      <c r="C777" s="47" t="s">
        <v>14</v>
      </c>
      <c r="D777" s="132">
        <f>SUM(D774,-D775)</f>
        <v>5368</v>
      </c>
      <c r="E777" s="132">
        <f>SUM(E774,-E775)</f>
        <v>5325.87</v>
      </c>
      <c r="F777" s="132">
        <f>SUM(F774,-F775)</f>
        <v>1892.22</v>
      </c>
      <c r="G777" s="132">
        <f>SUM(G774,-G775)</f>
        <v>5530</v>
      </c>
      <c r="H777" s="637">
        <f>SUM(H774,-H775)</f>
        <v>5686</v>
      </c>
      <c r="I777" s="976"/>
    </row>
    <row r="778" spans="1:9" s="117" customFormat="1" ht="76.5">
      <c r="A778" s="231"/>
      <c r="B778" s="221" t="s">
        <v>197</v>
      </c>
      <c r="C778" s="226" t="s">
        <v>398</v>
      </c>
      <c r="D778" s="227">
        <f>SUM(D779)</f>
        <v>22932</v>
      </c>
      <c r="E778" s="227">
        <f>SUM(E779)</f>
        <v>22464.19</v>
      </c>
      <c r="F778" s="227">
        <f>SUM(F779)</f>
        <v>16329.59</v>
      </c>
      <c r="G778" s="227">
        <f>SUM(G779)</f>
        <v>24968</v>
      </c>
      <c r="H778" s="588">
        <f>SUM(H779)</f>
        <v>24674</v>
      </c>
      <c r="I778" s="990" t="s">
        <v>285</v>
      </c>
    </row>
    <row r="779" spans="1:9" s="230" customFormat="1" ht="12.75">
      <c r="A779" s="534"/>
      <c r="B779" s="536"/>
      <c r="C779" s="273" t="s">
        <v>394</v>
      </c>
      <c r="D779" s="150">
        <v>22932</v>
      </c>
      <c r="E779" s="150">
        <v>22464.19</v>
      </c>
      <c r="F779" s="150">
        <v>16329.59</v>
      </c>
      <c r="G779" s="150">
        <v>24968</v>
      </c>
      <c r="H779" s="832">
        <f>SUM(H780:H782)</f>
        <v>24674</v>
      </c>
      <c r="I779" s="994" t="s">
        <v>28</v>
      </c>
    </row>
    <row r="780" spans="1:9" s="86" customFormat="1" ht="25.5" hidden="1">
      <c r="A780" s="43"/>
      <c r="B780" s="58"/>
      <c r="C780" s="47" t="s">
        <v>395</v>
      </c>
      <c r="D780" s="132">
        <v>0</v>
      </c>
      <c r="E780" s="132">
        <v>0</v>
      </c>
      <c r="F780" s="131">
        <v>0</v>
      </c>
      <c r="G780" s="132">
        <v>0</v>
      </c>
      <c r="H780" s="608"/>
      <c r="I780" s="916" t="s">
        <v>28</v>
      </c>
    </row>
    <row r="781" spans="1:9" s="86" customFormat="1" ht="25.5">
      <c r="A781" s="43"/>
      <c r="B781" s="53"/>
      <c r="C781" s="47" t="s">
        <v>209</v>
      </c>
      <c r="D781" s="132">
        <v>18345</v>
      </c>
      <c r="E781" s="132">
        <v>17971.35</v>
      </c>
      <c r="F781" s="1240">
        <v>16329.59</v>
      </c>
      <c r="G781" s="132">
        <v>17836</v>
      </c>
      <c r="H781" s="608">
        <v>17542</v>
      </c>
      <c r="I781" s="916" t="s">
        <v>974</v>
      </c>
    </row>
    <row r="782" spans="1:9" s="86" customFormat="1" ht="25.5">
      <c r="A782" s="535"/>
      <c r="B782" s="80"/>
      <c r="C782" s="47" t="s">
        <v>210</v>
      </c>
      <c r="D782" s="132">
        <v>4586</v>
      </c>
      <c r="E782" s="132">
        <v>4492.65</v>
      </c>
      <c r="F782" s="1242"/>
      <c r="G782" s="132">
        <v>7132</v>
      </c>
      <c r="H782" s="608">
        <v>7132</v>
      </c>
      <c r="I782" s="994" t="s">
        <v>28</v>
      </c>
    </row>
    <row r="783" spans="1:9" s="117" customFormat="1" ht="51">
      <c r="A783" s="231"/>
      <c r="B783" s="231" t="s">
        <v>198</v>
      </c>
      <c r="C783" s="226" t="s">
        <v>533</v>
      </c>
      <c r="D783" s="227">
        <f>SUM(D784)</f>
        <v>722230</v>
      </c>
      <c r="E783" s="227">
        <f>SUM(E784)</f>
        <v>711763.02</v>
      </c>
      <c r="F783" s="227">
        <f>SUM(F784)</f>
        <v>403802.58</v>
      </c>
      <c r="G783" s="227">
        <f>SUM(G784)</f>
        <v>774274.75</v>
      </c>
      <c r="H783" s="588">
        <f>SUM(H784)</f>
        <v>728447.75</v>
      </c>
      <c r="I783" s="990" t="s">
        <v>285</v>
      </c>
    </row>
    <row r="784" spans="1:9" s="86" customFormat="1" ht="12.75">
      <c r="A784" s="65"/>
      <c r="B784" s="74"/>
      <c r="C784" s="68" t="s">
        <v>549</v>
      </c>
      <c r="D784" s="158">
        <v>722230</v>
      </c>
      <c r="E784" s="158">
        <v>711763.02</v>
      </c>
      <c r="F784" s="111">
        <v>403802.58</v>
      </c>
      <c r="G784" s="158">
        <v>774274.75</v>
      </c>
      <c r="H784" s="419">
        <f>SUM(H785:H787)</f>
        <v>728447.75</v>
      </c>
      <c r="I784" s="994" t="s">
        <v>28</v>
      </c>
    </row>
    <row r="785" spans="1:9" s="37" customFormat="1" ht="31.5">
      <c r="A785" s="163"/>
      <c r="B785" s="164"/>
      <c r="C785" s="47" t="s">
        <v>328</v>
      </c>
      <c r="D785" s="132">
        <v>20291</v>
      </c>
      <c r="E785" s="132">
        <v>20163.88</v>
      </c>
      <c r="F785" s="1240">
        <v>392162.58</v>
      </c>
      <c r="G785" s="132">
        <v>15219</v>
      </c>
      <c r="H785" s="608">
        <v>11412</v>
      </c>
      <c r="I785" s="916" t="s">
        <v>462</v>
      </c>
    </row>
    <row r="786" spans="1:9" s="37" customFormat="1" ht="15.75">
      <c r="A786" s="164"/>
      <c r="B786" s="527"/>
      <c r="C786" s="47" t="s">
        <v>329</v>
      </c>
      <c r="D786" s="132">
        <v>611007</v>
      </c>
      <c r="E786" s="132">
        <f>SUM(E784-E785-E787)</f>
        <v>609602.14</v>
      </c>
      <c r="F786" s="1242"/>
      <c r="G786" s="132">
        <v>690000</v>
      </c>
      <c r="H786" s="637">
        <v>682300</v>
      </c>
      <c r="I786" s="916" t="s">
        <v>28</v>
      </c>
    </row>
    <row r="787" spans="1:9" s="37" customFormat="1" ht="41.25">
      <c r="A787" s="181"/>
      <c r="B787" s="182"/>
      <c r="C787" s="47" t="s">
        <v>1112</v>
      </c>
      <c r="D787" s="132">
        <v>90932</v>
      </c>
      <c r="E787" s="132">
        <v>81997</v>
      </c>
      <c r="F787" s="132">
        <v>11640</v>
      </c>
      <c r="G787" s="132">
        <v>69055.75</v>
      </c>
      <c r="H787" s="637">
        <v>34735.75</v>
      </c>
      <c r="I787" s="916" t="s">
        <v>641</v>
      </c>
    </row>
    <row r="788" spans="1:9" s="117" customFormat="1" ht="12.75">
      <c r="A788" s="231"/>
      <c r="B788" s="221" t="s">
        <v>266</v>
      </c>
      <c r="C788" s="226" t="s">
        <v>267</v>
      </c>
      <c r="D788" s="227">
        <f>SUM(D789)</f>
        <v>350090</v>
      </c>
      <c r="E788" s="227">
        <f>SUM(E789)</f>
        <v>371739.62</v>
      </c>
      <c r="F788" s="227">
        <f>SUM(F789)</f>
        <v>365805.97</v>
      </c>
      <c r="G788" s="227">
        <f>SUM(G789)</f>
        <v>432023.56</v>
      </c>
      <c r="H788" s="588">
        <f>SUM(H789)</f>
        <v>480744.72</v>
      </c>
      <c r="I788" s="990" t="s">
        <v>287</v>
      </c>
    </row>
    <row r="789" spans="1:9" s="86" customFormat="1" ht="38.25">
      <c r="A789" s="74"/>
      <c r="B789" s="285"/>
      <c r="C789" s="66" t="s">
        <v>550</v>
      </c>
      <c r="D789" s="158">
        <v>350090</v>
      </c>
      <c r="E789" s="158">
        <v>371739.62</v>
      </c>
      <c r="F789" s="111">
        <v>365805.97</v>
      </c>
      <c r="G789" s="158">
        <v>432023.56</v>
      </c>
      <c r="H789" s="419">
        <v>480744.72</v>
      </c>
      <c r="I789" s="994" t="s">
        <v>28</v>
      </c>
    </row>
    <row r="790" spans="1:10" s="328" customFormat="1" ht="12.75">
      <c r="A790" s="811"/>
      <c r="B790" s="811"/>
      <c r="C790" s="1210"/>
      <c r="D790" s="1211"/>
      <c r="E790" s="1211"/>
      <c r="F790" s="1212"/>
      <c r="G790" s="1211"/>
      <c r="H790" s="614"/>
      <c r="I790" s="1223" t="s">
        <v>1305</v>
      </c>
      <c r="J790" s="487"/>
    </row>
    <row r="791" spans="1:9" ht="13.5" thickBot="1">
      <c r="A791" s="18"/>
      <c r="B791" s="18"/>
      <c r="C791" s="547"/>
      <c r="D791" s="145"/>
      <c r="E791" s="145"/>
      <c r="F791" s="297"/>
      <c r="G791" s="326"/>
      <c r="H791" s="585"/>
      <c r="I791" s="973"/>
    </row>
    <row r="792" spans="1:9" s="1" customFormat="1" ht="39" thickBot="1">
      <c r="A792" s="20" t="s">
        <v>21</v>
      </c>
      <c r="B792" s="21" t="s">
        <v>22</v>
      </c>
      <c r="C792" s="9" t="s">
        <v>44</v>
      </c>
      <c r="D792" s="10" t="s">
        <v>795</v>
      </c>
      <c r="E792" s="10" t="s">
        <v>913</v>
      </c>
      <c r="F792" s="10" t="s">
        <v>914</v>
      </c>
      <c r="G792" s="10" t="s">
        <v>897</v>
      </c>
      <c r="H792" s="1031" t="s">
        <v>915</v>
      </c>
      <c r="I792" s="666" t="s">
        <v>25</v>
      </c>
    </row>
    <row r="793" spans="1:9" s="86" customFormat="1" ht="25.5">
      <c r="A793" s="53"/>
      <c r="B793" s="285"/>
      <c r="C793" s="41" t="s">
        <v>395</v>
      </c>
      <c r="D793" s="464">
        <v>2179</v>
      </c>
      <c r="E793" s="464">
        <v>1879.69</v>
      </c>
      <c r="F793" s="131">
        <v>1310.6</v>
      </c>
      <c r="G793" s="132">
        <v>1506</v>
      </c>
      <c r="H793" s="608">
        <v>0</v>
      </c>
      <c r="I793" s="102" t="s">
        <v>84</v>
      </c>
    </row>
    <row r="794" spans="1:9" s="37" customFormat="1" ht="15.75">
      <c r="A794" s="182"/>
      <c r="B794" s="528"/>
      <c r="C794" s="47" t="s">
        <v>329</v>
      </c>
      <c r="D794" s="132">
        <f>SUM(D789-D793)</f>
        <v>347911</v>
      </c>
      <c r="E794" s="132">
        <f>SUM(E789-E793)</f>
        <v>369859.93</v>
      </c>
      <c r="F794" s="132">
        <f>SUM(F789-F793)</f>
        <v>364495.37</v>
      </c>
      <c r="G794" s="132">
        <f>SUM(G789-G793)</f>
        <v>430517.56</v>
      </c>
      <c r="H794" s="637">
        <v>570000</v>
      </c>
      <c r="I794" s="916" t="s">
        <v>28</v>
      </c>
    </row>
    <row r="795" spans="1:9" s="117" customFormat="1" ht="12.75">
      <c r="A795" s="231"/>
      <c r="B795" s="221" t="s">
        <v>81</v>
      </c>
      <c r="C795" s="269" t="s">
        <v>82</v>
      </c>
      <c r="D795" s="227">
        <f>SUM(D796)</f>
        <v>270869</v>
      </c>
      <c r="E795" s="227">
        <f>SUM(E796)</f>
        <v>265177.59</v>
      </c>
      <c r="F795" s="227">
        <f>SUM(F796)</f>
        <v>189528.13</v>
      </c>
      <c r="G795" s="227">
        <f>SUM(G796)</f>
        <v>248343</v>
      </c>
      <c r="H795" s="588">
        <f>SUM(H796)</f>
        <v>240135</v>
      </c>
      <c r="I795" s="990" t="s">
        <v>287</v>
      </c>
    </row>
    <row r="796" spans="1:9" s="86" customFormat="1" ht="12.75">
      <c r="A796" s="58"/>
      <c r="B796" s="285"/>
      <c r="C796" s="66" t="s">
        <v>551</v>
      </c>
      <c r="D796" s="132">
        <v>270869</v>
      </c>
      <c r="E796" s="132">
        <v>265177.59</v>
      </c>
      <c r="F796" s="131">
        <v>189528.13</v>
      </c>
      <c r="G796" s="132">
        <v>248343</v>
      </c>
      <c r="H796" s="419">
        <f>SUM(H797:H798)</f>
        <v>240135</v>
      </c>
      <c r="I796" s="994" t="s">
        <v>28</v>
      </c>
    </row>
    <row r="797" spans="1:9" s="86" customFormat="1" ht="31.5">
      <c r="A797" s="53"/>
      <c r="B797" s="285"/>
      <c r="C797" s="91" t="s">
        <v>330</v>
      </c>
      <c r="D797" s="132">
        <v>216695</v>
      </c>
      <c r="E797" s="132">
        <v>209850</v>
      </c>
      <c r="F797" s="1240">
        <v>189528.13</v>
      </c>
      <c r="G797" s="132">
        <v>178730</v>
      </c>
      <c r="H797" s="608">
        <v>170522</v>
      </c>
      <c r="I797" s="916" t="s">
        <v>462</v>
      </c>
    </row>
    <row r="798" spans="1:9" s="37" customFormat="1" ht="15.75">
      <c r="A798" s="182"/>
      <c r="B798" s="528"/>
      <c r="C798" s="47" t="s">
        <v>329</v>
      </c>
      <c r="D798" s="464">
        <f>SUM(D796-D797)</f>
        <v>54174</v>
      </c>
      <c r="E798" s="464">
        <f>SUM(E796-E797)</f>
        <v>55327.590000000026</v>
      </c>
      <c r="F798" s="1242"/>
      <c r="G798" s="132">
        <f>SUM(G796-G797)</f>
        <v>69613</v>
      </c>
      <c r="H798" s="637">
        <v>69613</v>
      </c>
      <c r="I798" s="994" t="s">
        <v>28</v>
      </c>
    </row>
    <row r="799" spans="1:11" s="117" customFormat="1" ht="25.5">
      <c r="A799" s="221"/>
      <c r="B799" s="225" t="s">
        <v>134</v>
      </c>
      <c r="C799" s="226" t="s">
        <v>135</v>
      </c>
      <c r="D799" s="227">
        <f>SUM(D801)</f>
        <v>2129737</v>
      </c>
      <c r="E799" s="227">
        <f>SUM(E801)</f>
        <v>2174069.96</v>
      </c>
      <c r="F799" s="227">
        <f>SUM(F801)</f>
        <v>1510619.29</v>
      </c>
      <c r="G799" s="227">
        <f>SUM(G801)</f>
        <v>2201181.27</v>
      </c>
      <c r="H799" s="588">
        <f>SUM(H801)</f>
        <v>2669546</v>
      </c>
      <c r="I799" s="990" t="s">
        <v>160</v>
      </c>
      <c r="K799" s="335">
        <f>SUM(K803:K804)</f>
        <v>2669546</v>
      </c>
    </row>
    <row r="800" spans="1:9" s="117" customFormat="1" ht="26.25" customHeight="1">
      <c r="A800" s="122"/>
      <c r="B800" s="118"/>
      <c r="C800" s="123"/>
      <c r="D800" s="116"/>
      <c r="E800" s="116"/>
      <c r="F800" s="116"/>
      <c r="G800" s="116" t="s">
        <v>28</v>
      </c>
      <c r="H800" s="644"/>
      <c r="I800" s="916" t="s">
        <v>1184</v>
      </c>
    </row>
    <row r="801" spans="1:9" s="86" customFormat="1" ht="12.75">
      <c r="A801" s="43"/>
      <c r="B801" s="74"/>
      <c r="C801" s="68" t="s">
        <v>552</v>
      </c>
      <c r="D801" s="111">
        <v>2129737</v>
      </c>
      <c r="E801" s="111">
        <v>2174069.96</v>
      </c>
      <c r="F801" s="111">
        <v>1510619.29</v>
      </c>
      <c r="G801" s="111">
        <v>2201181.27</v>
      </c>
      <c r="H801" s="591">
        <f>SUM(H802,H813,H814)</f>
        <v>2669546</v>
      </c>
      <c r="I801" s="994" t="s">
        <v>28</v>
      </c>
    </row>
    <row r="802" spans="1:9" ht="12.75">
      <c r="A802" s="39"/>
      <c r="B802" s="28"/>
      <c r="C802" s="47" t="s">
        <v>8</v>
      </c>
      <c r="D802" s="111">
        <f>SUM(D803:D812)</f>
        <v>1856657</v>
      </c>
      <c r="E802" s="111">
        <f>SUM(E803:E812)</f>
        <v>1909170.48</v>
      </c>
      <c r="F802" s="111">
        <f>SUM(F803:F812)</f>
        <v>1350271.0299999998</v>
      </c>
      <c r="G802" s="111">
        <f>SUM(G803:G812)</f>
        <v>1955648.55</v>
      </c>
      <c r="H802" s="591">
        <f>SUM(H803:H812)</f>
        <v>2319579</v>
      </c>
      <c r="I802" s="916" t="s">
        <v>28</v>
      </c>
    </row>
    <row r="803" spans="1:11" s="37" customFormat="1" ht="12.75">
      <c r="A803" s="163"/>
      <c r="B803" s="164"/>
      <c r="C803" s="47" t="s">
        <v>171</v>
      </c>
      <c r="D803" s="158">
        <v>1468141</v>
      </c>
      <c r="E803" s="158">
        <v>1486126.61</v>
      </c>
      <c r="F803" s="111">
        <v>1014700.97</v>
      </c>
      <c r="G803" s="158">
        <v>1531534.55</v>
      </c>
      <c r="H803" s="419">
        <v>1783190</v>
      </c>
      <c r="I803" s="916" t="s">
        <v>28</v>
      </c>
      <c r="J803" s="198" t="s">
        <v>28</v>
      </c>
      <c r="K803" s="152">
        <f>SUM(H803,H805,H807,H809,H811,H813)</f>
        <v>2457289</v>
      </c>
    </row>
    <row r="804" spans="1:11" s="37" customFormat="1" ht="25.5">
      <c r="A804" s="163"/>
      <c r="B804" s="164"/>
      <c r="C804" s="47" t="s">
        <v>172</v>
      </c>
      <c r="D804" s="255"/>
      <c r="E804" s="255"/>
      <c r="F804" s="272"/>
      <c r="G804" s="255"/>
      <c r="H804" s="419">
        <v>0</v>
      </c>
      <c r="I804" s="916" t="s">
        <v>28</v>
      </c>
      <c r="K804" s="152">
        <f>SUM(H804,H806,H808,H810,H812,H814)</f>
        <v>212257</v>
      </c>
    </row>
    <row r="805" spans="1:9" s="37" customFormat="1" ht="12.75">
      <c r="A805" s="163"/>
      <c r="B805" s="164"/>
      <c r="C805" s="47" t="s">
        <v>176</v>
      </c>
      <c r="D805" s="158">
        <v>99888</v>
      </c>
      <c r="E805" s="158">
        <v>124848.78</v>
      </c>
      <c r="F805" s="111">
        <v>127165.54</v>
      </c>
      <c r="G805" s="158">
        <v>127166</v>
      </c>
      <c r="H805" s="419">
        <v>92851</v>
      </c>
      <c r="I805" s="916" t="s">
        <v>28</v>
      </c>
    </row>
    <row r="806" spans="1:9" s="37" customFormat="1" ht="25.5">
      <c r="A806" s="163"/>
      <c r="B806" s="164"/>
      <c r="C806" s="47" t="s">
        <v>173</v>
      </c>
      <c r="D806" s="255"/>
      <c r="E806" s="255"/>
      <c r="F806" s="254"/>
      <c r="G806" s="732"/>
      <c r="H806" s="419">
        <v>53959</v>
      </c>
      <c r="I806" s="916" t="s">
        <v>28</v>
      </c>
    </row>
    <row r="807" spans="1:11" s="37" customFormat="1" ht="12.75">
      <c r="A807" s="163"/>
      <c r="B807" s="164"/>
      <c r="C807" s="47" t="s">
        <v>177</v>
      </c>
      <c r="D807" s="158">
        <v>251885</v>
      </c>
      <c r="E807" s="158">
        <v>264740.86</v>
      </c>
      <c r="F807" s="111">
        <v>178281.41</v>
      </c>
      <c r="G807" s="158">
        <v>255540</v>
      </c>
      <c r="H807" s="419">
        <v>290934</v>
      </c>
      <c r="I807" s="916" t="s">
        <v>28</v>
      </c>
      <c r="K807" s="152">
        <f>SUM(H806,H808,H810,H814)</f>
        <v>212257</v>
      </c>
    </row>
    <row r="808" spans="1:9" s="37" customFormat="1" ht="25.5">
      <c r="A808" s="163"/>
      <c r="B808" s="164"/>
      <c r="C808" s="47" t="s">
        <v>174</v>
      </c>
      <c r="D808" s="255"/>
      <c r="E808" s="255"/>
      <c r="F808" s="254"/>
      <c r="G808" s="732"/>
      <c r="H808" s="419">
        <v>31940</v>
      </c>
      <c r="I808" s="916" t="s">
        <v>28</v>
      </c>
    </row>
    <row r="809" spans="1:9" s="37" customFormat="1" ht="12.75">
      <c r="A809" s="163"/>
      <c r="B809" s="164"/>
      <c r="C809" s="47" t="s">
        <v>178</v>
      </c>
      <c r="D809" s="158">
        <v>17111</v>
      </c>
      <c r="E809" s="158">
        <v>15454.23</v>
      </c>
      <c r="F809" s="111">
        <v>10146.17</v>
      </c>
      <c r="G809" s="158">
        <v>20413</v>
      </c>
      <c r="H809" s="419">
        <v>20002</v>
      </c>
      <c r="I809" s="916" t="s">
        <v>28</v>
      </c>
    </row>
    <row r="810" spans="1:9" s="37" customFormat="1" ht="25.5">
      <c r="A810" s="163"/>
      <c r="B810" s="164"/>
      <c r="C810" s="47" t="s">
        <v>175</v>
      </c>
      <c r="D810" s="255"/>
      <c r="E810" s="255"/>
      <c r="F810" s="254"/>
      <c r="G810" s="732"/>
      <c r="H810" s="419">
        <v>6820</v>
      </c>
      <c r="I810" s="916" t="s">
        <v>28</v>
      </c>
    </row>
    <row r="811" spans="1:9" s="37" customFormat="1" ht="12.75">
      <c r="A811" s="163"/>
      <c r="B811" s="164"/>
      <c r="C811" s="47" t="s">
        <v>180</v>
      </c>
      <c r="D811" s="132">
        <v>19632</v>
      </c>
      <c r="E811" s="132">
        <v>18000</v>
      </c>
      <c r="F811" s="131">
        <v>19976.94</v>
      </c>
      <c r="G811" s="132">
        <v>20995</v>
      </c>
      <c r="H811" s="419">
        <v>39883</v>
      </c>
      <c r="I811" s="916" t="s">
        <v>28</v>
      </c>
    </row>
    <row r="812" spans="1:9" s="37" customFormat="1" ht="25.5">
      <c r="A812" s="163"/>
      <c r="B812" s="164"/>
      <c r="C812" s="47" t="s">
        <v>181</v>
      </c>
      <c r="D812" s="255"/>
      <c r="E812" s="255"/>
      <c r="F812" s="272"/>
      <c r="G812" s="255"/>
      <c r="H812" s="419">
        <v>0</v>
      </c>
      <c r="I812" s="916" t="s">
        <v>28</v>
      </c>
    </row>
    <row r="813" spans="1:9" s="37" customFormat="1" ht="25.5">
      <c r="A813" s="163"/>
      <c r="B813" s="164"/>
      <c r="C813" s="47" t="s">
        <v>179</v>
      </c>
      <c r="D813" s="158">
        <v>273081</v>
      </c>
      <c r="E813" s="158">
        <f>SUM(E801-E802)</f>
        <v>264899.48</v>
      </c>
      <c r="F813" s="1246">
        <f>SUM(F801-F802)</f>
        <v>160348.26000000024</v>
      </c>
      <c r="G813" s="158">
        <f>SUM(G801-G802-G814)</f>
        <v>123220.16999999997</v>
      </c>
      <c r="H813" s="637">
        <v>230429</v>
      </c>
      <c r="I813" s="916" t="s">
        <v>28</v>
      </c>
    </row>
    <row r="814" spans="1:9" ht="25.5">
      <c r="A814" s="54"/>
      <c r="B814" s="30"/>
      <c r="C814" s="47" t="s">
        <v>625</v>
      </c>
      <c r="D814" s="132">
        <v>165618</v>
      </c>
      <c r="E814" s="132">
        <v>171366.61</v>
      </c>
      <c r="F814" s="1247"/>
      <c r="G814" s="132">
        <v>122312.55</v>
      </c>
      <c r="H814" s="637">
        <v>119538</v>
      </c>
      <c r="I814" s="998" t="s">
        <v>28</v>
      </c>
    </row>
    <row r="815" spans="1:9" s="117" customFormat="1" ht="38.25">
      <c r="A815" s="231"/>
      <c r="B815" s="231" t="s">
        <v>136</v>
      </c>
      <c r="C815" s="275" t="s">
        <v>137</v>
      </c>
      <c r="D815" s="227">
        <f>SUM(D816)</f>
        <v>1131863</v>
      </c>
      <c r="E815" s="227">
        <f>SUM(E816)</f>
        <v>1136262.9</v>
      </c>
      <c r="F815" s="227">
        <f>SUM(F816)</f>
        <v>1237094</v>
      </c>
      <c r="G815" s="227">
        <f>SUM(G816)</f>
        <v>1938291</v>
      </c>
      <c r="H815" s="588">
        <f>SUM(H816)</f>
        <v>1689745</v>
      </c>
      <c r="I815" s="990" t="s">
        <v>286</v>
      </c>
    </row>
    <row r="816" spans="1:9" s="86" customFormat="1" ht="12.75">
      <c r="A816" s="65"/>
      <c r="B816" s="74"/>
      <c r="C816" s="56" t="s">
        <v>553</v>
      </c>
      <c r="D816" s="111">
        <f>SUM(D817,D827)</f>
        <v>1131863</v>
      </c>
      <c r="E816" s="111">
        <f>SUM(E817,E827)</f>
        <v>1136262.9</v>
      </c>
      <c r="F816" s="111">
        <f>SUM(F817,F827)</f>
        <v>1237094</v>
      </c>
      <c r="G816" s="111">
        <f>SUM(G817,G827)</f>
        <v>1938291</v>
      </c>
      <c r="H816" s="591">
        <f>SUM(H817,H827)</f>
        <v>1689745</v>
      </c>
      <c r="I816" s="994" t="s">
        <v>28</v>
      </c>
    </row>
    <row r="817" spans="1:12" ht="31.5">
      <c r="A817" s="39"/>
      <c r="B817" s="28"/>
      <c r="C817" s="46" t="s">
        <v>45</v>
      </c>
      <c r="D817" s="132">
        <v>169676</v>
      </c>
      <c r="E817" s="132">
        <v>174075.9</v>
      </c>
      <c r="F817" s="131">
        <v>85306</v>
      </c>
      <c r="G817" s="132">
        <v>138060</v>
      </c>
      <c r="H817" s="608">
        <v>103545</v>
      </c>
      <c r="I817" s="916" t="s">
        <v>463</v>
      </c>
      <c r="L817" s="363"/>
    </row>
    <row r="818" spans="1:9" ht="12.75" customHeight="1">
      <c r="A818" s="39"/>
      <c r="B818" s="28"/>
      <c r="C818" s="46" t="s">
        <v>8</v>
      </c>
      <c r="D818" s="111">
        <f>SUM(D819:D825)</f>
        <v>160381</v>
      </c>
      <c r="E818" s="111">
        <f>SUM(E819:E825)</f>
        <v>0</v>
      </c>
      <c r="F818" s="111">
        <f>SUM(F819:F825)</f>
        <v>0</v>
      </c>
      <c r="G818" s="111">
        <f>SUM(G819:G825)</f>
        <v>0</v>
      </c>
      <c r="H818" s="111">
        <f>SUM(H819:H825)</f>
        <v>0</v>
      </c>
      <c r="I818" s="976"/>
    </row>
    <row r="819" spans="1:9" s="37" customFormat="1" ht="12.75" customHeight="1">
      <c r="A819" s="163"/>
      <c r="B819" s="164"/>
      <c r="C819" s="46" t="s">
        <v>9</v>
      </c>
      <c r="D819" s="158">
        <v>122809</v>
      </c>
      <c r="E819" s="158">
        <v>0</v>
      </c>
      <c r="F819" s="111">
        <v>0</v>
      </c>
      <c r="G819" s="158">
        <v>0</v>
      </c>
      <c r="H819" s="608">
        <v>0</v>
      </c>
      <c r="I819" s="916" t="s">
        <v>28</v>
      </c>
    </row>
    <row r="820" spans="1:9" s="37" customFormat="1" ht="12.75" customHeight="1">
      <c r="A820" s="181"/>
      <c r="B820" s="182"/>
      <c r="C820" s="46" t="s">
        <v>11</v>
      </c>
      <c r="D820" s="158">
        <v>22953</v>
      </c>
      <c r="E820" s="158">
        <v>0</v>
      </c>
      <c r="F820" s="111">
        <v>0</v>
      </c>
      <c r="G820" s="158">
        <v>0</v>
      </c>
      <c r="H820" s="608">
        <v>0</v>
      </c>
      <c r="I820" s="916" t="s">
        <v>28</v>
      </c>
    </row>
    <row r="821" spans="1:10" s="328" customFormat="1" ht="12.75">
      <c r="A821" s="811"/>
      <c r="B821" s="811"/>
      <c r="C821" s="1210"/>
      <c r="D821" s="1211"/>
      <c r="E821" s="1211"/>
      <c r="F821" s="1212"/>
      <c r="G821" s="1211"/>
      <c r="H821" s="614"/>
      <c r="I821" s="1223" t="s">
        <v>1306</v>
      </c>
      <c r="J821" s="487"/>
    </row>
    <row r="822" spans="1:9" ht="13.5" thickBot="1">
      <c r="A822" s="18"/>
      <c r="B822" s="18"/>
      <c r="C822" s="547"/>
      <c r="D822" s="145"/>
      <c r="E822" s="145"/>
      <c r="F822" s="297"/>
      <c r="G822" s="326"/>
      <c r="H822" s="585"/>
      <c r="I822" s="973"/>
    </row>
    <row r="823" spans="1:9" s="1" customFormat="1" ht="39" thickBot="1">
      <c r="A823" s="20" t="s">
        <v>21</v>
      </c>
      <c r="B823" s="21" t="s">
        <v>22</v>
      </c>
      <c r="C823" s="9" t="s">
        <v>44</v>
      </c>
      <c r="D823" s="10" t="s">
        <v>795</v>
      </c>
      <c r="E823" s="10" t="s">
        <v>913</v>
      </c>
      <c r="F823" s="10" t="s">
        <v>914</v>
      </c>
      <c r="G823" s="10" t="s">
        <v>897</v>
      </c>
      <c r="H823" s="1031" t="s">
        <v>915</v>
      </c>
      <c r="I823" s="666" t="s">
        <v>25</v>
      </c>
    </row>
    <row r="824" spans="1:9" s="37" customFormat="1" ht="12.75" customHeight="1">
      <c r="A824" s="163"/>
      <c r="B824" s="164"/>
      <c r="C824" s="46" t="s">
        <v>12</v>
      </c>
      <c r="D824" s="158">
        <v>2367</v>
      </c>
      <c r="E824" s="158">
        <v>0</v>
      </c>
      <c r="F824" s="111">
        <v>0</v>
      </c>
      <c r="G824" s="158">
        <v>0</v>
      </c>
      <c r="H824" s="608">
        <v>0</v>
      </c>
      <c r="I824" s="916" t="s">
        <v>28</v>
      </c>
    </row>
    <row r="825" spans="1:9" s="37" customFormat="1" ht="12.75" customHeight="1">
      <c r="A825" s="163"/>
      <c r="B825" s="164"/>
      <c r="C825" s="46" t="s">
        <v>0</v>
      </c>
      <c r="D825" s="158">
        <v>12252</v>
      </c>
      <c r="E825" s="158">
        <v>0</v>
      </c>
      <c r="F825" s="111">
        <v>0</v>
      </c>
      <c r="G825" s="158">
        <v>0</v>
      </c>
      <c r="H825" s="608">
        <v>0</v>
      </c>
      <c r="I825" s="916" t="s">
        <v>28</v>
      </c>
    </row>
    <row r="826" spans="1:9" ht="12.75">
      <c r="A826" s="39"/>
      <c r="B826" s="28"/>
      <c r="C826" s="46" t="s">
        <v>14</v>
      </c>
      <c r="D826" s="158">
        <f>SUM(D817-D818)</f>
        <v>9295</v>
      </c>
      <c r="E826" s="158">
        <f>SUM(E817-E818)</f>
        <v>174075.9</v>
      </c>
      <c r="F826" s="158">
        <f>SUM(F817-F818)</f>
        <v>85306</v>
      </c>
      <c r="G826" s="158">
        <f>SUM(G817-G818)</f>
        <v>138060</v>
      </c>
      <c r="H826" s="419">
        <f>SUM(H817-H818)</f>
        <v>103545</v>
      </c>
      <c r="I826" s="976"/>
    </row>
    <row r="827" spans="1:9" ht="30" customHeight="1">
      <c r="A827" s="28"/>
      <c r="B827" s="526"/>
      <c r="C827" s="46" t="s">
        <v>211</v>
      </c>
      <c r="D827" s="132">
        <v>962187</v>
      </c>
      <c r="E827" s="132">
        <f>SUM(D827)</f>
        <v>962187</v>
      </c>
      <c r="F827" s="132">
        <v>1151788</v>
      </c>
      <c r="G827" s="132">
        <v>1800231</v>
      </c>
      <c r="H827" s="637">
        <v>1586200</v>
      </c>
      <c r="I827" s="994" t="s">
        <v>28</v>
      </c>
    </row>
    <row r="828" spans="1:9" ht="12.75" customHeight="1" hidden="1">
      <c r="A828" s="39"/>
      <c r="B828" s="28"/>
      <c r="C828" s="46" t="s">
        <v>8</v>
      </c>
      <c r="D828" s="111">
        <f>SUM(D830:D832)</f>
        <v>0</v>
      </c>
      <c r="E828" s="111"/>
      <c r="F828" s="111"/>
      <c r="G828" s="111"/>
      <c r="H828" s="591"/>
      <c r="I828" s="976"/>
    </row>
    <row r="829" spans="1:9" s="37" customFormat="1" ht="12.75" customHeight="1" hidden="1">
      <c r="A829" s="163"/>
      <c r="B829" s="164"/>
      <c r="C829" s="46" t="s">
        <v>9</v>
      </c>
      <c r="D829" s="158">
        <v>0</v>
      </c>
      <c r="E829" s="158"/>
      <c r="F829" s="111"/>
      <c r="G829" s="158"/>
      <c r="H829" s="608"/>
      <c r="I829" s="916" t="s">
        <v>28</v>
      </c>
    </row>
    <row r="830" spans="1:9" s="37" customFormat="1" ht="12.75" customHeight="1" hidden="1">
      <c r="A830" s="163"/>
      <c r="B830" s="164"/>
      <c r="C830" s="46" t="s">
        <v>11</v>
      </c>
      <c r="D830" s="158">
        <v>0</v>
      </c>
      <c r="E830" s="158"/>
      <c r="F830" s="111"/>
      <c r="G830" s="158"/>
      <c r="H830" s="608"/>
      <c r="I830" s="916" t="s">
        <v>28</v>
      </c>
    </row>
    <row r="831" spans="1:9" s="37" customFormat="1" ht="12.75" customHeight="1" hidden="1">
      <c r="A831" s="163"/>
      <c r="B831" s="164"/>
      <c r="C831" s="46" t="s">
        <v>12</v>
      </c>
      <c r="D831" s="158">
        <v>0</v>
      </c>
      <c r="E831" s="158"/>
      <c r="F831" s="111"/>
      <c r="G831" s="158"/>
      <c r="H831" s="608"/>
      <c r="I831" s="916" t="s">
        <v>28</v>
      </c>
    </row>
    <row r="832" spans="1:9" s="37" customFormat="1" ht="12.75" customHeight="1" hidden="1">
      <c r="A832" s="163"/>
      <c r="B832" s="164"/>
      <c r="C832" s="46" t="s">
        <v>0</v>
      </c>
      <c r="D832" s="158">
        <v>0</v>
      </c>
      <c r="E832" s="158"/>
      <c r="F832" s="111"/>
      <c r="G832" s="158"/>
      <c r="H832" s="608"/>
      <c r="I832" s="916" t="s">
        <v>28</v>
      </c>
    </row>
    <row r="833" spans="1:9" ht="12.75">
      <c r="A833" s="54"/>
      <c r="B833" s="30"/>
      <c r="C833" s="46" t="s">
        <v>14</v>
      </c>
      <c r="D833" s="158">
        <f>SUM(D827,-D828)</f>
        <v>962187</v>
      </c>
      <c r="E833" s="158">
        <f>SUM(E827,-E828)</f>
        <v>962187</v>
      </c>
      <c r="F833" s="158">
        <f>SUM(F827,-F828)</f>
        <v>1151788</v>
      </c>
      <c r="G833" s="158">
        <f>SUM(G827,-G828)</f>
        <v>1800231</v>
      </c>
      <c r="H833" s="419">
        <f>SUM(H827,-H828)</f>
        <v>1586200</v>
      </c>
      <c r="I833" s="976"/>
    </row>
    <row r="834" spans="1:9" s="117" customFormat="1" ht="25.5">
      <c r="A834" s="231"/>
      <c r="B834" s="231" t="s">
        <v>524</v>
      </c>
      <c r="C834" s="275" t="s">
        <v>525</v>
      </c>
      <c r="D834" s="227">
        <f>SUM(D835)</f>
        <v>117829</v>
      </c>
      <c r="E834" s="227">
        <f>SUM(E835)</f>
        <v>188129.6</v>
      </c>
      <c r="F834" s="227">
        <f>SUM(F835)</f>
        <v>109297.6</v>
      </c>
      <c r="G834" s="227">
        <f>SUM(G835)</f>
        <v>207000</v>
      </c>
      <c r="H834" s="588">
        <f>SUM(H835)</f>
        <v>92800</v>
      </c>
      <c r="I834" s="906" t="s">
        <v>28</v>
      </c>
    </row>
    <row r="835" spans="1:9" s="86" customFormat="1" ht="12.75">
      <c r="A835" s="65"/>
      <c r="B835" s="74"/>
      <c r="C835" s="56" t="s">
        <v>553</v>
      </c>
      <c r="D835" s="131">
        <v>117829</v>
      </c>
      <c r="E835" s="131">
        <v>188129.6</v>
      </c>
      <c r="F835" s="131">
        <v>109297.6</v>
      </c>
      <c r="G835" s="131">
        <v>207000</v>
      </c>
      <c r="H835" s="591">
        <v>92800</v>
      </c>
      <c r="I835" s="994" t="s">
        <v>28</v>
      </c>
    </row>
    <row r="836" spans="1:12" ht="28.5">
      <c r="A836" s="39"/>
      <c r="B836" s="28"/>
      <c r="C836" s="46" t="s">
        <v>601</v>
      </c>
      <c r="D836" s="132">
        <v>74205</v>
      </c>
      <c r="E836" s="132">
        <v>112877.76</v>
      </c>
      <c r="F836" s="131">
        <v>72536</v>
      </c>
      <c r="G836" s="132">
        <v>124200</v>
      </c>
      <c r="H836" s="608">
        <v>0</v>
      </c>
      <c r="I836" s="397" t="s">
        <v>84</v>
      </c>
      <c r="L836" s="363"/>
    </row>
    <row r="837" spans="1:9" s="117" customFormat="1" ht="12.75">
      <c r="A837" s="264"/>
      <c r="B837" s="264" t="s">
        <v>138</v>
      </c>
      <c r="C837" s="275" t="s">
        <v>30</v>
      </c>
      <c r="D837" s="227">
        <f>SUM(D838:D839)</f>
        <v>645364</v>
      </c>
      <c r="E837" s="227">
        <f>SUM(E838:E839)</f>
        <v>747967.99</v>
      </c>
      <c r="F837" s="227">
        <f>SUM(F838:F839)</f>
        <v>597349.23</v>
      </c>
      <c r="G837" s="227">
        <f>SUM(G838:G839)</f>
        <v>824835.87</v>
      </c>
      <c r="H837" s="588">
        <f>SUM(H838:H839)</f>
        <v>938453.53</v>
      </c>
      <c r="I837" s="990" t="s">
        <v>288</v>
      </c>
    </row>
    <row r="838" spans="1:9" s="3" customFormat="1" ht="25.5" hidden="1">
      <c r="A838" s="87"/>
      <c r="B838" s="31"/>
      <c r="C838" s="40" t="s">
        <v>434</v>
      </c>
      <c r="D838" s="276">
        <v>0</v>
      </c>
      <c r="E838" s="276">
        <v>0</v>
      </c>
      <c r="F838" s="380"/>
      <c r="G838" s="276"/>
      <c r="H838" s="645"/>
      <c r="I838" s="102" t="s">
        <v>84</v>
      </c>
    </row>
    <row r="839" spans="1:9" s="86" customFormat="1" ht="12.75">
      <c r="A839" s="53"/>
      <c r="B839" s="74"/>
      <c r="C839" s="71" t="s">
        <v>554</v>
      </c>
      <c r="D839" s="110">
        <v>645364</v>
      </c>
      <c r="E839" s="110">
        <v>747967.99</v>
      </c>
      <c r="F839" s="700">
        <v>597349.23</v>
      </c>
      <c r="G839" s="110">
        <v>824835.87</v>
      </c>
      <c r="H839" s="609">
        <f>SUM(H840,H852:H854,H851)</f>
        <v>938453.53</v>
      </c>
      <c r="I839" s="994" t="s">
        <v>28</v>
      </c>
    </row>
    <row r="840" spans="1:9" ht="12.75">
      <c r="A840" s="39"/>
      <c r="B840" s="28"/>
      <c r="C840" s="46" t="s">
        <v>8</v>
      </c>
      <c r="D840" s="135">
        <f>SUM(D841:D850)</f>
        <v>348322</v>
      </c>
      <c r="E840" s="135">
        <f>SUM(E841:E850)</f>
        <v>449516.92999999993</v>
      </c>
      <c r="F840" s="135">
        <f>SUM(F841:F850)</f>
        <v>392876.88999999996</v>
      </c>
      <c r="G840" s="135">
        <f>SUM(G841:G850)</f>
        <v>527372.47</v>
      </c>
      <c r="H840" s="1036">
        <f>SUM(H841:H850)</f>
        <v>530595</v>
      </c>
      <c r="I840" s="976"/>
    </row>
    <row r="841" spans="1:11" s="37" customFormat="1" ht="12.75">
      <c r="A841" s="163"/>
      <c r="B841" s="164"/>
      <c r="C841" s="46" t="s">
        <v>334</v>
      </c>
      <c r="D841" s="1246">
        <v>194597</v>
      </c>
      <c r="E841" s="1246">
        <v>270025.05</v>
      </c>
      <c r="F841" s="1249">
        <v>241493.21</v>
      </c>
      <c r="G841" s="1246">
        <v>311844.29</v>
      </c>
      <c r="H841" s="608">
        <v>233197</v>
      </c>
      <c r="I841" s="916" t="s">
        <v>28</v>
      </c>
      <c r="K841" s="152">
        <f>SUM(H841,H843,H845,H847,H849)</f>
        <v>326989</v>
      </c>
    </row>
    <row r="842" spans="1:11" s="37" customFormat="1" ht="12.75">
      <c r="A842" s="163"/>
      <c r="B842" s="164"/>
      <c r="C842" s="46" t="s">
        <v>502</v>
      </c>
      <c r="D842" s="1248"/>
      <c r="E842" s="1248"/>
      <c r="F842" s="1250"/>
      <c r="G842" s="1248"/>
      <c r="H842" s="608">
        <v>48648</v>
      </c>
      <c r="I842" s="916" t="s">
        <v>28</v>
      </c>
      <c r="K842" s="152">
        <f>SUM(H842,H844,H846,H848,H850)</f>
        <v>203606</v>
      </c>
    </row>
    <row r="843" spans="1:9" s="37" customFormat="1" ht="12.75">
      <c r="A843" s="163"/>
      <c r="B843" s="164"/>
      <c r="C843" s="46" t="s">
        <v>335</v>
      </c>
      <c r="D843" s="1246">
        <v>13875</v>
      </c>
      <c r="E843" s="1246">
        <v>15210.61</v>
      </c>
      <c r="F843" s="1249">
        <v>23743.88</v>
      </c>
      <c r="G843" s="1246">
        <v>23744</v>
      </c>
      <c r="H843" s="608">
        <v>20431</v>
      </c>
      <c r="I843" s="916" t="s">
        <v>28</v>
      </c>
    </row>
    <row r="844" spans="1:9" s="37" customFormat="1" ht="12.75">
      <c r="A844" s="163"/>
      <c r="B844" s="164"/>
      <c r="C844" s="46" t="s">
        <v>602</v>
      </c>
      <c r="D844" s="1248"/>
      <c r="E844" s="1248"/>
      <c r="F844" s="1250"/>
      <c r="G844" s="1248"/>
      <c r="H844" s="608">
        <v>4265</v>
      </c>
      <c r="I844" s="916" t="s">
        <v>28</v>
      </c>
    </row>
    <row r="845" spans="1:9" s="37" customFormat="1" ht="12.75">
      <c r="A845" s="163"/>
      <c r="B845" s="164"/>
      <c r="C845" s="46" t="s">
        <v>336</v>
      </c>
      <c r="D845" s="1246">
        <v>50204</v>
      </c>
      <c r="E845" s="1246">
        <v>65121.04</v>
      </c>
      <c r="F845" s="1249">
        <v>52702.56</v>
      </c>
      <c r="G845" s="1246">
        <v>74194</v>
      </c>
      <c r="H845" s="608">
        <v>43979</v>
      </c>
      <c r="I845" s="916" t="s">
        <v>28</v>
      </c>
    </row>
    <row r="846" spans="1:9" s="37" customFormat="1" ht="12.75">
      <c r="A846" s="163"/>
      <c r="B846" s="164"/>
      <c r="C846" s="46" t="s">
        <v>503</v>
      </c>
      <c r="D846" s="1248"/>
      <c r="E846" s="1248"/>
      <c r="F846" s="1250"/>
      <c r="G846" s="1248"/>
      <c r="H846" s="608">
        <v>29835</v>
      </c>
      <c r="I846" s="916" t="s">
        <v>28</v>
      </c>
    </row>
    <row r="847" spans="1:9" s="37" customFormat="1" ht="12.75">
      <c r="A847" s="163"/>
      <c r="B847" s="164"/>
      <c r="C847" s="46" t="s">
        <v>337</v>
      </c>
      <c r="D847" s="1246">
        <v>3110</v>
      </c>
      <c r="E847" s="1246">
        <v>3739.45</v>
      </c>
      <c r="F847" s="1249">
        <v>2866.8</v>
      </c>
      <c r="G847" s="1246">
        <v>6357.18</v>
      </c>
      <c r="H847" s="608">
        <v>3462</v>
      </c>
      <c r="I847" s="916" t="s">
        <v>28</v>
      </c>
    </row>
    <row r="848" spans="1:9" s="37" customFormat="1" ht="12.75">
      <c r="A848" s="163"/>
      <c r="B848" s="164"/>
      <c r="C848" s="46" t="s">
        <v>504</v>
      </c>
      <c r="D848" s="1248"/>
      <c r="E848" s="1248"/>
      <c r="F848" s="1250"/>
      <c r="G848" s="1248"/>
      <c r="H848" s="608">
        <v>1712</v>
      </c>
      <c r="I848" s="916" t="s">
        <v>28</v>
      </c>
    </row>
    <row r="849" spans="1:9" s="37" customFormat="1" ht="12.75">
      <c r="A849" s="163"/>
      <c r="B849" s="164"/>
      <c r="C849" s="46" t="s">
        <v>470</v>
      </c>
      <c r="D849" s="1246">
        <v>86536</v>
      </c>
      <c r="E849" s="1246">
        <v>95420.78</v>
      </c>
      <c r="F849" s="1249">
        <v>72070.44</v>
      </c>
      <c r="G849" s="1246">
        <v>111233</v>
      </c>
      <c r="H849" s="608">
        <v>25920</v>
      </c>
      <c r="I849" s="916" t="s">
        <v>28</v>
      </c>
    </row>
    <row r="850" spans="1:9" s="37" customFormat="1" ht="12.75">
      <c r="A850" s="163"/>
      <c r="B850" s="164"/>
      <c r="C850" s="46" t="s">
        <v>505</v>
      </c>
      <c r="D850" s="1248"/>
      <c r="E850" s="1248"/>
      <c r="F850" s="1250"/>
      <c r="G850" s="1248"/>
      <c r="H850" s="608">
        <v>119146</v>
      </c>
      <c r="I850" s="916" t="s">
        <v>28</v>
      </c>
    </row>
    <row r="851" spans="1:9" ht="25.5">
      <c r="A851" s="28"/>
      <c r="B851" s="526"/>
      <c r="C851" s="46" t="s">
        <v>338</v>
      </c>
      <c r="D851" s="1263">
        <v>297042</v>
      </c>
      <c r="E851" s="1263">
        <v>298451</v>
      </c>
      <c r="F851" s="1246">
        <f>SUM(F839-F840)</f>
        <v>204472.34000000003</v>
      </c>
      <c r="G851" s="1246">
        <f>SUM(G839-G840)</f>
        <v>297463.4</v>
      </c>
      <c r="H851" s="419">
        <v>377772</v>
      </c>
      <c r="I851" s="916" t="s">
        <v>28</v>
      </c>
    </row>
    <row r="852" spans="1:9" ht="25.5">
      <c r="A852" s="28"/>
      <c r="B852" s="526"/>
      <c r="C852" s="46" t="s">
        <v>1107</v>
      </c>
      <c r="D852" s="1264"/>
      <c r="E852" s="1264"/>
      <c r="F852" s="1254"/>
      <c r="G852" s="1253"/>
      <c r="H852" s="419">
        <v>4915.53</v>
      </c>
      <c r="I852" s="916" t="s">
        <v>28</v>
      </c>
    </row>
    <row r="853" spans="1:9" ht="25.5" customHeight="1" hidden="1">
      <c r="A853" s="28"/>
      <c r="B853" s="526"/>
      <c r="C853" s="27" t="s">
        <v>781</v>
      </c>
      <c r="D853" s="1264"/>
      <c r="E853" s="1264"/>
      <c r="F853" s="1254"/>
      <c r="G853" s="1253"/>
      <c r="H853" s="419"/>
      <c r="I853" s="916"/>
    </row>
    <row r="854" spans="1:9" ht="26.25" thickBot="1">
      <c r="A854" s="469"/>
      <c r="B854" s="470"/>
      <c r="C854" s="506" t="s">
        <v>506</v>
      </c>
      <c r="D854" s="1265"/>
      <c r="E854" s="1265"/>
      <c r="F854" s="1255"/>
      <c r="G854" s="1259"/>
      <c r="H854" s="646">
        <v>25171</v>
      </c>
      <c r="I854" s="927" t="s">
        <v>28</v>
      </c>
    </row>
    <row r="855" spans="1:10" s="114" customFormat="1" ht="45">
      <c r="A855" s="219" t="s">
        <v>319</v>
      </c>
      <c r="B855" s="219"/>
      <c r="C855" s="558" t="s">
        <v>320</v>
      </c>
      <c r="D855" s="239">
        <f>SUM(D856)</f>
        <v>3444393</v>
      </c>
      <c r="E855" s="239">
        <f>SUM(E856)</f>
        <v>1312944.38</v>
      </c>
      <c r="F855" s="239">
        <f>SUM(F856)</f>
        <v>1643881.44</v>
      </c>
      <c r="G855" s="239">
        <f>SUM(G856)</f>
        <v>2224125.85</v>
      </c>
      <c r="H855" s="595">
        <f>SUM(H856)</f>
        <v>1021603.03</v>
      </c>
      <c r="I855" s="969" t="s">
        <v>782</v>
      </c>
      <c r="J855" s="121" t="s">
        <v>28</v>
      </c>
    </row>
    <row r="856" spans="1:9" s="119" customFormat="1" ht="12.75">
      <c r="A856" s="235"/>
      <c r="B856" s="225" t="s">
        <v>486</v>
      </c>
      <c r="C856" s="275" t="s">
        <v>30</v>
      </c>
      <c r="D856" s="246">
        <f>SUM(D857,D859,)</f>
        <v>3444393</v>
      </c>
      <c r="E856" s="246">
        <f>SUM(E857,E859,)</f>
        <v>1312944.38</v>
      </c>
      <c r="F856" s="246">
        <f>SUM(F857,F859,)</f>
        <v>1643881.44</v>
      </c>
      <c r="G856" s="246">
        <f>SUM(G857,G859,)</f>
        <v>2224125.85</v>
      </c>
      <c r="H856" s="631">
        <f>SUM(H857,H859,)</f>
        <v>1021603.03</v>
      </c>
      <c r="I856" s="667" t="s">
        <v>28</v>
      </c>
    </row>
    <row r="857" spans="1:9" s="4" customFormat="1" ht="12.75">
      <c r="A857" s="55"/>
      <c r="B857" s="74"/>
      <c r="C857" s="66" t="s">
        <v>257</v>
      </c>
      <c r="D857" s="364">
        <v>3412310</v>
      </c>
      <c r="E857" s="364">
        <v>0</v>
      </c>
      <c r="F857" s="320">
        <v>303810</v>
      </c>
      <c r="G857" s="364">
        <v>303810.52</v>
      </c>
      <c r="H857" s="653">
        <v>0</v>
      </c>
      <c r="I857" s="915" t="s">
        <v>28</v>
      </c>
    </row>
    <row r="858" spans="1:9" s="86" customFormat="1" ht="51" customHeight="1" hidden="1">
      <c r="A858" s="43"/>
      <c r="B858" s="74" t="s">
        <v>28</v>
      </c>
      <c r="C858" s="763" t="s">
        <v>670</v>
      </c>
      <c r="D858" s="254" t="s">
        <v>28</v>
      </c>
      <c r="E858" s="254"/>
      <c r="F858" s="254"/>
      <c r="G858" s="254"/>
      <c r="H858" s="693"/>
      <c r="I858" s="902" t="s">
        <v>28</v>
      </c>
    </row>
    <row r="859" spans="1:9" s="76" customFormat="1" ht="12.75">
      <c r="A859" s="99"/>
      <c r="B859" s="284"/>
      <c r="C859" s="82" t="s">
        <v>411</v>
      </c>
      <c r="D859" s="364">
        <v>32083</v>
      </c>
      <c r="E859" s="364">
        <v>1312944.38</v>
      </c>
      <c r="F859" s="320">
        <v>1340071.44</v>
      </c>
      <c r="G859" s="320">
        <v>1920315.33</v>
      </c>
      <c r="H859" s="601">
        <f>SUM(H883,H920,H937,H938,H907,)</f>
        <v>1021603.03</v>
      </c>
      <c r="I859" s="916" t="s">
        <v>28</v>
      </c>
    </row>
    <row r="860" spans="1:9" s="780" customFormat="1" ht="40.5" customHeight="1" hidden="1">
      <c r="A860" s="781"/>
      <c r="B860" s="776"/>
      <c r="C860" s="777" t="s">
        <v>723</v>
      </c>
      <c r="D860" s="778" t="s">
        <v>28</v>
      </c>
      <c r="E860" s="778"/>
      <c r="F860" s="778"/>
      <c r="G860" s="778"/>
      <c r="H860" s="779"/>
      <c r="I860" s="1010" t="s">
        <v>725</v>
      </c>
    </row>
    <row r="861" spans="1:9" s="780" customFormat="1" ht="12.75" customHeight="1" hidden="1">
      <c r="A861" s="781"/>
      <c r="B861" s="782"/>
      <c r="C861" s="770" t="s">
        <v>8</v>
      </c>
      <c r="D861" s="778">
        <f>SUM(D862:D870)</f>
        <v>0</v>
      </c>
      <c r="E861" s="778"/>
      <c r="F861" s="778"/>
      <c r="G861" s="778"/>
      <c r="H861" s="779"/>
      <c r="I861" s="1011"/>
    </row>
    <row r="862" spans="1:11" s="780" customFormat="1" ht="12.75" customHeight="1" hidden="1">
      <c r="A862" s="781"/>
      <c r="B862" s="782"/>
      <c r="C862" s="770" t="s">
        <v>629</v>
      </c>
      <c r="D862" s="783" t="s">
        <v>28</v>
      </c>
      <c r="E862" s="783"/>
      <c r="F862" s="778"/>
      <c r="G862" s="783"/>
      <c r="H862" s="784"/>
      <c r="I862" s="1011"/>
      <c r="K862" s="785">
        <f>SUM(,H862,H874,H1009,H922,)</f>
        <v>355017.79000000004</v>
      </c>
    </row>
    <row r="863" spans="1:11" s="780" customFormat="1" ht="12.75" customHeight="1" hidden="1">
      <c r="A863" s="781"/>
      <c r="B863" s="782"/>
      <c r="C863" s="770" t="s">
        <v>630</v>
      </c>
      <c r="D863" s="783" t="s">
        <v>28</v>
      </c>
      <c r="E863" s="783"/>
      <c r="F863" s="778"/>
      <c r="G863" s="783"/>
      <c r="H863" s="784"/>
      <c r="I863" s="1011"/>
      <c r="K863" s="785">
        <f>SUM(H863,H1010,H923,)</f>
        <v>44820.8</v>
      </c>
    </row>
    <row r="864" spans="1:11" s="780" customFormat="1" ht="12.75" customHeight="1" hidden="1">
      <c r="A864" s="781"/>
      <c r="B864" s="782"/>
      <c r="C864" s="770" t="s">
        <v>694</v>
      </c>
      <c r="D864" s="783"/>
      <c r="E864" s="783"/>
      <c r="F864" s="778"/>
      <c r="G864" s="783"/>
      <c r="H864" s="784"/>
      <c r="I864" s="1011"/>
      <c r="K864" s="785">
        <f>SUM(H864,H875,)</f>
        <v>0</v>
      </c>
    </row>
    <row r="865" spans="1:11" s="780" customFormat="1" ht="12.75" customHeight="1" hidden="1">
      <c r="A865" s="781"/>
      <c r="B865" s="782"/>
      <c r="C865" s="770" t="s">
        <v>631</v>
      </c>
      <c r="D865" s="783" t="s">
        <v>28</v>
      </c>
      <c r="E865" s="783"/>
      <c r="F865" s="778"/>
      <c r="G865" s="783"/>
      <c r="H865" s="784"/>
      <c r="I865" s="1011"/>
      <c r="K865" s="785">
        <f>SUM(H865,H876,H1013,H926,)</f>
        <v>63781.18000000001</v>
      </c>
    </row>
    <row r="866" spans="1:11" s="780" customFormat="1" ht="12.75" customHeight="1" hidden="1">
      <c r="A866" s="781"/>
      <c r="B866" s="782"/>
      <c r="C866" s="770" t="s">
        <v>632</v>
      </c>
      <c r="D866" s="783" t="s">
        <v>28</v>
      </c>
      <c r="E866" s="783"/>
      <c r="F866" s="778"/>
      <c r="G866" s="783"/>
      <c r="H866" s="784"/>
      <c r="I866" s="1011"/>
      <c r="K866" s="785">
        <f>SUM(H866,H877,H1014,H927,)</f>
        <v>6156</v>
      </c>
    </row>
    <row r="867" spans="1:11" s="780" customFormat="1" ht="12.75" customHeight="1" hidden="1">
      <c r="A867" s="781"/>
      <c r="B867" s="782"/>
      <c r="C867" s="770" t="s">
        <v>633</v>
      </c>
      <c r="D867" s="783" t="s">
        <v>28</v>
      </c>
      <c r="E867" s="783"/>
      <c r="F867" s="778"/>
      <c r="G867" s="783"/>
      <c r="H867" s="784"/>
      <c r="I867" s="1011"/>
      <c r="K867" s="785">
        <f>SUM(H868,H879,H1016,H932,)</f>
        <v>877</v>
      </c>
    </row>
    <row r="868" spans="1:11" s="780" customFormat="1" ht="12.75" customHeight="1" hidden="1">
      <c r="A868" s="781"/>
      <c r="B868" s="782"/>
      <c r="C868" s="770" t="s">
        <v>634</v>
      </c>
      <c r="D868" s="783" t="s">
        <v>28</v>
      </c>
      <c r="E868" s="783"/>
      <c r="F868" s="778"/>
      <c r="G868" s="783"/>
      <c r="H868" s="784"/>
      <c r="I868" s="1011"/>
      <c r="K868" s="785">
        <f>SUM(H867,H878,H1015,H931,)</f>
        <v>7920.56</v>
      </c>
    </row>
    <row r="869" spans="1:11" s="780" customFormat="1" ht="12.75" customHeight="1" hidden="1">
      <c r="A869" s="781"/>
      <c r="B869" s="782"/>
      <c r="C869" s="770" t="s">
        <v>635</v>
      </c>
      <c r="D869" s="783" t="s">
        <v>28</v>
      </c>
      <c r="E869" s="783"/>
      <c r="F869" s="778"/>
      <c r="G869" s="783"/>
      <c r="H869" s="784"/>
      <c r="I869" s="1011"/>
      <c r="K869" s="785">
        <f>SUM(H869,H880,H1017,H933,)</f>
        <v>3340.74</v>
      </c>
    </row>
    <row r="870" spans="1:11" s="780" customFormat="1" ht="12.75" customHeight="1" hidden="1">
      <c r="A870" s="781"/>
      <c r="B870" s="782"/>
      <c r="C870" s="770" t="s">
        <v>636</v>
      </c>
      <c r="D870" s="783" t="s">
        <v>28</v>
      </c>
      <c r="E870" s="783"/>
      <c r="F870" s="778"/>
      <c r="G870" s="783"/>
      <c r="H870" s="784"/>
      <c r="I870" s="1011"/>
      <c r="K870" s="785">
        <f>SUM(H870,H881,H1018,H934,)</f>
        <v>537</v>
      </c>
    </row>
    <row r="871" spans="1:9" s="780" customFormat="1" ht="12.75" customHeight="1" hidden="1">
      <c r="A871" s="782"/>
      <c r="B871" s="798"/>
      <c r="C871" s="786" t="s">
        <v>14</v>
      </c>
      <c r="D871" s="783" t="s">
        <v>28</v>
      </c>
      <c r="E871" s="783"/>
      <c r="F871" s="783"/>
      <c r="G871" s="783"/>
      <c r="H871" s="787"/>
      <c r="I871" s="1012"/>
    </row>
    <row r="872" spans="1:9" s="86" customFormat="1" ht="51" hidden="1">
      <c r="A872" s="43"/>
      <c r="B872" s="74"/>
      <c r="C872" s="68" t="s">
        <v>660</v>
      </c>
      <c r="D872" s="254" t="s">
        <v>28</v>
      </c>
      <c r="E872" s="254"/>
      <c r="F872" s="254"/>
      <c r="G872" s="254"/>
      <c r="H872" s="591"/>
      <c r="I872" s="902" t="s">
        <v>796</v>
      </c>
    </row>
    <row r="873" spans="1:11" ht="12.75" hidden="1">
      <c r="A873" s="39"/>
      <c r="B873" s="28"/>
      <c r="C873" s="41" t="s">
        <v>8</v>
      </c>
      <c r="D873" s="254">
        <f>SUM(D874:D881)</f>
        <v>0</v>
      </c>
      <c r="E873" s="254"/>
      <c r="F873" s="254"/>
      <c r="G873" s="254"/>
      <c r="H873" s="591"/>
      <c r="I873" s="981"/>
      <c r="K873" s="747">
        <f>SUM(H860,H872,H1007,)</f>
        <v>413607.1400000001</v>
      </c>
    </row>
    <row r="874" spans="1:11" s="37" customFormat="1" ht="12.75" hidden="1">
      <c r="A874" s="163"/>
      <c r="B874" s="164"/>
      <c r="C874" s="41" t="s">
        <v>629</v>
      </c>
      <c r="D874" s="255" t="s">
        <v>28</v>
      </c>
      <c r="E874" s="255"/>
      <c r="F874" s="254"/>
      <c r="G874" s="255"/>
      <c r="H874" s="608"/>
      <c r="I874" s="981"/>
      <c r="K874" s="198">
        <f>SUM(H920)</f>
        <v>217179.54</v>
      </c>
    </row>
    <row r="875" spans="1:11" s="37" customFormat="1" ht="12.75" hidden="1">
      <c r="A875" s="163"/>
      <c r="B875" s="164"/>
      <c r="C875" s="41" t="s">
        <v>694</v>
      </c>
      <c r="D875" s="255" t="s">
        <v>28</v>
      </c>
      <c r="E875" s="255"/>
      <c r="F875" s="254"/>
      <c r="G875" s="255"/>
      <c r="H875" s="608"/>
      <c r="I875" s="981"/>
      <c r="K875" s="198">
        <f>SUM(K873:K874)</f>
        <v>630786.68</v>
      </c>
    </row>
    <row r="876" spans="1:11" s="37" customFormat="1" ht="12.75" hidden="1">
      <c r="A876" s="163"/>
      <c r="B876" s="164"/>
      <c r="C876" s="41" t="s">
        <v>631</v>
      </c>
      <c r="D876" s="255" t="s">
        <v>28</v>
      </c>
      <c r="E876" s="255"/>
      <c r="F876" s="254"/>
      <c r="G876" s="255"/>
      <c r="H876" s="608"/>
      <c r="I876" s="981"/>
      <c r="K876" s="198">
        <f>SUM(H883)</f>
        <v>503384.55</v>
      </c>
    </row>
    <row r="877" spans="1:11" s="37" customFormat="1" ht="12.75" hidden="1">
      <c r="A877" s="163"/>
      <c r="B877" s="164"/>
      <c r="C877" s="41" t="s">
        <v>632</v>
      </c>
      <c r="D877" s="255" t="s">
        <v>28</v>
      </c>
      <c r="E877" s="255"/>
      <c r="F877" s="254"/>
      <c r="G877" s="255"/>
      <c r="H877" s="608"/>
      <c r="I877" s="981"/>
      <c r="K877" s="198">
        <f>SUM(K875:K876)</f>
        <v>1134171.23</v>
      </c>
    </row>
    <row r="878" spans="1:9" s="37" customFormat="1" ht="12.75" hidden="1">
      <c r="A878" s="163"/>
      <c r="B878" s="164"/>
      <c r="C878" s="41" t="s">
        <v>633</v>
      </c>
      <c r="D878" s="255" t="s">
        <v>28</v>
      </c>
      <c r="E878" s="255"/>
      <c r="F878" s="254"/>
      <c r="G878" s="255"/>
      <c r="H878" s="608"/>
      <c r="I878" s="981"/>
    </row>
    <row r="879" spans="1:9" s="37" customFormat="1" ht="12.75" hidden="1">
      <c r="A879" s="163"/>
      <c r="B879" s="164"/>
      <c r="C879" s="41" t="s">
        <v>634</v>
      </c>
      <c r="D879" s="255" t="s">
        <v>28</v>
      </c>
      <c r="E879" s="255"/>
      <c r="F879" s="254"/>
      <c r="G879" s="255"/>
      <c r="H879" s="608"/>
      <c r="I879" s="981"/>
    </row>
    <row r="880" spans="1:9" s="37" customFormat="1" ht="12.75" hidden="1">
      <c r="A880" s="163"/>
      <c r="B880" s="164"/>
      <c r="C880" s="41" t="s">
        <v>635</v>
      </c>
      <c r="D880" s="255" t="s">
        <v>28</v>
      </c>
      <c r="E880" s="255"/>
      <c r="F880" s="254"/>
      <c r="G880" s="255"/>
      <c r="H880" s="608"/>
      <c r="I880" s="981"/>
    </row>
    <row r="881" spans="1:9" s="37" customFormat="1" ht="12.75" hidden="1">
      <c r="A881" s="163"/>
      <c r="B881" s="164"/>
      <c r="C881" s="41" t="s">
        <v>636</v>
      </c>
      <c r="D881" s="255" t="s">
        <v>28</v>
      </c>
      <c r="E881" s="255"/>
      <c r="F881" s="254"/>
      <c r="G881" s="255"/>
      <c r="H881" s="608"/>
      <c r="I881" s="981"/>
    </row>
    <row r="882" spans="1:9" ht="12.75" hidden="1">
      <c r="A882" s="28"/>
      <c r="B882" s="507"/>
      <c r="C882" s="47" t="s">
        <v>14</v>
      </c>
      <c r="D882" s="255" t="s">
        <v>28</v>
      </c>
      <c r="E882" s="255"/>
      <c r="F882" s="255"/>
      <c r="G882" s="255"/>
      <c r="H882" s="419"/>
      <c r="I882" s="1013"/>
    </row>
    <row r="883" spans="1:11" s="86" customFormat="1" ht="64.5" customHeight="1">
      <c r="A883" s="43"/>
      <c r="B883" s="58"/>
      <c r="C883" s="68" t="s">
        <v>690</v>
      </c>
      <c r="D883" s="254" t="s">
        <v>28</v>
      </c>
      <c r="E883" s="254"/>
      <c r="F883" s="254"/>
      <c r="G883" s="254"/>
      <c r="H883" s="591">
        <f>SUM(H884,H896,H905,H906)</f>
        <v>503384.55</v>
      </c>
      <c r="I883" s="907" t="s">
        <v>1278</v>
      </c>
      <c r="K883" s="805">
        <f>SUM(H884,H896,H905:H906)</f>
        <v>503384.55</v>
      </c>
    </row>
    <row r="884" spans="1:9" ht="12.75">
      <c r="A884" s="39"/>
      <c r="B884" s="22"/>
      <c r="C884" s="47" t="s">
        <v>8</v>
      </c>
      <c r="D884" s="254">
        <f>SUM(D897:D904)</f>
        <v>0</v>
      </c>
      <c r="E884" s="254">
        <f>SUM(E897:E904)</f>
        <v>0</v>
      </c>
      <c r="F884" s="254">
        <f>SUM(F897:F904)</f>
        <v>0</v>
      </c>
      <c r="G884" s="254">
        <f>SUM(G897:G904)</f>
        <v>0</v>
      </c>
      <c r="H884" s="635">
        <f>SUM(H885:H895)</f>
        <v>23733.039999999997</v>
      </c>
      <c r="I884" s="929" t="s">
        <v>28</v>
      </c>
    </row>
    <row r="885" spans="1:9" s="37" customFormat="1" ht="12.75">
      <c r="A885" s="181"/>
      <c r="B885" s="182"/>
      <c r="C885" s="47" t="s">
        <v>631</v>
      </c>
      <c r="D885" s="255" t="s">
        <v>28</v>
      </c>
      <c r="E885" s="255"/>
      <c r="F885" s="254"/>
      <c r="G885" s="255"/>
      <c r="H885" s="608">
        <v>2997.65</v>
      </c>
      <c r="I885" s="981"/>
    </row>
    <row r="886" spans="1:10" s="328" customFormat="1" ht="12.75">
      <c r="A886" s="811"/>
      <c r="B886" s="811"/>
      <c r="C886" s="1210"/>
      <c r="D886" s="1211"/>
      <c r="E886" s="1211"/>
      <c r="F886" s="1212"/>
      <c r="G886" s="1211"/>
      <c r="H886" s="614"/>
      <c r="I886" s="1223" t="s">
        <v>1307</v>
      </c>
      <c r="J886" s="487"/>
    </row>
    <row r="887" spans="1:9" ht="13.5" thickBot="1">
      <c r="A887" s="18"/>
      <c r="B887" s="18"/>
      <c r="C887" s="547"/>
      <c r="D887" s="145"/>
      <c r="E887" s="145"/>
      <c r="F887" s="297"/>
      <c r="G887" s="326"/>
      <c r="H887" s="585"/>
      <c r="I887" s="973"/>
    </row>
    <row r="888" spans="1:9" s="1" customFormat="1" ht="39" thickBot="1">
      <c r="A888" s="20" t="s">
        <v>21</v>
      </c>
      <c r="B888" s="21" t="s">
        <v>22</v>
      </c>
      <c r="C888" s="9" t="s">
        <v>44</v>
      </c>
      <c r="D888" s="10" t="s">
        <v>795</v>
      </c>
      <c r="E888" s="10" t="s">
        <v>913</v>
      </c>
      <c r="F888" s="10" t="s">
        <v>914</v>
      </c>
      <c r="G888" s="10" t="s">
        <v>897</v>
      </c>
      <c r="H888" s="1031" t="s">
        <v>915</v>
      </c>
      <c r="I888" s="666" t="s">
        <v>25</v>
      </c>
    </row>
    <row r="889" spans="1:9" s="37" customFormat="1" ht="12.75">
      <c r="A889" s="163"/>
      <c r="B889" s="164"/>
      <c r="C889" s="47" t="s">
        <v>632</v>
      </c>
      <c r="D889" s="255" t="s">
        <v>28</v>
      </c>
      <c r="E889" s="255"/>
      <c r="F889" s="254"/>
      <c r="G889" s="255"/>
      <c r="H889" s="608">
        <v>370.12</v>
      </c>
      <c r="I889" s="981"/>
    </row>
    <row r="890" spans="1:9" s="37" customFormat="1" ht="12.75">
      <c r="A890" s="163"/>
      <c r="B890" s="164"/>
      <c r="C890" s="47" t="s">
        <v>633</v>
      </c>
      <c r="D890" s="255" t="s">
        <v>28</v>
      </c>
      <c r="E890" s="255"/>
      <c r="F890" s="254"/>
      <c r="G890" s="255"/>
      <c r="H890" s="608">
        <v>427.24</v>
      </c>
      <c r="I890" s="981"/>
    </row>
    <row r="891" spans="1:9" s="37" customFormat="1" ht="12.75">
      <c r="A891" s="163"/>
      <c r="B891" s="164"/>
      <c r="C891" s="47" t="s">
        <v>634</v>
      </c>
      <c r="D891" s="255" t="s">
        <v>28</v>
      </c>
      <c r="E891" s="255"/>
      <c r="F891" s="254"/>
      <c r="G891" s="255"/>
      <c r="H891" s="608">
        <v>52.75</v>
      </c>
      <c r="I891" s="981"/>
    </row>
    <row r="892" spans="1:9" s="37" customFormat="1" ht="12.75">
      <c r="A892" s="163"/>
      <c r="B892" s="164"/>
      <c r="C892" s="47" t="s">
        <v>635</v>
      </c>
      <c r="D892" s="255" t="s">
        <v>28</v>
      </c>
      <c r="E892" s="255"/>
      <c r="F892" s="254"/>
      <c r="G892" s="255"/>
      <c r="H892" s="608">
        <v>17438.31</v>
      </c>
      <c r="I892" s="981"/>
    </row>
    <row r="893" spans="1:9" s="37" customFormat="1" ht="12.75">
      <c r="A893" s="163"/>
      <c r="B893" s="164"/>
      <c r="C893" s="47" t="s">
        <v>636</v>
      </c>
      <c r="D893" s="255" t="s">
        <v>28</v>
      </c>
      <c r="E893" s="255"/>
      <c r="F893" s="254"/>
      <c r="G893" s="255"/>
      <c r="H893" s="608">
        <v>2153.1</v>
      </c>
      <c r="I893" s="981"/>
    </row>
    <row r="894" spans="1:9" s="37" customFormat="1" ht="12.75">
      <c r="A894" s="163"/>
      <c r="B894" s="164"/>
      <c r="C894" s="47" t="s">
        <v>1159</v>
      </c>
      <c r="D894" s="255" t="s">
        <v>28</v>
      </c>
      <c r="E894" s="255"/>
      <c r="F894" s="254"/>
      <c r="G894" s="255"/>
      <c r="H894" s="608">
        <v>261.57</v>
      </c>
      <c r="I894" s="981"/>
    </row>
    <row r="895" spans="1:9" s="37" customFormat="1" ht="12.75">
      <c r="A895" s="163"/>
      <c r="B895" s="164"/>
      <c r="C895" s="47" t="s">
        <v>1160</v>
      </c>
      <c r="D895" s="255" t="s">
        <v>28</v>
      </c>
      <c r="E895" s="255"/>
      <c r="F895" s="254"/>
      <c r="G895" s="255"/>
      <c r="H895" s="608">
        <v>32.3</v>
      </c>
      <c r="I895" s="981"/>
    </row>
    <row r="896" spans="1:11" ht="12.75">
      <c r="A896" s="39"/>
      <c r="B896" s="28"/>
      <c r="C896" s="47" t="s">
        <v>8</v>
      </c>
      <c r="D896" s="254">
        <f>SUM(D906:D931)</f>
        <v>0</v>
      </c>
      <c r="E896" s="254">
        <f>SUM(E906:E931)</f>
        <v>0</v>
      </c>
      <c r="F896" s="254">
        <f>SUM(F906:F931)</f>
        <v>0</v>
      </c>
      <c r="G896" s="254">
        <f>SUM(G906:G931)</f>
        <v>0</v>
      </c>
      <c r="H896" s="635">
        <f>SUM(H897:H904)</f>
        <v>181973.03999999998</v>
      </c>
      <c r="I896" s="929" t="s">
        <v>28</v>
      </c>
      <c r="K896" s="198">
        <f>SUM(H896,H905)</f>
        <v>233167.90999999997</v>
      </c>
    </row>
    <row r="897" spans="1:9" s="37" customFormat="1" ht="12.75">
      <c r="A897" s="163"/>
      <c r="B897" s="164"/>
      <c r="C897" s="47" t="s">
        <v>629</v>
      </c>
      <c r="D897" s="255" t="s">
        <v>28</v>
      </c>
      <c r="E897" s="255"/>
      <c r="F897" s="254"/>
      <c r="G897" s="255"/>
      <c r="H897" s="608">
        <v>48662.43</v>
      </c>
      <c r="I897" s="981"/>
    </row>
    <row r="898" spans="1:9" s="37" customFormat="1" ht="12.75">
      <c r="A898" s="163"/>
      <c r="B898" s="164"/>
      <c r="C898" s="47" t="s">
        <v>630</v>
      </c>
      <c r="D898" s="255" t="s">
        <v>28</v>
      </c>
      <c r="E898" s="255"/>
      <c r="F898" s="254"/>
      <c r="G898" s="255"/>
      <c r="H898" s="608">
        <v>6008.32</v>
      </c>
      <c r="I898" s="981"/>
    </row>
    <row r="899" spans="1:9" s="37" customFormat="1" ht="12.75">
      <c r="A899" s="163"/>
      <c r="B899" s="164"/>
      <c r="C899" s="47" t="s">
        <v>631</v>
      </c>
      <c r="D899" s="255" t="s">
        <v>28</v>
      </c>
      <c r="E899" s="255"/>
      <c r="F899" s="254"/>
      <c r="G899" s="255"/>
      <c r="H899" s="608">
        <v>8377.22</v>
      </c>
      <c r="I899" s="981"/>
    </row>
    <row r="900" spans="1:9" s="37" customFormat="1" ht="12.75">
      <c r="A900" s="163"/>
      <c r="B900" s="164"/>
      <c r="C900" s="47" t="s">
        <v>632</v>
      </c>
      <c r="D900" s="255" t="s">
        <v>28</v>
      </c>
      <c r="E900" s="255"/>
      <c r="F900" s="254"/>
      <c r="G900" s="255"/>
      <c r="H900" s="608">
        <v>1034.32</v>
      </c>
      <c r="I900" s="981"/>
    </row>
    <row r="901" spans="1:9" s="37" customFormat="1" ht="12.75">
      <c r="A901" s="163"/>
      <c r="B901" s="164"/>
      <c r="C901" s="47" t="s">
        <v>633</v>
      </c>
      <c r="D901" s="255" t="s">
        <v>28</v>
      </c>
      <c r="E901" s="255"/>
      <c r="F901" s="254"/>
      <c r="G901" s="255"/>
      <c r="H901" s="608">
        <v>1113.3</v>
      </c>
      <c r="I901" s="981"/>
    </row>
    <row r="902" spans="1:9" s="37" customFormat="1" ht="12.75">
      <c r="A902" s="163"/>
      <c r="B902" s="164"/>
      <c r="C902" s="47" t="s">
        <v>634</v>
      </c>
      <c r="D902" s="255" t="s">
        <v>28</v>
      </c>
      <c r="E902" s="255"/>
      <c r="F902" s="254"/>
      <c r="G902" s="255"/>
      <c r="H902" s="608">
        <v>137.45</v>
      </c>
      <c r="I902" s="981"/>
    </row>
    <row r="903" spans="1:9" s="37" customFormat="1" ht="12.75">
      <c r="A903" s="163"/>
      <c r="B903" s="164"/>
      <c r="C903" s="47" t="s">
        <v>635</v>
      </c>
      <c r="D903" s="255" t="s">
        <v>28</v>
      </c>
      <c r="E903" s="255"/>
      <c r="F903" s="254"/>
      <c r="G903" s="255"/>
      <c r="H903" s="608">
        <v>103821.26</v>
      </c>
      <c r="I903" s="981"/>
    </row>
    <row r="904" spans="1:9" s="37" customFormat="1" ht="12.75">
      <c r="A904" s="163"/>
      <c r="B904" s="164"/>
      <c r="C904" s="47" t="s">
        <v>636</v>
      </c>
      <c r="D904" s="255" t="s">
        <v>28</v>
      </c>
      <c r="E904" s="255"/>
      <c r="F904" s="254"/>
      <c r="G904" s="255"/>
      <c r="H904" s="608">
        <v>12818.74</v>
      </c>
      <c r="I904" s="981"/>
    </row>
    <row r="905" spans="1:9" ht="12.75">
      <c r="A905" s="39"/>
      <c r="B905" s="28"/>
      <c r="C905" s="47" t="s">
        <v>14</v>
      </c>
      <c r="D905" s="255" t="s">
        <v>28</v>
      </c>
      <c r="E905" s="255"/>
      <c r="F905" s="255"/>
      <c r="G905" s="255"/>
      <c r="H905" s="419">
        <v>51194.87</v>
      </c>
      <c r="I905" s="1027" t="s">
        <v>28</v>
      </c>
    </row>
    <row r="906" spans="1:9" ht="25.5">
      <c r="A906" s="39"/>
      <c r="B906" s="30"/>
      <c r="C906" s="47" t="s">
        <v>825</v>
      </c>
      <c r="D906" s="255" t="s">
        <v>28</v>
      </c>
      <c r="E906" s="255"/>
      <c r="F906" s="255"/>
      <c r="G906" s="255"/>
      <c r="H906" s="419">
        <v>246483.6</v>
      </c>
      <c r="I906" s="916" t="s">
        <v>28</v>
      </c>
    </row>
    <row r="907" spans="1:11" s="86" customFormat="1" ht="51" customHeight="1">
      <c r="A907" s="43"/>
      <c r="B907" s="80"/>
      <c r="C907" s="68" t="s">
        <v>743</v>
      </c>
      <c r="D907" s="254" t="s">
        <v>28</v>
      </c>
      <c r="E907" s="254"/>
      <c r="F907" s="254"/>
      <c r="G907" s="254"/>
      <c r="H907" s="591">
        <v>232038.94</v>
      </c>
      <c r="I907" s="907" t="s">
        <v>1279</v>
      </c>
      <c r="K907" s="805">
        <v>232038.94</v>
      </c>
    </row>
    <row r="908" spans="1:9" ht="12.75">
      <c r="A908" s="39"/>
      <c r="B908" s="28"/>
      <c r="C908" s="41" t="s">
        <v>8</v>
      </c>
      <c r="D908" s="254">
        <f>SUM(D909:D918)</f>
        <v>0</v>
      </c>
      <c r="E908" s="254">
        <f>SUM(E909:E918)</f>
        <v>0</v>
      </c>
      <c r="F908" s="254">
        <f>SUM(F909:F918)</f>
        <v>0</v>
      </c>
      <c r="G908" s="254">
        <f>SUM(G909:G918)</f>
        <v>0</v>
      </c>
      <c r="H908" s="635">
        <f>SUM(H909:H918)</f>
        <v>126536.14</v>
      </c>
      <c r="I908" s="929" t="s">
        <v>28</v>
      </c>
    </row>
    <row r="909" spans="1:9" s="37" customFormat="1" ht="12.75">
      <c r="A909" s="163"/>
      <c r="B909" s="164"/>
      <c r="C909" s="41" t="s">
        <v>629</v>
      </c>
      <c r="D909" s="255" t="s">
        <v>28</v>
      </c>
      <c r="E909" s="255"/>
      <c r="F909" s="254"/>
      <c r="G909" s="255"/>
      <c r="H909" s="608">
        <v>61805.51</v>
      </c>
      <c r="I909" s="981"/>
    </row>
    <row r="910" spans="1:9" s="37" customFormat="1" ht="12.75">
      <c r="A910" s="163"/>
      <c r="B910" s="164"/>
      <c r="C910" s="41" t="s">
        <v>630</v>
      </c>
      <c r="D910" s="255" t="s">
        <v>28</v>
      </c>
      <c r="E910" s="255"/>
      <c r="F910" s="254"/>
      <c r="G910" s="255"/>
      <c r="H910" s="608">
        <v>7270.87</v>
      </c>
      <c r="I910" s="981"/>
    </row>
    <row r="911" spans="1:9" s="37" customFormat="1" ht="12.75">
      <c r="A911" s="163"/>
      <c r="B911" s="164"/>
      <c r="C911" s="41" t="s">
        <v>694</v>
      </c>
      <c r="D911" s="255" t="s">
        <v>28</v>
      </c>
      <c r="E911" s="255"/>
      <c r="F911" s="254"/>
      <c r="G911" s="255"/>
      <c r="H911" s="608">
        <v>11950.74</v>
      </c>
      <c r="I911" s="981"/>
    </row>
    <row r="912" spans="1:9" s="37" customFormat="1" ht="12.75">
      <c r="A912" s="163"/>
      <c r="B912" s="164"/>
      <c r="C912" s="41" t="s">
        <v>824</v>
      </c>
      <c r="D912" s="255" t="s">
        <v>28</v>
      </c>
      <c r="E912" s="255"/>
      <c r="F912" s="254"/>
      <c r="G912" s="255"/>
      <c r="H912" s="608">
        <v>1405.97</v>
      </c>
      <c r="I912" s="981"/>
    </row>
    <row r="913" spans="1:9" s="37" customFormat="1" ht="12.75">
      <c r="A913" s="163"/>
      <c r="B913" s="164"/>
      <c r="C913" s="41" t="s">
        <v>631</v>
      </c>
      <c r="D913" s="255" t="s">
        <v>28</v>
      </c>
      <c r="E913" s="255"/>
      <c r="F913" s="254"/>
      <c r="G913" s="255"/>
      <c r="H913" s="608">
        <v>16393.26</v>
      </c>
      <c r="I913" s="981"/>
    </row>
    <row r="914" spans="1:9" s="37" customFormat="1" ht="12.75">
      <c r="A914" s="163"/>
      <c r="B914" s="164"/>
      <c r="C914" s="41" t="s">
        <v>632</v>
      </c>
      <c r="D914" s="255" t="s">
        <v>28</v>
      </c>
      <c r="E914" s="255"/>
      <c r="F914" s="254"/>
      <c r="G914" s="255"/>
      <c r="H914" s="608">
        <v>1928.62</v>
      </c>
      <c r="I914" s="981"/>
    </row>
    <row r="915" spans="1:9" s="37" customFormat="1" ht="12.75">
      <c r="A915" s="163"/>
      <c r="B915" s="164"/>
      <c r="C915" s="41" t="s">
        <v>633</v>
      </c>
      <c r="D915" s="255" t="s">
        <v>28</v>
      </c>
      <c r="E915" s="255"/>
      <c r="F915" s="254"/>
      <c r="G915" s="255"/>
      <c r="H915" s="608">
        <v>1911.37</v>
      </c>
      <c r="I915" s="981"/>
    </row>
    <row r="916" spans="1:9" s="37" customFormat="1" ht="12.75">
      <c r="A916" s="163"/>
      <c r="B916" s="164"/>
      <c r="C916" s="41" t="s">
        <v>634</v>
      </c>
      <c r="D916" s="255" t="s">
        <v>28</v>
      </c>
      <c r="E916" s="255"/>
      <c r="F916" s="254"/>
      <c r="G916" s="255"/>
      <c r="H916" s="608">
        <v>224.87</v>
      </c>
      <c r="I916" s="981"/>
    </row>
    <row r="917" spans="1:9" s="37" customFormat="1" ht="12.75">
      <c r="A917" s="163"/>
      <c r="B917" s="164"/>
      <c r="C917" s="41" t="s">
        <v>635</v>
      </c>
      <c r="D917" s="255" t="s">
        <v>28</v>
      </c>
      <c r="E917" s="255"/>
      <c r="F917" s="254"/>
      <c r="G917" s="255"/>
      <c r="H917" s="608">
        <v>21155.99</v>
      </c>
      <c r="I917" s="981"/>
    </row>
    <row r="918" spans="1:9" s="37" customFormat="1" ht="12.75">
      <c r="A918" s="163"/>
      <c r="B918" s="164"/>
      <c r="C918" s="41" t="s">
        <v>636</v>
      </c>
      <c r="D918" s="255" t="s">
        <v>28</v>
      </c>
      <c r="E918" s="255"/>
      <c r="F918" s="254"/>
      <c r="G918" s="255"/>
      <c r="H918" s="608">
        <v>2488.94</v>
      </c>
      <c r="I918" s="981"/>
    </row>
    <row r="919" spans="1:9" ht="12.75">
      <c r="A919" s="39"/>
      <c r="B919" s="30"/>
      <c r="C919" s="47" t="s">
        <v>14</v>
      </c>
      <c r="D919" s="255" t="s">
        <v>28</v>
      </c>
      <c r="E919" s="255"/>
      <c r="F919" s="255"/>
      <c r="G919" s="255"/>
      <c r="H919" s="419">
        <f>SUM(K907-H908)</f>
        <v>105502.8</v>
      </c>
      <c r="I919" s="916" t="s">
        <v>28</v>
      </c>
    </row>
    <row r="920" spans="1:11" s="86" customFormat="1" ht="63.75">
      <c r="A920" s="43"/>
      <c r="B920" s="80"/>
      <c r="C920" s="68" t="s">
        <v>930</v>
      </c>
      <c r="D920" s="254" t="s">
        <v>28</v>
      </c>
      <c r="E920" s="254"/>
      <c r="F920" s="254"/>
      <c r="G920" s="254"/>
      <c r="H920" s="591">
        <v>217179.54</v>
      </c>
      <c r="I920" s="907" t="s">
        <v>1280</v>
      </c>
      <c r="K920" s="805">
        <v>217179.54</v>
      </c>
    </row>
    <row r="921" spans="1:9" ht="12.75">
      <c r="A921" s="39"/>
      <c r="B921" s="28"/>
      <c r="C921" s="41" t="s">
        <v>8</v>
      </c>
      <c r="D921" s="254">
        <f>SUM(D922:D934)</f>
        <v>0</v>
      </c>
      <c r="E921" s="254">
        <f>SUM(E922:E934)</f>
        <v>0</v>
      </c>
      <c r="F921" s="254">
        <f>SUM(F922:F934)</f>
        <v>0</v>
      </c>
      <c r="G921" s="254">
        <f>SUM(G922:G934)</f>
        <v>0</v>
      </c>
      <c r="H921" s="635">
        <f>SUM(H922:H934)</f>
        <v>176292</v>
      </c>
      <c r="I921" s="929" t="s">
        <v>28</v>
      </c>
    </row>
    <row r="922" spans="1:9" s="37" customFormat="1" ht="12.75">
      <c r="A922" s="163"/>
      <c r="B922" s="164"/>
      <c r="C922" s="41" t="s">
        <v>9</v>
      </c>
      <c r="D922" s="255" t="s">
        <v>28</v>
      </c>
      <c r="E922" s="255"/>
      <c r="F922" s="254"/>
      <c r="G922" s="255"/>
      <c r="H922" s="608">
        <v>141322.56</v>
      </c>
      <c r="I922" s="981"/>
    </row>
    <row r="923" spans="1:9" s="37" customFormat="1" ht="12.75" hidden="1">
      <c r="A923" s="163"/>
      <c r="B923" s="164"/>
      <c r="C923" s="41" t="s">
        <v>630</v>
      </c>
      <c r="D923" s="255" t="s">
        <v>28</v>
      </c>
      <c r="E923" s="255"/>
      <c r="F923" s="254"/>
      <c r="G923" s="255"/>
      <c r="H923" s="608"/>
      <c r="I923" s="981"/>
    </row>
    <row r="924" spans="1:9" s="37" customFormat="1" ht="12.75">
      <c r="A924" s="163"/>
      <c r="B924" s="164"/>
      <c r="C924" s="41" t="s">
        <v>10</v>
      </c>
      <c r="D924" s="255" t="s">
        <v>28</v>
      </c>
      <c r="E924" s="255"/>
      <c r="F924" s="254"/>
      <c r="G924" s="255"/>
      <c r="H924" s="608">
        <v>7007.25</v>
      </c>
      <c r="I924" s="981"/>
    </row>
    <row r="925" spans="1:9" s="37" customFormat="1" ht="12.75" hidden="1">
      <c r="A925" s="163"/>
      <c r="B925" s="164"/>
      <c r="C925" s="41" t="s">
        <v>824</v>
      </c>
      <c r="D925" s="255" t="s">
        <v>28</v>
      </c>
      <c r="E925" s="255"/>
      <c r="F925" s="254"/>
      <c r="G925" s="255"/>
      <c r="H925" s="608"/>
      <c r="I925" s="981"/>
    </row>
    <row r="926" spans="1:9" s="37" customFormat="1" ht="12.75">
      <c r="A926" s="181"/>
      <c r="B926" s="182"/>
      <c r="C926" s="41" t="s">
        <v>11</v>
      </c>
      <c r="D926" s="255" t="s">
        <v>28</v>
      </c>
      <c r="E926" s="255"/>
      <c r="F926" s="254"/>
      <c r="G926" s="255"/>
      <c r="H926" s="608">
        <v>25498.27</v>
      </c>
      <c r="I926" s="981"/>
    </row>
    <row r="927" spans="1:9" s="37" customFormat="1" ht="12.75" hidden="1">
      <c r="A927" s="163"/>
      <c r="B927" s="164"/>
      <c r="C927" s="41" t="s">
        <v>632</v>
      </c>
      <c r="D927" s="255" t="s">
        <v>28</v>
      </c>
      <c r="E927" s="255"/>
      <c r="F927" s="254"/>
      <c r="G927" s="255"/>
      <c r="H927" s="608"/>
      <c r="I927" s="981"/>
    </row>
    <row r="928" spans="1:10" s="328" customFormat="1" ht="12.75">
      <c r="A928" s="811"/>
      <c r="B928" s="811"/>
      <c r="C928" s="1210"/>
      <c r="D928" s="1211"/>
      <c r="E928" s="1211"/>
      <c r="F928" s="1212"/>
      <c r="G928" s="1211"/>
      <c r="H928" s="614"/>
      <c r="I928" s="1223" t="s">
        <v>1308</v>
      </c>
      <c r="J928" s="487"/>
    </row>
    <row r="929" spans="1:9" ht="13.5" thickBot="1">
      <c r="A929" s="18"/>
      <c r="B929" s="18"/>
      <c r="C929" s="547"/>
      <c r="D929" s="145"/>
      <c r="E929" s="145"/>
      <c r="F929" s="297"/>
      <c r="G929" s="326"/>
      <c r="H929" s="585"/>
      <c r="I929" s="973"/>
    </row>
    <row r="930" spans="1:9" s="1" customFormat="1" ht="39" thickBot="1">
      <c r="A930" s="20" t="s">
        <v>21</v>
      </c>
      <c r="B930" s="21" t="s">
        <v>22</v>
      </c>
      <c r="C930" s="9" t="s">
        <v>44</v>
      </c>
      <c r="D930" s="10" t="s">
        <v>795</v>
      </c>
      <c r="E930" s="10" t="s">
        <v>913</v>
      </c>
      <c r="F930" s="10" t="s">
        <v>914</v>
      </c>
      <c r="G930" s="10" t="s">
        <v>897</v>
      </c>
      <c r="H930" s="1031" t="s">
        <v>915</v>
      </c>
      <c r="I930" s="666" t="s">
        <v>25</v>
      </c>
    </row>
    <row r="931" spans="1:9" s="37" customFormat="1" ht="12.75">
      <c r="A931" s="163"/>
      <c r="B931" s="164"/>
      <c r="C931" s="41" t="s">
        <v>12</v>
      </c>
      <c r="D931" s="255" t="s">
        <v>28</v>
      </c>
      <c r="E931" s="255"/>
      <c r="F931" s="254"/>
      <c r="G931" s="255"/>
      <c r="H931" s="608">
        <v>2463.92</v>
      </c>
      <c r="I931" s="981"/>
    </row>
    <row r="932" spans="1:9" s="37" customFormat="1" ht="12.75" hidden="1">
      <c r="A932" s="163"/>
      <c r="B932" s="164"/>
      <c r="C932" s="41" t="s">
        <v>634</v>
      </c>
      <c r="D932" s="255" t="s">
        <v>28</v>
      </c>
      <c r="E932" s="255"/>
      <c r="F932" s="254"/>
      <c r="G932" s="255"/>
      <c r="H932" s="608"/>
      <c r="I932" s="981"/>
    </row>
    <row r="933" spans="1:9" s="37" customFormat="1" ht="12.75" hidden="1">
      <c r="A933" s="163"/>
      <c r="B933" s="164"/>
      <c r="C933" s="41" t="s">
        <v>635</v>
      </c>
      <c r="D933" s="255" t="s">
        <v>28</v>
      </c>
      <c r="E933" s="255"/>
      <c r="F933" s="254"/>
      <c r="G933" s="255"/>
      <c r="H933" s="608"/>
      <c r="I933" s="981"/>
    </row>
    <row r="934" spans="1:9" s="37" customFormat="1" ht="12.75" hidden="1">
      <c r="A934" s="163"/>
      <c r="B934" s="164"/>
      <c r="C934" s="41" t="s">
        <v>636</v>
      </c>
      <c r="D934" s="255" t="s">
        <v>28</v>
      </c>
      <c r="E934" s="255"/>
      <c r="F934" s="254"/>
      <c r="G934" s="255"/>
      <c r="H934" s="608"/>
      <c r="I934" s="981"/>
    </row>
    <row r="935" spans="1:9" ht="12.75">
      <c r="A935" s="39"/>
      <c r="B935" s="28"/>
      <c r="C935" s="47" t="s">
        <v>14</v>
      </c>
      <c r="D935" s="255" t="s">
        <v>28</v>
      </c>
      <c r="E935" s="255"/>
      <c r="F935" s="255"/>
      <c r="G935" s="255"/>
      <c r="H935" s="419">
        <f>SUM(H920-H921)</f>
        <v>40887.54000000001</v>
      </c>
      <c r="I935" s="929" t="s">
        <v>28</v>
      </c>
    </row>
    <row r="936" spans="1:11" ht="25.5" hidden="1">
      <c r="A936" s="39"/>
      <c r="B936" s="28"/>
      <c r="C936" s="47" t="s">
        <v>825</v>
      </c>
      <c r="D936" s="255" t="s">
        <v>28</v>
      </c>
      <c r="E936" s="255"/>
      <c r="F936" s="255"/>
      <c r="G936" s="255"/>
      <c r="H936" s="419"/>
      <c r="I936" s="916" t="s">
        <v>28</v>
      </c>
      <c r="K936" s="747">
        <f>SUM(K920,K907,K896)</f>
        <v>682386.3899999999</v>
      </c>
    </row>
    <row r="937" spans="1:9" s="76" customFormat="1" ht="12.75">
      <c r="A937" s="98"/>
      <c r="B937" s="99"/>
      <c r="C937" s="172" t="s">
        <v>295</v>
      </c>
      <c r="D937" s="324">
        <v>27500</v>
      </c>
      <c r="E937" s="324">
        <v>0</v>
      </c>
      <c r="F937" s="380">
        <v>10000</v>
      </c>
      <c r="G937" s="322">
        <v>30000</v>
      </c>
      <c r="H937" s="592">
        <v>30000</v>
      </c>
      <c r="I937" s="929" t="s">
        <v>28</v>
      </c>
    </row>
    <row r="938" spans="1:9" s="38" customFormat="1" ht="12.75">
      <c r="A938" s="67"/>
      <c r="B938" s="64"/>
      <c r="C938" s="23" t="s">
        <v>849</v>
      </c>
      <c r="D938" s="325">
        <v>4583</v>
      </c>
      <c r="E938" s="325">
        <v>177.43</v>
      </c>
      <c r="F938" s="325">
        <v>475</v>
      </c>
      <c r="G938" s="325">
        <v>32000</v>
      </c>
      <c r="H938" s="590">
        <f>SUM(H939:H940)</f>
        <v>39000</v>
      </c>
      <c r="I938" s="929" t="s">
        <v>28</v>
      </c>
    </row>
    <row r="939" spans="1:9" s="38" customFormat="1" ht="12.75">
      <c r="A939" s="67"/>
      <c r="B939" s="64"/>
      <c r="C939" s="47" t="s">
        <v>850</v>
      </c>
      <c r="D939" s="338"/>
      <c r="E939" s="338"/>
      <c r="F939" s="338"/>
      <c r="G939" s="338"/>
      <c r="H939" s="620">
        <v>1000</v>
      </c>
      <c r="I939" s="916"/>
    </row>
    <row r="940" spans="1:9" s="38" customFormat="1" ht="12.75">
      <c r="A940" s="64"/>
      <c r="B940" s="789"/>
      <c r="C940" s="420" t="s">
        <v>851</v>
      </c>
      <c r="D940" s="944" t="s">
        <v>28</v>
      </c>
      <c r="E940" s="944"/>
      <c r="F940" s="944"/>
      <c r="G940" s="944"/>
      <c r="H940" s="658">
        <v>38000</v>
      </c>
      <c r="I940" s="915" t="s">
        <v>28</v>
      </c>
    </row>
    <row r="941" spans="1:9" s="38" customFormat="1" ht="13.5" thickBot="1">
      <c r="A941" s="73"/>
      <c r="B941" s="72"/>
      <c r="C941" s="567" t="s">
        <v>852</v>
      </c>
      <c r="D941" s="385" t="s">
        <v>28</v>
      </c>
      <c r="E941" s="385"/>
      <c r="F941" s="385"/>
      <c r="G941" s="385"/>
      <c r="H941" s="647">
        <v>3000</v>
      </c>
      <c r="I941" s="927" t="s">
        <v>28</v>
      </c>
    </row>
    <row r="942" spans="1:10" s="114" customFormat="1" ht="30">
      <c r="A942" s="219" t="s">
        <v>268</v>
      </c>
      <c r="B942" s="219"/>
      <c r="C942" s="277" t="s">
        <v>269</v>
      </c>
      <c r="D942" s="239">
        <f>SUM(D943,D945)</f>
        <v>86436</v>
      </c>
      <c r="E942" s="239">
        <f>SUM(E943,E945)</f>
        <v>69610.12</v>
      </c>
      <c r="F942" s="239">
        <f>SUM(F943,F945)</f>
        <v>35552.630000000005</v>
      </c>
      <c r="G942" s="239">
        <f>SUM(G943,G945)</f>
        <v>166768</v>
      </c>
      <c r="H942" s="239">
        <f>SUM(H943,H945)</f>
        <v>55000</v>
      </c>
      <c r="I942" s="969"/>
      <c r="J942" s="121" t="s">
        <v>28</v>
      </c>
    </row>
    <row r="943" spans="1:9" s="117" customFormat="1" ht="38.25">
      <c r="A943" s="225"/>
      <c r="B943" s="225" t="s">
        <v>293</v>
      </c>
      <c r="C943" s="226" t="s">
        <v>528</v>
      </c>
      <c r="D943" s="227">
        <f>SUM(D944)</f>
        <v>83310</v>
      </c>
      <c r="E943" s="227">
        <f>SUM(E944)</f>
        <v>65216.13</v>
      </c>
      <c r="F943" s="227">
        <f>SUM(F944)</f>
        <v>34512.9</v>
      </c>
      <c r="G943" s="227">
        <f>SUM(G944)</f>
        <v>162533</v>
      </c>
      <c r="H943" s="588">
        <f>SUM(H944)</f>
        <v>55000</v>
      </c>
      <c r="I943" s="970" t="s">
        <v>84</v>
      </c>
    </row>
    <row r="944" spans="1:9" s="86" customFormat="1" ht="12.75">
      <c r="A944" s="80"/>
      <c r="B944" s="80"/>
      <c r="C944" s="32" t="s">
        <v>5</v>
      </c>
      <c r="D944" s="106">
        <v>83310</v>
      </c>
      <c r="E944" s="106">
        <v>65216.13</v>
      </c>
      <c r="F944" s="106">
        <v>34512.9</v>
      </c>
      <c r="G944" s="106">
        <v>162533</v>
      </c>
      <c r="H944" s="624">
        <v>55000</v>
      </c>
      <c r="I944" s="915" t="s">
        <v>28</v>
      </c>
    </row>
    <row r="945" spans="1:9" s="117" customFormat="1" ht="25.5">
      <c r="A945" s="221"/>
      <c r="B945" s="221" t="s">
        <v>270</v>
      </c>
      <c r="C945" s="278" t="s">
        <v>259</v>
      </c>
      <c r="D945" s="224">
        <f>SUM(D946)</f>
        <v>3126</v>
      </c>
      <c r="E945" s="224">
        <f>SUM(E946)</f>
        <v>4393.99</v>
      </c>
      <c r="F945" s="224">
        <f>SUM(F946)</f>
        <v>1039.73</v>
      </c>
      <c r="G945" s="224">
        <f>SUM(G946)</f>
        <v>4235</v>
      </c>
      <c r="H945" s="605">
        <f>SUM(H946)</f>
        <v>0</v>
      </c>
      <c r="I945" s="974" t="s">
        <v>28</v>
      </c>
    </row>
    <row r="946" spans="1:9" s="86" customFormat="1" ht="39.75" customHeight="1" thickBot="1">
      <c r="A946" s="77"/>
      <c r="B946" s="77"/>
      <c r="C946" s="81" t="s">
        <v>354</v>
      </c>
      <c r="D946" s="160">
        <v>3126</v>
      </c>
      <c r="E946" s="160">
        <v>4393.99</v>
      </c>
      <c r="F946" s="377">
        <v>1039.73</v>
      </c>
      <c r="G946" s="160">
        <v>4235</v>
      </c>
      <c r="H946" s="646">
        <v>0</v>
      </c>
      <c r="I946" s="928" t="s">
        <v>28</v>
      </c>
    </row>
    <row r="947" spans="1:10" s="115" customFormat="1" ht="15.75">
      <c r="A947" s="219" t="s">
        <v>526</v>
      </c>
      <c r="B947" s="219"/>
      <c r="C947" s="220" t="s">
        <v>527</v>
      </c>
      <c r="D947" s="239">
        <f>SUM(D948,D958,D977,D1002,D993,D995,D997,)</f>
        <v>33636028</v>
      </c>
      <c r="E947" s="239">
        <f>SUM(E948,E958,E977,E1002,E993,E995,E997,)</f>
        <v>39605283.31</v>
      </c>
      <c r="F947" s="239">
        <f>SUM(F948,F958,F977,F1002,F993,F995,F997,)</f>
        <v>31723004.59</v>
      </c>
      <c r="G947" s="239">
        <f>SUM(G948,G958,G977,G1002,G993,G995,G997,)</f>
        <v>39240456.74</v>
      </c>
      <c r="H947" s="595">
        <f>SUM(H948,H958,H977,H1002,H993,H995,H997,)</f>
        <v>19287932.14</v>
      </c>
      <c r="I947" s="969" t="s">
        <v>28</v>
      </c>
      <c r="J947" s="121" t="s">
        <v>28</v>
      </c>
    </row>
    <row r="948" spans="1:9" s="117" customFormat="1" ht="12.75">
      <c r="A948" s="225"/>
      <c r="B948" s="225" t="s">
        <v>519</v>
      </c>
      <c r="C948" s="275" t="s">
        <v>515</v>
      </c>
      <c r="D948" s="227">
        <f>SUM(D949)</f>
        <v>22542383</v>
      </c>
      <c r="E948" s="227">
        <f>SUM(E949)</f>
        <v>28639069.83</v>
      </c>
      <c r="F948" s="227">
        <f>SUM(F949,F957)</f>
        <v>21416933.76</v>
      </c>
      <c r="G948" s="588">
        <f>SUM(G949,G957)</f>
        <v>25958613</v>
      </c>
      <c r="H948" s="588">
        <f>SUM(H949,H957)</f>
        <v>9439564</v>
      </c>
      <c r="I948" s="667" t="s">
        <v>28</v>
      </c>
    </row>
    <row r="949" spans="1:9" s="86" customFormat="1" ht="12.75">
      <c r="A949" s="43"/>
      <c r="B949" s="80"/>
      <c r="C949" s="96" t="s">
        <v>548</v>
      </c>
      <c r="D949" s="580">
        <v>22542383</v>
      </c>
      <c r="E949" s="580">
        <v>28639069.83</v>
      </c>
      <c r="F949" s="580">
        <v>21410052.03</v>
      </c>
      <c r="G949" s="580">
        <v>25912736</v>
      </c>
      <c r="H949" s="624">
        <v>9413064</v>
      </c>
      <c r="I949" s="1085" t="s">
        <v>462</v>
      </c>
    </row>
    <row r="950" spans="1:9" ht="12.75">
      <c r="A950" s="39"/>
      <c r="B950" s="28"/>
      <c r="C950" s="47" t="s">
        <v>8</v>
      </c>
      <c r="D950" s="131">
        <f>SUM(D951:D955)</f>
        <v>179274</v>
      </c>
      <c r="E950" s="131">
        <f>SUM(E951:E955)</f>
        <v>171424.65</v>
      </c>
      <c r="F950" s="131">
        <f>SUM(F951:F955)</f>
        <v>87111.42</v>
      </c>
      <c r="G950" s="131">
        <f>SUM(G951:G955)</f>
        <v>168149</v>
      </c>
      <c r="H950" s="635">
        <f>SUM(H951:H955)</f>
        <v>30348</v>
      </c>
      <c r="I950" s="916" t="s">
        <v>28</v>
      </c>
    </row>
    <row r="951" spans="1:9" s="37" customFormat="1" ht="12.75">
      <c r="A951" s="163"/>
      <c r="B951" s="164"/>
      <c r="C951" s="47" t="s">
        <v>13</v>
      </c>
      <c r="D951" s="132">
        <v>139761</v>
      </c>
      <c r="E951" s="132">
        <v>134516.68</v>
      </c>
      <c r="F951" s="131">
        <v>62188.01</v>
      </c>
      <c r="G951" s="132">
        <v>129792</v>
      </c>
      <c r="H951" s="608">
        <v>20024</v>
      </c>
      <c r="I951" s="976"/>
    </row>
    <row r="952" spans="1:9" s="37" customFormat="1" ht="12.75">
      <c r="A952" s="163"/>
      <c r="B952" s="164"/>
      <c r="C952" s="47" t="s">
        <v>10</v>
      </c>
      <c r="D952" s="132">
        <v>11636</v>
      </c>
      <c r="E952" s="132">
        <v>10103.89</v>
      </c>
      <c r="F952" s="131">
        <v>11440.9</v>
      </c>
      <c r="G952" s="132">
        <v>11441</v>
      </c>
      <c r="H952" s="608">
        <v>5310</v>
      </c>
      <c r="I952" s="976"/>
    </row>
    <row r="953" spans="1:9" s="37" customFormat="1" ht="12.75">
      <c r="A953" s="163"/>
      <c r="B953" s="164"/>
      <c r="C953" s="47" t="s">
        <v>11</v>
      </c>
      <c r="D953" s="132">
        <v>24606</v>
      </c>
      <c r="E953" s="132">
        <v>24020.53</v>
      </c>
      <c r="F953" s="131">
        <v>11828.47</v>
      </c>
      <c r="G953" s="132">
        <v>23787</v>
      </c>
      <c r="H953" s="608">
        <v>4393</v>
      </c>
      <c r="I953" s="976"/>
    </row>
    <row r="954" spans="1:9" s="37" customFormat="1" ht="12.75">
      <c r="A954" s="163"/>
      <c r="B954" s="164"/>
      <c r="C954" s="47" t="s">
        <v>12</v>
      </c>
      <c r="D954" s="132">
        <v>3271</v>
      </c>
      <c r="E954" s="132">
        <v>2783.55</v>
      </c>
      <c r="F954" s="131">
        <v>1654.04</v>
      </c>
      <c r="G954" s="132">
        <v>3129</v>
      </c>
      <c r="H954" s="608">
        <v>621</v>
      </c>
      <c r="I954" s="976"/>
    </row>
    <row r="955" spans="1:9" s="37" customFormat="1" ht="12.75" hidden="1">
      <c r="A955" s="163"/>
      <c r="B955" s="164"/>
      <c r="C955" s="47" t="s">
        <v>0</v>
      </c>
      <c r="D955" s="132">
        <v>0</v>
      </c>
      <c r="E955" s="132"/>
      <c r="F955" s="131">
        <v>0</v>
      </c>
      <c r="G955" s="132">
        <v>0</v>
      </c>
      <c r="H955" s="608">
        <v>0</v>
      </c>
      <c r="I955" s="976"/>
    </row>
    <row r="956" spans="1:9" ht="12.75">
      <c r="A956" s="28"/>
      <c r="B956" s="526"/>
      <c r="C956" s="47" t="s">
        <v>14</v>
      </c>
      <c r="D956" s="132">
        <f>SUM(D949-D950-D957)</f>
        <v>22349372</v>
      </c>
      <c r="E956" s="132">
        <f>SUM(E949-E950-E957)</f>
        <v>28453833.54</v>
      </c>
      <c r="F956" s="132">
        <f>SUM(F949-F950-F957)</f>
        <v>21316058.88</v>
      </c>
      <c r="G956" s="132">
        <f>SUM(G949-G950-G957)</f>
        <v>25698710</v>
      </c>
      <c r="H956" s="637">
        <f>SUM(H949-H950)</f>
        <v>9382716</v>
      </c>
      <c r="I956" s="976"/>
    </row>
    <row r="957" spans="1:9" ht="12.75">
      <c r="A957" s="54"/>
      <c r="B957" s="30"/>
      <c r="C957" s="47" t="s">
        <v>692</v>
      </c>
      <c r="D957" s="132">
        <v>13737</v>
      </c>
      <c r="E957" s="132">
        <v>13811.64</v>
      </c>
      <c r="F957" s="132">
        <v>6881.73</v>
      </c>
      <c r="G957" s="132">
        <v>45877</v>
      </c>
      <c r="H957" s="419">
        <v>26500</v>
      </c>
      <c r="I957" s="976"/>
    </row>
    <row r="958" spans="1:9" s="117" customFormat="1" ht="76.5">
      <c r="A958" s="225"/>
      <c r="B958" s="225" t="s">
        <v>517</v>
      </c>
      <c r="C958" s="275" t="s">
        <v>518</v>
      </c>
      <c r="D958" s="227">
        <f>SUM(D959,D966,)</f>
        <v>8249630</v>
      </c>
      <c r="E958" s="227">
        <f>SUM(E959,E966,)</f>
        <v>8324377.1</v>
      </c>
      <c r="F958" s="227">
        <f>SUM(F959,F966,)</f>
        <v>6147980.74</v>
      </c>
      <c r="G958" s="227">
        <f>SUM(G959,G966,)</f>
        <v>7641592</v>
      </c>
      <c r="H958" s="588">
        <f>SUM(H959,H966,)</f>
        <v>6932106</v>
      </c>
      <c r="I958" s="771" t="s">
        <v>28</v>
      </c>
    </row>
    <row r="959" spans="1:9" s="86" customFormat="1" ht="12.75">
      <c r="A959" s="43"/>
      <c r="B959" s="80"/>
      <c r="C959" s="96" t="s">
        <v>548</v>
      </c>
      <c r="D959" s="580">
        <v>8174413</v>
      </c>
      <c r="E959" s="580">
        <v>8219186.58</v>
      </c>
      <c r="F959" s="580">
        <v>6082079.4</v>
      </c>
      <c r="G959" s="580">
        <v>7525845</v>
      </c>
      <c r="H959" s="624">
        <v>6806947</v>
      </c>
      <c r="I959" s="915" t="s">
        <v>462</v>
      </c>
    </row>
    <row r="960" spans="1:9" ht="12.75">
      <c r="A960" s="39"/>
      <c r="B960" s="28"/>
      <c r="C960" s="47" t="s">
        <v>8</v>
      </c>
      <c r="D960" s="131">
        <f>SUM(D961:D964)</f>
        <v>367370</v>
      </c>
      <c r="E960" s="131">
        <f>SUM(E961:E964)</f>
        <v>437178.06</v>
      </c>
      <c r="F960" s="131">
        <f>SUM(F961:F964)</f>
        <v>404670.82999999996</v>
      </c>
      <c r="G960" s="131">
        <f>SUM(G961:G964)</f>
        <v>516308</v>
      </c>
      <c r="H960" s="635">
        <f>SUM(H961:H964)</f>
        <v>468290</v>
      </c>
      <c r="I960" s="397" t="s">
        <v>28</v>
      </c>
    </row>
    <row r="961" spans="1:9" s="37" customFormat="1" ht="12.75">
      <c r="A961" s="163"/>
      <c r="B961" s="164"/>
      <c r="C961" s="47" t="s">
        <v>13</v>
      </c>
      <c r="D961" s="132">
        <v>119572</v>
      </c>
      <c r="E961" s="132">
        <v>108578.27</v>
      </c>
      <c r="F961" s="131">
        <v>123359.53</v>
      </c>
      <c r="G961" s="132">
        <v>181315</v>
      </c>
      <c r="H961" s="608">
        <v>93258</v>
      </c>
      <c r="I961" s="146"/>
    </row>
    <row r="962" spans="1:9" s="37" customFormat="1" ht="12.75">
      <c r="A962" s="163"/>
      <c r="B962" s="164"/>
      <c r="C962" s="47" t="s">
        <v>10</v>
      </c>
      <c r="D962" s="132">
        <v>9989</v>
      </c>
      <c r="E962" s="132">
        <v>7773.91</v>
      </c>
      <c r="F962" s="131">
        <v>5873.81</v>
      </c>
      <c r="G962" s="132">
        <v>5874</v>
      </c>
      <c r="H962" s="608">
        <v>6559</v>
      </c>
      <c r="I962" s="146"/>
    </row>
    <row r="963" spans="1:9" s="37" customFormat="1" ht="12.75">
      <c r="A963" s="163"/>
      <c r="B963" s="164"/>
      <c r="C963" s="47" t="s">
        <v>11</v>
      </c>
      <c r="D963" s="132">
        <v>235999</v>
      </c>
      <c r="E963" s="132">
        <v>319798.82</v>
      </c>
      <c r="F963" s="131">
        <v>274568.51</v>
      </c>
      <c r="G963" s="132">
        <v>326248</v>
      </c>
      <c r="H963" s="608">
        <v>365602</v>
      </c>
      <c r="I963" s="146"/>
    </row>
    <row r="964" spans="1:9" s="37" customFormat="1" ht="12.75">
      <c r="A964" s="163"/>
      <c r="B964" s="164"/>
      <c r="C964" s="47" t="s">
        <v>12</v>
      </c>
      <c r="D964" s="132">
        <v>1810</v>
      </c>
      <c r="E964" s="132">
        <v>1027.06</v>
      </c>
      <c r="F964" s="131">
        <v>868.98</v>
      </c>
      <c r="G964" s="132">
        <v>2871</v>
      </c>
      <c r="H964" s="608">
        <v>2871</v>
      </c>
      <c r="I964" s="146"/>
    </row>
    <row r="965" spans="1:9" ht="12.75">
      <c r="A965" s="39"/>
      <c r="B965" s="30"/>
      <c r="C965" s="47" t="s">
        <v>14</v>
      </c>
      <c r="D965" s="132">
        <f>SUM(D959-D960)</f>
        <v>7807043</v>
      </c>
      <c r="E965" s="132">
        <f>SUM(E959-E960)</f>
        <v>7782008.5200000005</v>
      </c>
      <c r="F965" s="132">
        <f>SUM(F959-F960)</f>
        <v>5677408.57</v>
      </c>
      <c r="G965" s="132">
        <f>SUM(G959-G960)</f>
        <v>7009537</v>
      </c>
      <c r="H965" s="637">
        <f>SUM(H959-H960)</f>
        <v>6338657</v>
      </c>
      <c r="I965" s="146"/>
    </row>
    <row r="966" spans="1:9" s="86" customFormat="1" ht="12.75">
      <c r="A966" s="53"/>
      <c r="B966" s="541"/>
      <c r="C966" s="96" t="s">
        <v>603</v>
      </c>
      <c r="D966" s="580">
        <v>75217</v>
      </c>
      <c r="E966" s="580">
        <v>105190.52</v>
      </c>
      <c r="F966" s="580">
        <v>65901.34</v>
      </c>
      <c r="G966" s="580">
        <v>115747</v>
      </c>
      <c r="H966" s="624">
        <v>125159</v>
      </c>
      <c r="I966" s="915" t="s">
        <v>28</v>
      </c>
    </row>
    <row r="967" spans="1:9" ht="12.75">
      <c r="A967" s="54"/>
      <c r="B967" s="30"/>
      <c r="C967" s="47" t="s">
        <v>8</v>
      </c>
      <c r="D967" s="131">
        <f>SUM(D971:D974)</f>
        <v>45206</v>
      </c>
      <c r="E967" s="131">
        <f>SUM(E971:E974)</f>
        <v>51309.51</v>
      </c>
      <c r="F967" s="131">
        <f>SUM(F971:F974)</f>
        <v>36488.41</v>
      </c>
      <c r="G967" s="131">
        <f>SUM(G971:G974)</f>
        <v>53747.479999999996</v>
      </c>
      <c r="H967" s="635">
        <f>SUM(H971:H974)</f>
        <v>62442</v>
      </c>
      <c r="I967" s="916" t="s">
        <v>28</v>
      </c>
    </row>
    <row r="968" spans="1:10" s="328" customFormat="1" ht="12.75">
      <c r="A968" s="811"/>
      <c r="B968" s="811"/>
      <c r="C968" s="1210"/>
      <c r="D968" s="1211"/>
      <c r="E968" s="1211"/>
      <c r="F968" s="1212"/>
      <c r="G968" s="1211"/>
      <c r="H968" s="614"/>
      <c r="I968" s="1223" t="s">
        <v>1309</v>
      </c>
      <c r="J968" s="487"/>
    </row>
    <row r="969" spans="1:9" ht="13.5" thickBot="1">
      <c r="A969" s="18"/>
      <c r="B969" s="18"/>
      <c r="C969" s="547"/>
      <c r="D969" s="145"/>
      <c r="E969" s="145"/>
      <c r="F969" s="297"/>
      <c r="G969" s="326"/>
      <c r="H969" s="585"/>
      <c r="I969" s="973"/>
    </row>
    <row r="970" spans="1:9" s="1" customFormat="1" ht="39" thickBot="1">
      <c r="A970" s="20" t="s">
        <v>21</v>
      </c>
      <c r="B970" s="21" t="s">
        <v>22</v>
      </c>
      <c r="C970" s="9" t="s">
        <v>44</v>
      </c>
      <c r="D970" s="10" t="s">
        <v>795</v>
      </c>
      <c r="E970" s="10" t="s">
        <v>913</v>
      </c>
      <c r="F970" s="10" t="s">
        <v>914</v>
      </c>
      <c r="G970" s="10" t="s">
        <v>897</v>
      </c>
      <c r="H970" s="1031" t="s">
        <v>915</v>
      </c>
      <c r="I970" s="666" t="s">
        <v>25</v>
      </c>
    </row>
    <row r="971" spans="1:9" s="37" customFormat="1" ht="12.75">
      <c r="A971" s="163"/>
      <c r="B971" s="164"/>
      <c r="C971" s="47" t="s">
        <v>13</v>
      </c>
      <c r="D971" s="132">
        <v>36144</v>
      </c>
      <c r="E971" s="132">
        <v>40467.51</v>
      </c>
      <c r="F971" s="131">
        <v>27381.31</v>
      </c>
      <c r="G971" s="132">
        <v>40912</v>
      </c>
      <c r="H971" s="608">
        <v>48851</v>
      </c>
      <c r="I971" s="976"/>
    </row>
    <row r="972" spans="1:9" s="37" customFormat="1" ht="12.75">
      <c r="A972" s="163"/>
      <c r="B972" s="164"/>
      <c r="C972" s="47" t="s">
        <v>10</v>
      </c>
      <c r="D972" s="132">
        <v>2653</v>
      </c>
      <c r="E972" s="132">
        <v>2788</v>
      </c>
      <c r="F972" s="131">
        <v>4150.1</v>
      </c>
      <c r="G972" s="132">
        <v>4151</v>
      </c>
      <c r="H972" s="608">
        <v>3274</v>
      </c>
      <c r="I972" s="976"/>
    </row>
    <row r="973" spans="1:9" s="37" customFormat="1" ht="12.75">
      <c r="A973" s="163"/>
      <c r="B973" s="164"/>
      <c r="C973" s="47" t="s">
        <v>11</v>
      </c>
      <c r="D973" s="132">
        <v>5611</v>
      </c>
      <c r="E973" s="132">
        <v>7136</v>
      </c>
      <c r="F973" s="131">
        <v>4424</v>
      </c>
      <c r="G973" s="132">
        <v>7606.48</v>
      </c>
      <c r="H973" s="608">
        <v>9039</v>
      </c>
      <c r="I973" s="976"/>
    </row>
    <row r="974" spans="1:9" s="37" customFormat="1" ht="12.75">
      <c r="A974" s="163"/>
      <c r="B974" s="164"/>
      <c r="C974" s="47" t="s">
        <v>12</v>
      </c>
      <c r="D974" s="132">
        <v>798</v>
      </c>
      <c r="E974" s="132">
        <v>918</v>
      </c>
      <c r="F974" s="131">
        <v>533</v>
      </c>
      <c r="G974" s="132">
        <v>1078</v>
      </c>
      <c r="H974" s="608">
        <v>1278</v>
      </c>
      <c r="I974" s="976"/>
    </row>
    <row r="975" spans="1:9" ht="12.75">
      <c r="A975" s="28"/>
      <c r="B975" s="526"/>
      <c r="C975" s="47" t="s">
        <v>14</v>
      </c>
      <c r="D975" s="132">
        <f>SUM(D966-D967-D976)</f>
        <v>8636</v>
      </c>
      <c r="E975" s="132">
        <f>SUM(E966-E967-E976)</f>
        <v>10124.380000000005</v>
      </c>
      <c r="F975" s="132">
        <f>SUM(F966-F967-F976)</f>
        <v>7583.929999999993</v>
      </c>
      <c r="G975" s="132">
        <f>SUM(G966-G967-G976)</f>
        <v>11105.520000000004</v>
      </c>
      <c r="H975" s="637">
        <f>SUM(H966-H967-H976)</f>
        <v>11823</v>
      </c>
      <c r="I975" s="976"/>
    </row>
    <row r="976" spans="1:9" ht="12.75">
      <c r="A976" s="54"/>
      <c r="B976" s="30"/>
      <c r="C976" s="47" t="s">
        <v>693</v>
      </c>
      <c r="D976" s="132">
        <v>21375</v>
      </c>
      <c r="E976" s="132">
        <v>43756.63</v>
      </c>
      <c r="F976" s="158">
        <v>21829</v>
      </c>
      <c r="G976" s="158">
        <v>50894</v>
      </c>
      <c r="H976" s="419">
        <v>50894</v>
      </c>
      <c r="I976" s="976"/>
    </row>
    <row r="977" spans="1:9" s="117" customFormat="1" ht="12.75">
      <c r="A977" s="264"/>
      <c r="B977" s="264" t="s">
        <v>529</v>
      </c>
      <c r="C977" s="226" t="s">
        <v>530</v>
      </c>
      <c r="D977" s="227">
        <f>SUM(D978,D985,)</f>
        <v>1117090</v>
      </c>
      <c r="E977" s="227">
        <f>SUM(E978,E985,)</f>
        <v>1123933.79</v>
      </c>
      <c r="F977" s="227">
        <f>SUM(F978,F985,)</f>
        <v>110433.79</v>
      </c>
      <c r="G977" s="227">
        <f>SUM(G978,G985,)</f>
        <v>165619</v>
      </c>
      <c r="H977" s="588">
        <f>SUM(H978,H985,)</f>
        <v>192834</v>
      </c>
      <c r="I977" s="667" t="s">
        <v>28</v>
      </c>
    </row>
    <row r="978" spans="1:9" s="86" customFormat="1" ht="25.5">
      <c r="A978" s="58"/>
      <c r="B978" s="285"/>
      <c r="C978" s="68" t="s">
        <v>682</v>
      </c>
      <c r="D978" s="131">
        <v>967080</v>
      </c>
      <c r="E978" s="131">
        <v>959260.79</v>
      </c>
      <c r="F978" s="131">
        <v>1073.79</v>
      </c>
      <c r="G978" s="131">
        <v>1074</v>
      </c>
      <c r="H978" s="591">
        <v>0</v>
      </c>
      <c r="I978" s="971" t="s">
        <v>84</v>
      </c>
    </row>
    <row r="979" spans="1:9" ht="12.75">
      <c r="A979" s="28"/>
      <c r="B979" s="526"/>
      <c r="C979" s="47" t="s">
        <v>8</v>
      </c>
      <c r="D979" s="131">
        <f>SUM(D980:D983)</f>
        <v>24007</v>
      </c>
      <c r="E979" s="131">
        <f>SUM(E980:E983)</f>
        <v>28369</v>
      </c>
      <c r="F979" s="131">
        <f>SUM(F980:F983)</f>
        <v>0</v>
      </c>
      <c r="G979" s="131">
        <f>SUM(G980:G983)</f>
        <v>0</v>
      </c>
      <c r="H979" s="635">
        <f>SUM(H980:H983)</f>
        <v>0</v>
      </c>
      <c r="I979" s="916" t="s">
        <v>28</v>
      </c>
    </row>
    <row r="980" spans="1:9" s="37" customFormat="1" ht="12.75">
      <c r="A980" s="164"/>
      <c r="B980" s="527"/>
      <c r="C980" s="47" t="s">
        <v>13</v>
      </c>
      <c r="D980" s="132">
        <v>20099</v>
      </c>
      <c r="E980" s="132">
        <v>0</v>
      </c>
      <c r="F980" s="131">
        <v>0</v>
      </c>
      <c r="G980" s="132">
        <v>0</v>
      </c>
      <c r="H980" s="608">
        <v>0</v>
      </c>
      <c r="I980" s="976"/>
    </row>
    <row r="981" spans="1:9" s="37" customFormat="1" ht="12.75">
      <c r="A981" s="164"/>
      <c r="B981" s="527"/>
      <c r="C981" s="46" t="s">
        <v>11</v>
      </c>
      <c r="D981" s="132">
        <v>3461</v>
      </c>
      <c r="E981" s="132">
        <v>4082</v>
      </c>
      <c r="F981" s="131">
        <v>0</v>
      </c>
      <c r="G981" s="132">
        <v>0</v>
      </c>
      <c r="H981" s="608">
        <v>0</v>
      </c>
      <c r="I981" s="916" t="s">
        <v>28</v>
      </c>
    </row>
    <row r="982" spans="1:9" s="37" customFormat="1" ht="12.75">
      <c r="A982" s="164"/>
      <c r="B982" s="527"/>
      <c r="C982" s="46" t="s">
        <v>12</v>
      </c>
      <c r="D982" s="132">
        <v>447</v>
      </c>
      <c r="E982" s="132">
        <v>581</v>
      </c>
      <c r="F982" s="131">
        <v>0</v>
      </c>
      <c r="G982" s="132">
        <v>0</v>
      </c>
      <c r="H982" s="608">
        <v>0</v>
      </c>
      <c r="I982" s="916" t="s">
        <v>28</v>
      </c>
    </row>
    <row r="983" spans="1:9" s="37" customFormat="1" ht="12.75">
      <c r="A983" s="164"/>
      <c r="B983" s="527"/>
      <c r="C983" s="46" t="s">
        <v>0</v>
      </c>
      <c r="D983" s="132">
        <v>0</v>
      </c>
      <c r="E983" s="132">
        <v>23706</v>
      </c>
      <c r="F983" s="131">
        <v>0</v>
      </c>
      <c r="G983" s="132">
        <v>0</v>
      </c>
      <c r="H983" s="608">
        <v>0</v>
      </c>
      <c r="I983" s="916" t="s">
        <v>28</v>
      </c>
    </row>
    <row r="984" spans="1:9" ht="12.75">
      <c r="A984" s="28"/>
      <c r="B984" s="507"/>
      <c r="C984" s="47" t="s">
        <v>14</v>
      </c>
      <c r="D984" s="132">
        <f>SUM(D978-D979)</f>
        <v>943073</v>
      </c>
      <c r="E984" s="132">
        <f>SUM(E978-E979)</f>
        <v>930891.79</v>
      </c>
      <c r="F984" s="132">
        <f>SUM(F978-F979)</f>
        <v>1073.79</v>
      </c>
      <c r="G984" s="132">
        <f>SUM(G978-G979)</f>
        <v>1074</v>
      </c>
      <c r="H984" s="637">
        <f>SUM(H978-H979)</f>
        <v>0</v>
      </c>
      <c r="I984" s="916" t="s">
        <v>28</v>
      </c>
    </row>
    <row r="985" spans="1:9" s="86" customFormat="1" ht="25.5">
      <c r="A985" s="53"/>
      <c r="B985" s="285"/>
      <c r="C985" s="68" t="s">
        <v>604</v>
      </c>
      <c r="D985" s="131">
        <v>150010</v>
      </c>
      <c r="E985" s="131">
        <v>164673</v>
      </c>
      <c r="F985" s="131">
        <v>109360</v>
      </c>
      <c r="G985" s="131">
        <v>164545</v>
      </c>
      <c r="H985" s="591">
        <v>192834</v>
      </c>
      <c r="I985" s="916" t="s">
        <v>28</v>
      </c>
    </row>
    <row r="986" spans="1:9" ht="12.75">
      <c r="A986" s="28"/>
      <c r="B986" s="526"/>
      <c r="C986" s="47" t="s">
        <v>8</v>
      </c>
      <c r="D986" s="131">
        <f>SUM(D987:D991)</f>
        <v>131112</v>
      </c>
      <c r="E986" s="131">
        <f>SUM(E987:E991)</f>
        <v>144328.41</v>
      </c>
      <c r="F986" s="131">
        <f>SUM(F987:F991)</f>
        <v>96631.20999999999</v>
      </c>
      <c r="G986" s="131">
        <f>SUM(G987:G991)</f>
        <v>142109</v>
      </c>
      <c r="H986" s="635">
        <f>SUM(H987:H991)</f>
        <v>169446</v>
      </c>
      <c r="I986" s="916" t="s">
        <v>28</v>
      </c>
    </row>
    <row r="987" spans="1:9" s="37" customFormat="1" ht="12.75">
      <c r="A987" s="164"/>
      <c r="B987" s="527"/>
      <c r="C987" s="47" t="s">
        <v>13</v>
      </c>
      <c r="D987" s="132">
        <v>102740</v>
      </c>
      <c r="E987" s="132">
        <v>113229</v>
      </c>
      <c r="F987" s="131">
        <v>72344.92</v>
      </c>
      <c r="G987" s="132">
        <v>110327</v>
      </c>
      <c r="H987" s="608">
        <v>132915</v>
      </c>
      <c r="I987" s="976"/>
    </row>
    <row r="988" spans="1:9" s="37" customFormat="1" ht="12.75">
      <c r="A988" s="164"/>
      <c r="B988" s="527"/>
      <c r="C988" s="47" t="s">
        <v>10</v>
      </c>
      <c r="D988" s="132">
        <v>7186</v>
      </c>
      <c r="E988" s="132">
        <v>6988.41</v>
      </c>
      <c r="F988" s="131">
        <v>8948.04</v>
      </c>
      <c r="G988" s="132">
        <v>8949</v>
      </c>
      <c r="H988" s="608">
        <v>9459</v>
      </c>
      <c r="I988" s="976"/>
    </row>
    <row r="989" spans="1:9" s="37" customFormat="1" ht="12.75">
      <c r="A989" s="164"/>
      <c r="B989" s="527"/>
      <c r="C989" s="46" t="s">
        <v>11</v>
      </c>
      <c r="D989" s="132">
        <v>18774</v>
      </c>
      <c r="E989" s="132">
        <v>21287</v>
      </c>
      <c r="F989" s="131">
        <v>13493.87</v>
      </c>
      <c r="G989" s="132">
        <v>19988</v>
      </c>
      <c r="H989" s="608">
        <v>24688</v>
      </c>
      <c r="I989" s="916" t="s">
        <v>28</v>
      </c>
    </row>
    <row r="990" spans="1:9" s="37" customFormat="1" ht="12.75">
      <c r="A990" s="164"/>
      <c r="B990" s="527"/>
      <c r="C990" s="46" t="s">
        <v>12</v>
      </c>
      <c r="D990" s="132">
        <v>2412</v>
      </c>
      <c r="E990" s="132">
        <v>2824</v>
      </c>
      <c r="F990" s="131">
        <v>1844.38</v>
      </c>
      <c r="G990" s="132">
        <v>2845</v>
      </c>
      <c r="H990" s="608">
        <v>2384</v>
      </c>
      <c r="I990" s="916" t="s">
        <v>28</v>
      </c>
    </row>
    <row r="991" spans="1:9" s="37" customFormat="1" ht="12.75" hidden="1">
      <c r="A991" s="164"/>
      <c r="B991" s="527"/>
      <c r="C991" s="46" t="s">
        <v>0</v>
      </c>
      <c r="D991" s="132">
        <v>0</v>
      </c>
      <c r="E991" s="132">
        <v>0</v>
      </c>
      <c r="F991" s="131">
        <v>0</v>
      </c>
      <c r="G991" s="132">
        <v>0</v>
      </c>
      <c r="H991" s="608">
        <v>0</v>
      </c>
      <c r="I991" s="916" t="s">
        <v>28</v>
      </c>
    </row>
    <row r="992" spans="1:9" ht="12.75">
      <c r="A992" s="30"/>
      <c r="B992" s="507"/>
      <c r="C992" s="47" t="s">
        <v>14</v>
      </c>
      <c r="D992" s="132">
        <f>SUM(D985-D986)</f>
        <v>18898</v>
      </c>
      <c r="E992" s="132">
        <f>SUM(E985-E986)</f>
        <v>20344.589999999997</v>
      </c>
      <c r="F992" s="132">
        <f>SUM(F985-F986)</f>
        <v>12728.790000000008</v>
      </c>
      <c r="G992" s="132">
        <f>SUM(G985-G986)</f>
        <v>22436</v>
      </c>
      <c r="H992" s="637">
        <f>SUM(H985-H986)</f>
        <v>23388</v>
      </c>
      <c r="I992" s="916" t="s">
        <v>28</v>
      </c>
    </row>
    <row r="993" spans="1:9" s="117" customFormat="1" ht="12.75">
      <c r="A993" s="221"/>
      <c r="B993" s="221" t="s">
        <v>532</v>
      </c>
      <c r="C993" s="226" t="s">
        <v>333</v>
      </c>
      <c r="D993" s="227">
        <f>SUM(D994)</f>
        <v>121179</v>
      </c>
      <c r="E993" s="227">
        <f>SUM(E994)</f>
        <v>128153.38</v>
      </c>
      <c r="F993" s="227">
        <f>SUM(F994)</f>
        <v>92233.26</v>
      </c>
      <c r="G993" s="227">
        <f>SUM(G994)</f>
        <v>149640</v>
      </c>
      <c r="H993" s="588">
        <f>SUM(H994)</f>
        <v>162940</v>
      </c>
      <c r="I993" s="771" t="s">
        <v>28</v>
      </c>
    </row>
    <row r="994" spans="1:9" s="86" customFormat="1" ht="12.75">
      <c r="A994" s="74"/>
      <c r="B994" s="74"/>
      <c r="C994" s="66" t="s">
        <v>547</v>
      </c>
      <c r="D994" s="132">
        <v>121179</v>
      </c>
      <c r="E994" s="132">
        <v>128153.38</v>
      </c>
      <c r="F994" s="131">
        <v>92233.26</v>
      </c>
      <c r="G994" s="132">
        <v>149640</v>
      </c>
      <c r="H994" s="419">
        <v>162940</v>
      </c>
      <c r="I994" s="915" t="s">
        <v>28</v>
      </c>
    </row>
    <row r="995" spans="1:9" s="117" customFormat="1" ht="38.25">
      <c r="A995" s="221"/>
      <c r="B995" s="221" t="s">
        <v>534</v>
      </c>
      <c r="C995" s="226" t="s">
        <v>535</v>
      </c>
      <c r="D995" s="227">
        <f>SUM(D996)</f>
        <v>3156</v>
      </c>
      <c r="E995" s="227">
        <f>SUM(E996)</f>
        <v>789</v>
      </c>
      <c r="F995" s="227">
        <f>SUM(F996)</f>
        <v>0</v>
      </c>
      <c r="G995" s="227">
        <f>SUM(G996)</f>
        <v>14820</v>
      </c>
      <c r="H995" s="588">
        <f>SUM(H996)</f>
        <v>14820</v>
      </c>
      <c r="I995" s="771" t="s">
        <v>28</v>
      </c>
    </row>
    <row r="996" spans="1:9" s="86" customFormat="1" ht="12.75">
      <c r="A996" s="74"/>
      <c r="B996" s="74"/>
      <c r="C996" s="66" t="s">
        <v>547</v>
      </c>
      <c r="D996" s="132">
        <v>3156</v>
      </c>
      <c r="E996" s="132">
        <v>789</v>
      </c>
      <c r="F996" s="131">
        <v>0</v>
      </c>
      <c r="G996" s="132">
        <v>14820</v>
      </c>
      <c r="H996" s="419">
        <v>14820</v>
      </c>
      <c r="I996" s="916" t="s">
        <v>28</v>
      </c>
    </row>
    <row r="997" spans="1:9" s="117" customFormat="1" ht="183" customHeight="1">
      <c r="A997" s="225"/>
      <c r="B997" s="225" t="s">
        <v>705</v>
      </c>
      <c r="C997" s="226" t="s">
        <v>709</v>
      </c>
      <c r="D997" s="227">
        <f>SUM(D998)</f>
        <v>51140</v>
      </c>
      <c r="E997" s="227">
        <f>SUM(E998)</f>
        <v>65200.07</v>
      </c>
      <c r="F997" s="227">
        <f>SUM(F998)</f>
        <v>53565.3</v>
      </c>
      <c r="G997" s="227">
        <f>SUM(G998)</f>
        <v>68843</v>
      </c>
      <c r="H997" s="588">
        <f>SUM(H998)</f>
        <v>48924</v>
      </c>
      <c r="I997" s="1046" t="s">
        <v>710</v>
      </c>
    </row>
    <row r="998" spans="1:9" s="86" customFormat="1" ht="12.75">
      <c r="A998" s="74"/>
      <c r="B998" s="74"/>
      <c r="C998" s="66" t="s">
        <v>547</v>
      </c>
      <c r="D998" s="132">
        <v>51140</v>
      </c>
      <c r="E998" s="132">
        <v>65200.07</v>
      </c>
      <c r="F998" s="131">
        <v>53565.3</v>
      </c>
      <c r="G998" s="132">
        <v>68843</v>
      </c>
      <c r="H998" s="419">
        <v>48924</v>
      </c>
      <c r="I998" s="916" t="s">
        <v>462</v>
      </c>
    </row>
    <row r="999" spans="1:10" s="328" customFormat="1" ht="12.75">
      <c r="A999" s="811"/>
      <c r="B999" s="811"/>
      <c r="C999" s="1210"/>
      <c r="D999" s="1211"/>
      <c r="E999" s="1211"/>
      <c r="F999" s="1212"/>
      <c r="G999" s="1211"/>
      <c r="H999" s="614"/>
      <c r="I999" s="1223" t="s">
        <v>1310</v>
      </c>
      <c r="J999" s="487"/>
    </row>
    <row r="1000" spans="1:9" ht="13.5" thickBot="1">
      <c r="A1000" s="18"/>
      <c r="B1000" s="18"/>
      <c r="C1000" s="547"/>
      <c r="D1000" s="145"/>
      <c r="E1000" s="145"/>
      <c r="F1000" s="297"/>
      <c r="G1000" s="326"/>
      <c r="H1000" s="585"/>
      <c r="I1000" s="973"/>
    </row>
    <row r="1001" spans="1:9" s="1" customFormat="1" ht="39" thickBot="1">
      <c r="A1001" s="20" t="s">
        <v>21</v>
      </c>
      <c r="B1001" s="21" t="s">
        <v>22</v>
      </c>
      <c r="C1001" s="9" t="s">
        <v>44</v>
      </c>
      <c r="D1001" s="10" t="s">
        <v>795</v>
      </c>
      <c r="E1001" s="10" t="s">
        <v>913</v>
      </c>
      <c r="F1001" s="10" t="s">
        <v>914</v>
      </c>
      <c r="G1001" s="10" t="s">
        <v>897</v>
      </c>
      <c r="H1001" s="1031" t="s">
        <v>915</v>
      </c>
      <c r="I1001" s="666" t="s">
        <v>25</v>
      </c>
    </row>
    <row r="1002" spans="1:9" s="119" customFormat="1" ht="25.5">
      <c r="A1002" s="235"/>
      <c r="B1002" s="268" t="s">
        <v>889</v>
      </c>
      <c r="C1002" s="236" t="s">
        <v>890</v>
      </c>
      <c r="D1002" s="237">
        <f>SUM(D1003,D1020,)</f>
        <v>1551450</v>
      </c>
      <c r="E1002" s="237">
        <f>SUM(E1003,E1020,)</f>
        <v>1323760.14</v>
      </c>
      <c r="F1002" s="237">
        <f>SUM(F1003,F1020,)</f>
        <v>3901857.7399999998</v>
      </c>
      <c r="G1002" s="237">
        <f>SUM(G1003,G1020,)</f>
        <v>5241329.74</v>
      </c>
      <c r="H1002" s="600">
        <f>SUM(H1003,H1020,H1007,)</f>
        <v>2496744.14</v>
      </c>
      <c r="I1002" s="1045" t="s">
        <v>892</v>
      </c>
    </row>
    <row r="1003" spans="1:9" s="4" customFormat="1" ht="12.75" customHeight="1">
      <c r="A1003" s="55"/>
      <c r="B1003" s="58"/>
      <c r="C1003" s="66" t="s">
        <v>257</v>
      </c>
      <c r="D1003" s="364">
        <v>0</v>
      </c>
      <c r="E1003" s="364">
        <v>0</v>
      </c>
      <c r="F1003" s="320">
        <v>2805434.51</v>
      </c>
      <c r="G1003" s="364">
        <v>3485316</v>
      </c>
      <c r="H1003" s="612">
        <f>SUM(H1004:H1006)</f>
        <v>116000</v>
      </c>
      <c r="I1003" s="915" t="s">
        <v>28</v>
      </c>
    </row>
    <row r="1004" spans="1:9" s="4" customFormat="1" ht="25.5">
      <c r="A1004" s="69"/>
      <c r="B1004" s="58"/>
      <c r="C1004" s="1197" t="s">
        <v>1141</v>
      </c>
      <c r="D1004" s="248"/>
      <c r="E1004" s="248"/>
      <c r="F1004" s="436"/>
      <c r="G1004" s="248"/>
      <c r="H1004" s="612">
        <v>100000</v>
      </c>
      <c r="I1004" s="915" t="s">
        <v>28</v>
      </c>
    </row>
    <row r="1005" spans="1:9" s="4" customFormat="1" ht="51" hidden="1">
      <c r="A1005" s="69"/>
      <c r="B1005" s="53"/>
      <c r="C1005" s="1198" t="s">
        <v>1190</v>
      </c>
      <c r="D1005" s="248"/>
      <c r="E1005" s="248"/>
      <c r="F1005" s="436"/>
      <c r="G1005" s="248"/>
      <c r="H1005" s="1146">
        <v>0</v>
      </c>
      <c r="I1005" s="915" t="s">
        <v>28</v>
      </c>
    </row>
    <row r="1006" spans="1:9" s="4" customFormat="1" ht="12.75">
      <c r="A1006" s="69"/>
      <c r="B1006" s="80"/>
      <c r="C1006" s="68" t="s">
        <v>1192</v>
      </c>
      <c r="D1006" s="248"/>
      <c r="E1006" s="248"/>
      <c r="F1006" s="436"/>
      <c r="G1006" s="248"/>
      <c r="H1006" s="612">
        <v>16000</v>
      </c>
      <c r="I1006" s="915" t="s">
        <v>28</v>
      </c>
    </row>
    <row r="1007" spans="1:9" s="86" customFormat="1" ht="38.25">
      <c r="A1007" s="43"/>
      <c r="B1007" s="80"/>
      <c r="C1007" s="68" t="s">
        <v>922</v>
      </c>
      <c r="D1007" s="254" t="s">
        <v>28</v>
      </c>
      <c r="E1007" s="254"/>
      <c r="F1007" s="254"/>
      <c r="G1007" s="254"/>
      <c r="H1007" s="591">
        <f>SUM(H1008,H1019)</f>
        <v>413607.1400000001</v>
      </c>
      <c r="I1007" s="907" t="s">
        <v>1281</v>
      </c>
    </row>
    <row r="1008" spans="1:11" ht="12.75">
      <c r="A1008" s="39"/>
      <c r="B1008" s="28"/>
      <c r="C1008" s="41" t="s">
        <v>8</v>
      </c>
      <c r="D1008" s="254">
        <f>SUM(D1009:D1018)</f>
        <v>0</v>
      </c>
      <c r="E1008" s="254">
        <f>SUM(E1009:E1018)</f>
        <v>0</v>
      </c>
      <c r="F1008" s="254">
        <f>SUM(F1009:F1018)</f>
        <v>0</v>
      </c>
      <c r="G1008" s="254">
        <f>SUM(G1009:G1018)</f>
        <v>0</v>
      </c>
      <c r="H1008" s="635">
        <f>SUM(H1009:H1018)</f>
        <v>313166.32000000007</v>
      </c>
      <c r="I1008" s="981"/>
      <c r="K1008" s="924">
        <f>SUM(H1008,H1019)</f>
        <v>413607.1400000001</v>
      </c>
    </row>
    <row r="1009" spans="1:9" s="37" customFormat="1" ht="12.75">
      <c r="A1009" s="163"/>
      <c r="B1009" s="164"/>
      <c r="C1009" s="41" t="s">
        <v>629</v>
      </c>
      <c r="D1009" s="255" t="s">
        <v>28</v>
      </c>
      <c r="E1009" s="255"/>
      <c r="F1009" s="254"/>
      <c r="G1009" s="255"/>
      <c r="H1009" s="608">
        <v>213695.23</v>
      </c>
      <c r="I1009" s="981"/>
    </row>
    <row r="1010" spans="1:9" s="37" customFormat="1" ht="12.75">
      <c r="A1010" s="163"/>
      <c r="B1010" s="164"/>
      <c r="C1010" s="41" t="s">
        <v>630</v>
      </c>
      <c r="D1010" s="255" t="s">
        <v>28</v>
      </c>
      <c r="E1010" s="255"/>
      <c r="F1010" s="254"/>
      <c r="G1010" s="255"/>
      <c r="H1010" s="608">
        <v>44820.8</v>
      </c>
      <c r="I1010" s="981"/>
    </row>
    <row r="1011" spans="1:9" s="37" customFormat="1" ht="12.75">
      <c r="A1011" s="163"/>
      <c r="B1011" s="164"/>
      <c r="C1011" s="41" t="s">
        <v>694</v>
      </c>
      <c r="D1011" s="255" t="s">
        <v>28</v>
      </c>
      <c r="E1011" s="255"/>
      <c r="F1011" s="254"/>
      <c r="G1011" s="255"/>
      <c r="H1011" s="608">
        <v>0</v>
      </c>
      <c r="I1011" s="981"/>
    </row>
    <row r="1012" spans="1:9" s="37" customFormat="1" ht="12.75">
      <c r="A1012" s="163"/>
      <c r="B1012" s="164"/>
      <c r="C1012" s="41" t="s">
        <v>824</v>
      </c>
      <c r="D1012" s="255" t="s">
        <v>28</v>
      </c>
      <c r="E1012" s="255"/>
      <c r="F1012" s="254"/>
      <c r="G1012" s="255"/>
      <c r="H1012" s="608">
        <v>0</v>
      </c>
      <c r="I1012" s="981"/>
    </row>
    <row r="1013" spans="1:9" s="37" customFormat="1" ht="12.75">
      <c r="A1013" s="163"/>
      <c r="B1013" s="164"/>
      <c r="C1013" s="41" t="s">
        <v>631</v>
      </c>
      <c r="D1013" s="255" t="s">
        <v>28</v>
      </c>
      <c r="E1013" s="255"/>
      <c r="F1013" s="254"/>
      <c r="G1013" s="255"/>
      <c r="H1013" s="608">
        <v>38282.91</v>
      </c>
      <c r="I1013" s="981"/>
    </row>
    <row r="1014" spans="1:9" s="37" customFormat="1" ht="12.75">
      <c r="A1014" s="163"/>
      <c r="B1014" s="164"/>
      <c r="C1014" s="41" t="s">
        <v>632</v>
      </c>
      <c r="D1014" s="255" t="s">
        <v>28</v>
      </c>
      <c r="E1014" s="255"/>
      <c r="F1014" s="254"/>
      <c r="G1014" s="255"/>
      <c r="H1014" s="608">
        <v>6156</v>
      </c>
      <c r="I1014" s="981"/>
    </row>
    <row r="1015" spans="1:9" s="37" customFormat="1" ht="12.75">
      <c r="A1015" s="163"/>
      <c r="B1015" s="164"/>
      <c r="C1015" s="41" t="s">
        <v>633</v>
      </c>
      <c r="D1015" s="255" t="s">
        <v>28</v>
      </c>
      <c r="E1015" s="255"/>
      <c r="F1015" s="254"/>
      <c r="G1015" s="255"/>
      <c r="H1015" s="608">
        <v>5456.64</v>
      </c>
      <c r="I1015" s="981"/>
    </row>
    <row r="1016" spans="1:9" s="37" customFormat="1" ht="12.75">
      <c r="A1016" s="163"/>
      <c r="B1016" s="164"/>
      <c r="C1016" s="41" t="s">
        <v>634</v>
      </c>
      <c r="D1016" s="255" t="s">
        <v>28</v>
      </c>
      <c r="E1016" s="255"/>
      <c r="F1016" s="254"/>
      <c r="G1016" s="255"/>
      <c r="H1016" s="608">
        <v>877</v>
      </c>
      <c r="I1016" s="981"/>
    </row>
    <row r="1017" spans="1:9" s="37" customFormat="1" ht="12.75">
      <c r="A1017" s="163"/>
      <c r="B1017" s="164"/>
      <c r="C1017" s="41" t="s">
        <v>1159</v>
      </c>
      <c r="D1017" s="255" t="s">
        <v>28</v>
      </c>
      <c r="E1017" s="255"/>
      <c r="F1017" s="254"/>
      <c r="G1017" s="255"/>
      <c r="H1017" s="608">
        <v>3340.74</v>
      </c>
      <c r="I1017" s="981"/>
    </row>
    <row r="1018" spans="1:9" s="37" customFormat="1" ht="12.75">
      <c r="A1018" s="163"/>
      <c r="B1018" s="164"/>
      <c r="C1018" s="41" t="s">
        <v>1160</v>
      </c>
      <c r="D1018" s="255" t="s">
        <v>28</v>
      </c>
      <c r="E1018" s="255"/>
      <c r="F1018" s="254"/>
      <c r="G1018" s="255"/>
      <c r="H1018" s="608">
        <v>537</v>
      </c>
      <c r="I1018" s="981"/>
    </row>
    <row r="1019" spans="1:9" ht="12.75">
      <c r="A1019" s="28"/>
      <c r="B1019" s="507"/>
      <c r="C1019" s="47" t="s">
        <v>14</v>
      </c>
      <c r="D1019" s="255" t="s">
        <v>28</v>
      </c>
      <c r="E1019" s="255"/>
      <c r="F1019" s="255"/>
      <c r="G1019" s="255"/>
      <c r="H1019" s="419">
        <v>100440.82</v>
      </c>
      <c r="I1019" s="1047" t="s">
        <v>28</v>
      </c>
    </row>
    <row r="1020" spans="1:9" s="86" customFormat="1" ht="12.75">
      <c r="A1020" s="43"/>
      <c r="B1020" s="74" t="s">
        <v>28</v>
      </c>
      <c r="C1020" s="66" t="s">
        <v>542</v>
      </c>
      <c r="D1020" s="131">
        <v>1551450</v>
      </c>
      <c r="E1020" s="131">
        <v>1323760.14</v>
      </c>
      <c r="F1020" s="131">
        <v>1096423.23</v>
      </c>
      <c r="G1020" s="131">
        <v>1756013.74</v>
      </c>
      <c r="H1020" s="591">
        <v>1967137</v>
      </c>
      <c r="I1020" s="915" t="s">
        <v>28</v>
      </c>
    </row>
    <row r="1021" spans="1:9" ht="12.75">
      <c r="A1021" s="39"/>
      <c r="B1021" s="28"/>
      <c r="C1021" s="41" t="s">
        <v>8</v>
      </c>
      <c r="D1021" s="131">
        <f>SUM(D1022:D1026)</f>
        <v>1162633</v>
      </c>
      <c r="E1021" s="131">
        <f>SUM(E1022:E1026)</f>
        <v>1052630.9</v>
      </c>
      <c r="F1021" s="131">
        <f>SUM(F1022:F1026)</f>
        <v>838557.45</v>
      </c>
      <c r="G1021" s="131">
        <f>SUM(G1022:G1026)</f>
        <v>1158950.05</v>
      </c>
      <c r="H1021" s="635">
        <f>SUM(H1022:H1026)</f>
        <v>1464391</v>
      </c>
      <c r="I1021" s="981" t="s">
        <v>28</v>
      </c>
    </row>
    <row r="1022" spans="1:9" s="37" customFormat="1" ht="12.75">
      <c r="A1022" s="163"/>
      <c r="B1022" s="164"/>
      <c r="C1022" s="41" t="s">
        <v>9</v>
      </c>
      <c r="D1022" s="132">
        <v>892129</v>
      </c>
      <c r="E1022" s="132">
        <v>835665.69</v>
      </c>
      <c r="F1022" s="131">
        <v>642663.23</v>
      </c>
      <c r="G1022" s="132">
        <v>906714.24</v>
      </c>
      <c r="H1022" s="608">
        <v>1187770</v>
      </c>
      <c r="I1022" s="981"/>
    </row>
    <row r="1023" spans="1:9" s="37" customFormat="1" ht="14.25" customHeight="1">
      <c r="A1023" s="163"/>
      <c r="B1023" s="164"/>
      <c r="C1023" s="41" t="s">
        <v>10</v>
      </c>
      <c r="D1023" s="132">
        <v>81811</v>
      </c>
      <c r="E1023" s="132">
        <v>70160.73</v>
      </c>
      <c r="F1023" s="131">
        <v>72876.72</v>
      </c>
      <c r="G1023" s="132">
        <v>77897</v>
      </c>
      <c r="H1023" s="608">
        <v>36800</v>
      </c>
      <c r="I1023" s="981"/>
    </row>
    <row r="1024" spans="1:10" s="37" customFormat="1" ht="12.75">
      <c r="A1024" s="163"/>
      <c r="B1024" s="164"/>
      <c r="C1024" s="41" t="s">
        <v>11</v>
      </c>
      <c r="D1024" s="132">
        <v>165659</v>
      </c>
      <c r="E1024" s="132">
        <v>129468.01</v>
      </c>
      <c r="F1024" s="131">
        <v>109413.72</v>
      </c>
      <c r="G1024" s="132">
        <v>154821.81</v>
      </c>
      <c r="H1024" s="608">
        <v>210373</v>
      </c>
      <c r="I1024" s="981"/>
      <c r="J1024" s="198" t="s">
        <v>28</v>
      </c>
    </row>
    <row r="1025" spans="1:9" s="37" customFormat="1" ht="12.75">
      <c r="A1025" s="163"/>
      <c r="B1025" s="164"/>
      <c r="C1025" s="41" t="s">
        <v>12</v>
      </c>
      <c r="D1025" s="132">
        <v>19587</v>
      </c>
      <c r="E1025" s="132">
        <v>16417.47</v>
      </c>
      <c r="F1025" s="131">
        <v>12403.78</v>
      </c>
      <c r="G1025" s="132">
        <v>17824</v>
      </c>
      <c r="H1025" s="608">
        <v>28448</v>
      </c>
      <c r="I1025" s="981"/>
    </row>
    <row r="1026" spans="1:9" s="37" customFormat="1" ht="12.75">
      <c r="A1026" s="163"/>
      <c r="B1026" s="164"/>
      <c r="C1026" s="41" t="s">
        <v>0</v>
      </c>
      <c r="D1026" s="132">
        <v>3447</v>
      </c>
      <c r="E1026" s="132">
        <v>919</v>
      </c>
      <c r="F1026" s="131">
        <v>1200</v>
      </c>
      <c r="G1026" s="132">
        <v>1693</v>
      </c>
      <c r="H1026" s="608">
        <v>1000</v>
      </c>
      <c r="I1026" s="981"/>
    </row>
    <row r="1027" spans="1:9" ht="12.75">
      <c r="A1027" s="54"/>
      <c r="B1027" s="30"/>
      <c r="C1027" s="41" t="s">
        <v>55</v>
      </c>
      <c r="D1027" s="132">
        <f>SUM(D1020-D1021)</f>
        <v>388817</v>
      </c>
      <c r="E1027" s="132">
        <f>SUM(E1020-E1021)</f>
        <v>271129.24</v>
      </c>
      <c r="F1027" s="132">
        <f>SUM(F1020-F1021)</f>
        <v>257865.78000000003</v>
      </c>
      <c r="G1027" s="132">
        <f>SUM(G1020-G1021)</f>
        <v>597063.69</v>
      </c>
      <c r="H1027" s="637">
        <f>SUM(H1020-H1021)</f>
        <v>502746</v>
      </c>
      <c r="I1027" s="915" t="s">
        <v>28</v>
      </c>
    </row>
    <row r="1028" spans="1:10" s="115" customFormat="1" ht="47.25">
      <c r="A1028" s="219" t="s">
        <v>139</v>
      </c>
      <c r="B1028" s="219"/>
      <c r="C1028" s="220" t="s">
        <v>140</v>
      </c>
      <c r="D1028" s="239">
        <f>SUM(D1038,D1057,D1074,D1096,D1123,D1087,D1118,)</f>
        <v>13878799</v>
      </c>
      <c r="E1028" s="239">
        <f>SUM(E1038,E1057,E1074,E1096,E1123,E1087,E1118,)</f>
        <v>20680950.16</v>
      </c>
      <c r="F1028" s="239">
        <f>SUM(F1038,F1057,F1074,F1096,F1123,F1087,F1118,F1029)</f>
        <v>13793074.91</v>
      </c>
      <c r="G1028" s="239">
        <f>SUM(G1038,G1057,G1074,G1096,G1123,G1087,G1118,G1029)</f>
        <v>23946956.26</v>
      </c>
      <c r="H1028" s="595">
        <f>SUM(H1038,H1057,H1074,H1096,H1123,H1087,H1118,H1029)</f>
        <v>39209984.57</v>
      </c>
      <c r="I1028" s="969" t="s">
        <v>28</v>
      </c>
      <c r="J1028" s="121" t="s">
        <v>28</v>
      </c>
    </row>
    <row r="1029" spans="1:9" s="119" customFormat="1" ht="25.5">
      <c r="A1029" s="245"/>
      <c r="B1029" s="245" t="s">
        <v>932</v>
      </c>
      <c r="C1029" s="279" t="s">
        <v>933</v>
      </c>
      <c r="D1029" s="246">
        <f>SUM(D1032)</f>
        <v>0</v>
      </c>
      <c r="E1029" s="246">
        <f>SUM(E1032)</f>
        <v>0</v>
      </c>
      <c r="F1029" s="246">
        <f>SUM(F1032)</f>
        <v>273817.09</v>
      </c>
      <c r="G1029" s="246">
        <f>SUM(G1032)</f>
        <v>390000</v>
      </c>
      <c r="H1029" s="631">
        <f>SUM(H1030,H1032)</f>
        <v>890000</v>
      </c>
      <c r="I1029" s="970" t="s">
        <v>28</v>
      </c>
    </row>
    <row r="1030" spans="1:9" s="86" customFormat="1" ht="12.75" customHeight="1">
      <c r="A1030" s="65"/>
      <c r="B1030" s="58"/>
      <c r="C1030" s="93" t="s">
        <v>400</v>
      </c>
      <c r="D1030" s="396" t="s">
        <v>28</v>
      </c>
      <c r="E1030" s="396"/>
      <c r="F1030" s="298"/>
      <c r="G1030" s="298"/>
      <c r="H1030" s="616">
        <f>SUM(H1031)</f>
        <v>440000</v>
      </c>
      <c r="I1030" s="916" t="s">
        <v>28</v>
      </c>
    </row>
    <row r="1031" spans="1:9" s="86" customFormat="1" ht="76.5">
      <c r="A1031" s="65"/>
      <c r="B1031" s="58"/>
      <c r="C1031" s="93" t="s">
        <v>1237</v>
      </c>
      <c r="D1031" s="396"/>
      <c r="E1031" s="396"/>
      <c r="F1031" s="298"/>
      <c r="G1031" s="298"/>
      <c r="H1031" s="616">
        <v>440000</v>
      </c>
      <c r="I1031" s="916" t="s">
        <v>1238</v>
      </c>
    </row>
    <row r="1032" spans="1:9" s="86" customFormat="1" ht="12.75">
      <c r="A1032" s="65"/>
      <c r="B1032" s="74"/>
      <c r="C1032" s="71" t="s">
        <v>555</v>
      </c>
      <c r="D1032" s="579">
        <v>0</v>
      </c>
      <c r="E1032" s="579">
        <v>0</v>
      </c>
      <c r="F1032" s="159">
        <v>273817.09</v>
      </c>
      <c r="G1032" s="159">
        <v>390000</v>
      </c>
      <c r="H1032" s="616">
        <f>SUM(H1033)</f>
        <v>450000</v>
      </c>
      <c r="I1032" s="916" t="s">
        <v>28</v>
      </c>
    </row>
    <row r="1033" spans="1:9" s="37" customFormat="1" ht="12.75">
      <c r="A1033" s="163"/>
      <c r="B1033" s="164"/>
      <c r="C1033" s="23" t="s">
        <v>14</v>
      </c>
      <c r="D1033" s="368">
        <v>0</v>
      </c>
      <c r="E1033" s="368">
        <v>0</v>
      </c>
      <c r="F1033" s="748">
        <v>273817</v>
      </c>
      <c r="G1033" s="748">
        <v>390000</v>
      </c>
      <c r="H1033" s="749">
        <f>SUM(H1034)</f>
        <v>450000</v>
      </c>
      <c r="I1033" s="916" t="s">
        <v>28</v>
      </c>
    </row>
    <row r="1034" spans="1:9" s="37" customFormat="1" ht="12.75">
      <c r="A1034" s="181"/>
      <c r="B1034" s="182"/>
      <c r="C1034" s="171" t="s">
        <v>449</v>
      </c>
      <c r="D1034" s="1226"/>
      <c r="E1034" s="1226"/>
      <c r="F1034" s="350"/>
      <c r="G1034" s="370"/>
      <c r="H1034" s="598">
        <v>450000</v>
      </c>
      <c r="I1034" s="1093" t="s">
        <v>28</v>
      </c>
    </row>
    <row r="1035" spans="1:10" s="328" customFormat="1" ht="12.75">
      <c r="A1035" s="811"/>
      <c r="B1035" s="811"/>
      <c r="C1035" s="1210"/>
      <c r="D1035" s="1211"/>
      <c r="E1035" s="1211"/>
      <c r="F1035" s="1212"/>
      <c r="G1035" s="1211"/>
      <c r="H1035" s="614"/>
      <c r="I1035" s="1223" t="s">
        <v>1311</v>
      </c>
      <c r="J1035" s="487"/>
    </row>
    <row r="1036" spans="1:9" ht="13.5" thickBot="1">
      <c r="A1036" s="18"/>
      <c r="B1036" s="18"/>
      <c r="C1036" s="547"/>
      <c r="D1036" s="145"/>
      <c r="E1036" s="145"/>
      <c r="F1036" s="297"/>
      <c r="G1036" s="326"/>
      <c r="H1036" s="585"/>
      <c r="I1036" s="973"/>
    </row>
    <row r="1037" spans="1:9" s="1" customFormat="1" ht="39" thickBot="1">
      <c r="A1037" s="20" t="s">
        <v>21</v>
      </c>
      <c r="B1037" s="21" t="s">
        <v>22</v>
      </c>
      <c r="C1037" s="9" t="s">
        <v>44</v>
      </c>
      <c r="D1037" s="10" t="s">
        <v>795</v>
      </c>
      <c r="E1037" s="10" t="s">
        <v>913</v>
      </c>
      <c r="F1037" s="10" t="s">
        <v>914</v>
      </c>
      <c r="G1037" s="10" t="s">
        <v>897</v>
      </c>
      <c r="H1037" s="1031" t="s">
        <v>915</v>
      </c>
      <c r="I1037" s="666" t="s">
        <v>25</v>
      </c>
    </row>
    <row r="1038" spans="1:9" s="117" customFormat="1" ht="51">
      <c r="A1038" s="264"/>
      <c r="B1038" s="264" t="s">
        <v>248</v>
      </c>
      <c r="C1038" s="275" t="s">
        <v>249</v>
      </c>
      <c r="D1038" s="227">
        <f>SUM(D1039,D1041)</f>
        <v>5218866</v>
      </c>
      <c r="E1038" s="227">
        <f>SUM(E1039,E1041)</f>
        <v>7847982.53</v>
      </c>
      <c r="F1038" s="227">
        <f>SUM(F1039,F1041)</f>
        <v>5892628.21</v>
      </c>
      <c r="G1038" s="227">
        <f>SUM(G1039,G1041)</f>
        <v>8174421.14</v>
      </c>
      <c r="H1038" s="588">
        <f>SUM(H1039,H1041)</f>
        <v>9135000</v>
      </c>
      <c r="I1038" s="750" t="s">
        <v>1208</v>
      </c>
    </row>
    <row r="1039" spans="1:9" s="4" customFormat="1" ht="12.75" customHeight="1">
      <c r="A1039" s="55"/>
      <c r="B1039" s="74"/>
      <c r="C1039" s="66" t="s">
        <v>257</v>
      </c>
      <c r="D1039" s="364">
        <v>0</v>
      </c>
      <c r="E1039" s="364">
        <v>560197.2</v>
      </c>
      <c r="F1039" s="320">
        <v>0</v>
      </c>
      <c r="G1039" s="364">
        <v>724421.14</v>
      </c>
      <c r="H1039" s="612">
        <f>SUM(H1040)</f>
        <v>0</v>
      </c>
      <c r="I1039" s="915" t="s">
        <v>28</v>
      </c>
    </row>
    <row r="1040" spans="1:9" s="4" customFormat="1" ht="12.75" hidden="1">
      <c r="A1040" s="69"/>
      <c r="B1040" s="74"/>
      <c r="C1040" s="66" t="s">
        <v>28</v>
      </c>
      <c r="D1040" s="248"/>
      <c r="E1040" s="248"/>
      <c r="F1040" s="436"/>
      <c r="G1040" s="248"/>
      <c r="H1040" s="612"/>
      <c r="I1040" s="915"/>
    </row>
    <row r="1041" spans="1:11" s="86" customFormat="1" ht="12.75">
      <c r="A1041" s="65"/>
      <c r="B1041" s="74"/>
      <c r="C1041" s="71" t="s">
        <v>555</v>
      </c>
      <c r="D1041" s="138">
        <v>5218866</v>
      </c>
      <c r="E1041" s="138">
        <v>7287785.33</v>
      </c>
      <c r="F1041" s="138">
        <v>5892628.21</v>
      </c>
      <c r="G1041" s="138">
        <v>7450000</v>
      </c>
      <c r="H1041" s="621">
        <f>SUM(H1042,H1051:H1056)</f>
        <v>9135000</v>
      </c>
      <c r="I1041" s="916" t="s">
        <v>28</v>
      </c>
      <c r="K1041" s="573">
        <f>SUM(H1042,H1051,)</f>
        <v>7788072</v>
      </c>
    </row>
    <row r="1042" spans="1:9" ht="12.75">
      <c r="A1042" s="39"/>
      <c r="B1042" s="28"/>
      <c r="C1042" s="41" t="s">
        <v>8</v>
      </c>
      <c r="D1042" s="465">
        <f>SUM(D1043:D1048)</f>
        <v>141476</v>
      </c>
      <c r="E1042" s="465">
        <f>SUM(E1043:E1050)</f>
        <v>225160.94000000003</v>
      </c>
      <c r="F1042" s="465">
        <f>SUM(F1043:F1048)</f>
        <v>206369.53</v>
      </c>
      <c r="G1042" s="465">
        <f>SUM(G1043:G1048)</f>
        <v>418974</v>
      </c>
      <c r="H1042" s="635">
        <f>SUM(H1044:H1050)</f>
        <v>499806</v>
      </c>
      <c r="I1042" s="916" t="s">
        <v>28</v>
      </c>
    </row>
    <row r="1043" spans="1:9" s="37" customFormat="1" ht="12.75" hidden="1">
      <c r="A1043" s="163"/>
      <c r="B1043" s="164"/>
      <c r="C1043" s="41" t="s">
        <v>891</v>
      </c>
      <c r="D1043" s="255" t="s">
        <v>28</v>
      </c>
      <c r="E1043" s="255"/>
      <c r="F1043" s="254"/>
      <c r="G1043" s="255"/>
      <c r="H1043" s="637"/>
      <c r="I1043" s="916" t="s">
        <v>28</v>
      </c>
    </row>
    <row r="1044" spans="1:9" s="37" customFormat="1" ht="12.75">
      <c r="A1044" s="163"/>
      <c r="B1044" s="164"/>
      <c r="C1044" s="41" t="s">
        <v>9</v>
      </c>
      <c r="D1044" s="158">
        <v>108595</v>
      </c>
      <c r="E1044" s="158">
        <v>167040</v>
      </c>
      <c r="F1044" s="111">
        <v>155026.05</v>
      </c>
      <c r="G1044" s="158">
        <v>325183</v>
      </c>
      <c r="H1044" s="637">
        <v>380806</v>
      </c>
      <c r="I1044" s="916" t="s">
        <v>28</v>
      </c>
    </row>
    <row r="1045" spans="1:9" s="37" customFormat="1" ht="12.75">
      <c r="A1045" s="163"/>
      <c r="B1045" s="164"/>
      <c r="C1045" s="41" t="s">
        <v>10</v>
      </c>
      <c r="D1045" s="158">
        <v>4704</v>
      </c>
      <c r="E1045" s="158">
        <v>5413.17</v>
      </c>
      <c r="F1045" s="111">
        <v>11582.51</v>
      </c>
      <c r="G1045" s="158">
        <v>16655</v>
      </c>
      <c r="H1045" s="637">
        <v>26000</v>
      </c>
      <c r="I1045" s="916" t="s">
        <v>28</v>
      </c>
    </row>
    <row r="1046" spans="1:9" s="37" customFormat="1" ht="12.75">
      <c r="A1046" s="163"/>
      <c r="B1046" s="164"/>
      <c r="C1046" s="41" t="s">
        <v>454</v>
      </c>
      <c r="D1046" s="464">
        <v>7298</v>
      </c>
      <c r="E1046" s="464">
        <v>8223</v>
      </c>
      <c r="F1046" s="111">
        <v>7867</v>
      </c>
      <c r="G1046" s="158">
        <v>10000</v>
      </c>
      <c r="H1046" s="637">
        <v>10000</v>
      </c>
      <c r="I1046" s="916" t="s">
        <v>28</v>
      </c>
    </row>
    <row r="1047" spans="1:9" s="37" customFormat="1" ht="12.75">
      <c r="A1047" s="163"/>
      <c r="B1047" s="164"/>
      <c r="C1047" s="41" t="s">
        <v>11</v>
      </c>
      <c r="D1047" s="158">
        <v>18445</v>
      </c>
      <c r="E1047" s="158">
        <v>29266.35</v>
      </c>
      <c r="F1047" s="111">
        <v>28257.19</v>
      </c>
      <c r="G1047" s="158">
        <v>58762</v>
      </c>
      <c r="H1047" s="637">
        <v>69000</v>
      </c>
      <c r="I1047" s="916" t="s">
        <v>28</v>
      </c>
    </row>
    <row r="1048" spans="1:9" s="37" customFormat="1" ht="12.75">
      <c r="A1048" s="163"/>
      <c r="B1048" s="164"/>
      <c r="C1048" s="41" t="s">
        <v>12</v>
      </c>
      <c r="D1048" s="158">
        <v>2434</v>
      </c>
      <c r="E1048" s="158">
        <v>3398.42</v>
      </c>
      <c r="F1048" s="111">
        <v>3636.78</v>
      </c>
      <c r="G1048" s="158">
        <v>8374</v>
      </c>
      <c r="H1048" s="637">
        <v>9000</v>
      </c>
      <c r="I1048" s="916" t="s">
        <v>28</v>
      </c>
    </row>
    <row r="1049" spans="1:9" s="37" customFormat="1" ht="12.75">
      <c r="A1049" s="163"/>
      <c r="B1049" s="164"/>
      <c r="C1049" s="41" t="s">
        <v>0</v>
      </c>
      <c r="D1049" s="158">
        <v>0</v>
      </c>
      <c r="E1049" s="158">
        <v>11820</v>
      </c>
      <c r="F1049" s="111">
        <v>0</v>
      </c>
      <c r="G1049" s="158">
        <v>0</v>
      </c>
      <c r="H1049" s="637">
        <v>0</v>
      </c>
      <c r="I1049" s="916"/>
    </row>
    <row r="1050" spans="1:9" s="37" customFormat="1" ht="12.75">
      <c r="A1050" s="163"/>
      <c r="B1050" s="164"/>
      <c r="C1050" s="41" t="s">
        <v>891</v>
      </c>
      <c r="D1050" s="255">
        <v>0</v>
      </c>
      <c r="E1050" s="255">
        <v>0</v>
      </c>
      <c r="F1050" s="111">
        <v>0</v>
      </c>
      <c r="G1050" s="158">
        <v>0</v>
      </c>
      <c r="H1050" s="637">
        <v>5000</v>
      </c>
      <c r="I1050" s="916"/>
    </row>
    <row r="1051" spans="1:9" s="76" customFormat="1" ht="127.5">
      <c r="A1051" s="98"/>
      <c r="B1051" s="99"/>
      <c r="C1051" s="172" t="s">
        <v>404</v>
      </c>
      <c r="D1051" s="1251">
        <f>SUM(D1041-D1042-D1056)</f>
        <v>5077390</v>
      </c>
      <c r="E1051" s="1251">
        <f>SUM(E1041-E1042-E1056)</f>
        <v>7062624.39</v>
      </c>
      <c r="F1051" s="1251">
        <f>SUM(F1041-F1042-F1056)</f>
        <v>5686258.68</v>
      </c>
      <c r="G1051" s="1251">
        <f>SUM(G1041-G1042-G1056)</f>
        <v>7031026</v>
      </c>
      <c r="H1051" s="649">
        <v>7288266</v>
      </c>
      <c r="I1051" s="972" t="s">
        <v>1282</v>
      </c>
    </row>
    <row r="1052" spans="1:9" s="76" customFormat="1" ht="25.5">
      <c r="A1052" s="98"/>
      <c r="B1052" s="99"/>
      <c r="C1052" s="171" t="s">
        <v>923</v>
      </c>
      <c r="D1052" s="1252"/>
      <c r="E1052" s="1252"/>
      <c r="F1052" s="1252"/>
      <c r="G1052" s="1252"/>
      <c r="H1052" s="653">
        <v>0</v>
      </c>
      <c r="I1052" s="916" t="s">
        <v>28</v>
      </c>
    </row>
    <row r="1053" spans="1:9" s="76" customFormat="1" ht="38.25">
      <c r="A1053" s="98"/>
      <c r="B1053" s="99"/>
      <c r="C1053" s="171" t="s">
        <v>883</v>
      </c>
      <c r="D1053" s="1253"/>
      <c r="E1053" s="1253"/>
      <c r="F1053" s="1253"/>
      <c r="G1053" s="1253"/>
      <c r="H1053" s="649">
        <v>14000</v>
      </c>
      <c r="I1053" s="916" t="s">
        <v>28</v>
      </c>
    </row>
    <row r="1054" spans="1:9" s="76" customFormat="1" ht="25.5">
      <c r="A1054" s="98"/>
      <c r="B1054" s="99"/>
      <c r="C1054" s="171" t="s">
        <v>1186</v>
      </c>
      <c r="D1054" s="1253"/>
      <c r="E1054" s="1253"/>
      <c r="F1054" s="1253"/>
      <c r="G1054" s="1253"/>
      <c r="H1054" s="649">
        <v>8500</v>
      </c>
      <c r="I1054" s="916" t="s">
        <v>28</v>
      </c>
    </row>
    <row r="1055" spans="1:9" s="76" customFormat="1" ht="25.5">
      <c r="A1055" s="98"/>
      <c r="B1055" s="99"/>
      <c r="C1055" s="171" t="s">
        <v>1185</v>
      </c>
      <c r="D1055" s="1253"/>
      <c r="E1055" s="1253"/>
      <c r="F1055" s="1253"/>
      <c r="G1055" s="1253"/>
      <c r="H1055" s="649">
        <v>1320000</v>
      </c>
      <c r="I1055" s="972" t="s">
        <v>1283</v>
      </c>
    </row>
    <row r="1056" spans="1:9" s="38" customFormat="1" ht="25.5">
      <c r="A1056" s="67"/>
      <c r="B1056" s="64"/>
      <c r="C1056" s="41" t="s">
        <v>761</v>
      </c>
      <c r="D1056" s="1248"/>
      <c r="E1056" s="1248"/>
      <c r="F1056" s="1248"/>
      <c r="G1056" s="1248"/>
      <c r="H1056" s="608">
        <v>4428</v>
      </c>
      <c r="I1056" s="972" t="s">
        <v>1284</v>
      </c>
    </row>
    <row r="1057" spans="1:9" s="119" customFormat="1" ht="12.75">
      <c r="A1057" s="245"/>
      <c r="B1057" s="245" t="s">
        <v>141</v>
      </c>
      <c r="C1057" s="279" t="s">
        <v>142</v>
      </c>
      <c r="D1057" s="246">
        <f>SUM(D1059)</f>
        <v>146863</v>
      </c>
      <c r="E1057" s="246">
        <f>SUM(E1059)</f>
        <v>170315.8</v>
      </c>
      <c r="F1057" s="246">
        <f>SUM(F1059)</f>
        <v>122153.56</v>
      </c>
      <c r="G1057" s="246">
        <f>SUM(G1059)</f>
        <v>230000</v>
      </c>
      <c r="H1057" s="631">
        <f>SUM(H1059)</f>
        <v>245900</v>
      </c>
      <c r="I1057" s="970" t="s">
        <v>28</v>
      </c>
    </row>
    <row r="1058" spans="1:9" s="86" customFormat="1" ht="12.75" customHeight="1" hidden="1">
      <c r="A1058" s="65"/>
      <c r="B1058" s="58"/>
      <c r="C1058" s="93" t="s">
        <v>400</v>
      </c>
      <c r="D1058" s="396" t="s">
        <v>28</v>
      </c>
      <c r="E1058" s="396"/>
      <c r="F1058" s="298"/>
      <c r="G1058" s="243"/>
      <c r="H1058" s="616"/>
      <c r="I1058" s="916" t="s">
        <v>28</v>
      </c>
    </row>
    <row r="1059" spans="1:9" s="86" customFormat="1" ht="12.75">
      <c r="A1059" s="65"/>
      <c r="B1059" s="74"/>
      <c r="C1059" s="71" t="s">
        <v>555</v>
      </c>
      <c r="D1059" s="159">
        <v>146863</v>
      </c>
      <c r="E1059" s="159">
        <v>170315.8</v>
      </c>
      <c r="F1059" s="159">
        <v>122153.56</v>
      </c>
      <c r="G1059" s="159">
        <v>230000</v>
      </c>
      <c r="H1059" s="616">
        <f>SUM(H1060,H1064)</f>
        <v>245900</v>
      </c>
      <c r="I1059" s="916" t="s">
        <v>28</v>
      </c>
    </row>
    <row r="1060" spans="1:9" ht="12.75">
      <c r="A1060" s="39"/>
      <c r="B1060" s="28"/>
      <c r="C1060" s="41" t="s">
        <v>8</v>
      </c>
      <c r="D1060" s="465">
        <f>SUM(D1061:D1063)</f>
        <v>25217</v>
      </c>
      <c r="E1060" s="465">
        <f>SUM(E1061:E1063)</f>
        <v>28612</v>
      </c>
      <c r="F1060" s="465">
        <f>SUM(F1061:F1063)</f>
        <v>25013.71</v>
      </c>
      <c r="G1060" s="465">
        <f>SUM(G1061:G1063)</f>
        <v>35237</v>
      </c>
      <c r="H1060" s="648">
        <f>SUM(H1061:H1063)</f>
        <v>41900</v>
      </c>
      <c r="I1060" s="916" t="s">
        <v>28</v>
      </c>
    </row>
    <row r="1061" spans="1:9" s="37" customFormat="1" ht="12.75">
      <c r="A1061" s="163"/>
      <c r="B1061" s="164"/>
      <c r="C1061" s="41" t="s">
        <v>11</v>
      </c>
      <c r="D1061" s="158">
        <v>0</v>
      </c>
      <c r="E1061" s="158">
        <v>0</v>
      </c>
      <c r="F1061" s="111">
        <v>2249.12</v>
      </c>
      <c r="G1061" s="156">
        <v>4037</v>
      </c>
      <c r="H1061" s="419">
        <v>6000</v>
      </c>
      <c r="I1061" s="916" t="s">
        <v>28</v>
      </c>
    </row>
    <row r="1062" spans="1:9" s="37" customFormat="1" ht="12.75">
      <c r="A1062" s="163"/>
      <c r="B1062" s="164"/>
      <c r="C1062" s="41" t="s">
        <v>12</v>
      </c>
      <c r="D1062" s="158">
        <v>0</v>
      </c>
      <c r="E1062" s="158">
        <v>0</v>
      </c>
      <c r="F1062" s="111">
        <v>0</v>
      </c>
      <c r="G1062" s="156">
        <v>0</v>
      </c>
      <c r="H1062" s="419">
        <v>900</v>
      </c>
      <c r="I1062" s="916" t="s">
        <v>28</v>
      </c>
    </row>
    <row r="1063" spans="1:9" s="37" customFormat="1" ht="12.75">
      <c r="A1063" s="163"/>
      <c r="B1063" s="164"/>
      <c r="C1063" s="41" t="s">
        <v>0</v>
      </c>
      <c r="D1063" s="464">
        <v>25217</v>
      </c>
      <c r="E1063" s="464">
        <v>28612</v>
      </c>
      <c r="F1063" s="111">
        <v>22764.59</v>
      </c>
      <c r="G1063" s="775">
        <v>31200</v>
      </c>
      <c r="H1063" s="419">
        <v>35000</v>
      </c>
      <c r="I1063" s="916" t="s">
        <v>28</v>
      </c>
    </row>
    <row r="1064" spans="1:9" s="37" customFormat="1" ht="12.75">
      <c r="A1064" s="181"/>
      <c r="B1064" s="182"/>
      <c r="C1064" s="47" t="s">
        <v>14</v>
      </c>
      <c r="D1064" s="156">
        <f>SUM(D1059-D1060)</f>
        <v>121646</v>
      </c>
      <c r="E1064" s="156">
        <f>SUM(E1059-E1060)</f>
        <v>141703.8</v>
      </c>
      <c r="F1064" s="156">
        <f>SUM(F1059-F1060)</f>
        <v>97139.85</v>
      </c>
      <c r="G1064" s="156">
        <f>SUM(G1059-G1060)</f>
        <v>194763</v>
      </c>
      <c r="H1064" s="419">
        <f>SUM(H1068:H1073)</f>
        <v>204000</v>
      </c>
      <c r="I1064" s="916" t="s">
        <v>28</v>
      </c>
    </row>
    <row r="1065" spans="1:10" s="328" customFormat="1" ht="12.75">
      <c r="A1065" s="811"/>
      <c r="B1065" s="811"/>
      <c r="C1065" s="1210"/>
      <c r="D1065" s="1211"/>
      <c r="E1065" s="1211"/>
      <c r="F1065" s="1212"/>
      <c r="G1065" s="1211"/>
      <c r="H1065" s="614"/>
      <c r="I1065" s="1223" t="s">
        <v>1312</v>
      </c>
      <c r="J1065" s="487"/>
    </row>
    <row r="1066" spans="1:9" ht="13.5" thickBot="1">
      <c r="A1066" s="18"/>
      <c r="B1066" s="18"/>
      <c r="C1066" s="547"/>
      <c r="D1066" s="145"/>
      <c r="E1066" s="145"/>
      <c r="F1066" s="297"/>
      <c r="G1066" s="326"/>
      <c r="H1066" s="585"/>
      <c r="I1066" s="973"/>
    </row>
    <row r="1067" spans="1:9" s="1" customFormat="1" ht="39" thickBot="1">
      <c r="A1067" s="20" t="s">
        <v>21</v>
      </c>
      <c r="B1067" s="21" t="s">
        <v>22</v>
      </c>
      <c r="C1067" s="9" t="s">
        <v>44</v>
      </c>
      <c r="D1067" s="10" t="s">
        <v>795</v>
      </c>
      <c r="E1067" s="10" t="s">
        <v>913</v>
      </c>
      <c r="F1067" s="10" t="s">
        <v>914</v>
      </c>
      <c r="G1067" s="10" t="s">
        <v>897</v>
      </c>
      <c r="H1067" s="1031" t="s">
        <v>915</v>
      </c>
      <c r="I1067" s="666" t="s">
        <v>25</v>
      </c>
    </row>
    <row r="1068" spans="1:9" s="37" customFormat="1" ht="38.25">
      <c r="A1068" s="163"/>
      <c r="B1068" s="164"/>
      <c r="C1068" s="166" t="s">
        <v>499</v>
      </c>
      <c r="D1068" s="280"/>
      <c r="E1068" s="280"/>
      <c r="F1068" s="309"/>
      <c r="G1068" s="368"/>
      <c r="H1068" s="650">
        <v>10000</v>
      </c>
      <c r="I1068" s="916"/>
    </row>
    <row r="1069" spans="1:9" s="37" customFormat="1" ht="38.25">
      <c r="A1069" s="163"/>
      <c r="B1069" s="164"/>
      <c r="C1069" s="166" t="s">
        <v>500</v>
      </c>
      <c r="D1069" s="280"/>
      <c r="E1069" s="280"/>
      <c r="F1069" s="309"/>
      <c r="G1069" s="368"/>
      <c r="H1069" s="650">
        <v>5000</v>
      </c>
      <c r="I1069" s="916"/>
    </row>
    <row r="1070" spans="1:9" s="76" customFormat="1" ht="25.5">
      <c r="A1070" s="98"/>
      <c r="B1070" s="99"/>
      <c r="C1070" s="171" t="s">
        <v>453</v>
      </c>
      <c r="D1070" s="281"/>
      <c r="E1070" s="281"/>
      <c r="F1070" s="310"/>
      <c r="G1070" s="828"/>
      <c r="H1070" s="597">
        <v>150000</v>
      </c>
      <c r="I1070" s="916" t="s">
        <v>28</v>
      </c>
    </row>
    <row r="1071" spans="1:9" s="76" customFormat="1" ht="25.5">
      <c r="A1071" s="98"/>
      <c r="B1071" s="99"/>
      <c r="C1071" s="172" t="s">
        <v>324</v>
      </c>
      <c r="D1071" s="240"/>
      <c r="E1071" s="240"/>
      <c r="F1071" s="300"/>
      <c r="G1071" s="241"/>
      <c r="H1071" s="592">
        <v>6000</v>
      </c>
      <c r="I1071" s="984" t="s">
        <v>28</v>
      </c>
    </row>
    <row r="1072" spans="1:9" s="76" customFormat="1" ht="25.5">
      <c r="A1072" s="98"/>
      <c r="B1072" s="99"/>
      <c r="C1072" s="172" t="s">
        <v>325</v>
      </c>
      <c r="D1072" s="354"/>
      <c r="E1072" s="354"/>
      <c r="F1072" s="308"/>
      <c r="G1072" s="271"/>
      <c r="H1072" s="426">
        <v>18000</v>
      </c>
      <c r="I1072" s="984" t="s">
        <v>28</v>
      </c>
    </row>
    <row r="1073" spans="1:9" s="76" customFormat="1" ht="25.5">
      <c r="A1073" s="153"/>
      <c r="B1073" s="78"/>
      <c r="C1073" s="172" t="s">
        <v>326</v>
      </c>
      <c r="D1073" s="354"/>
      <c r="E1073" s="354"/>
      <c r="F1073" s="308"/>
      <c r="G1073" s="271"/>
      <c r="H1073" s="426">
        <v>15000</v>
      </c>
      <c r="I1073" s="984" t="s">
        <v>28</v>
      </c>
    </row>
    <row r="1074" spans="1:9" s="119" customFormat="1" ht="25.5">
      <c r="A1074" s="235"/>
      <c r="B1074" s="235" t="s">
        <v>271</v>
      </c>
      <c r="C1074" s="282" t="s">
        <v>272</v>
      </c>
      <c r="D1074" s="237">
        <f>SUM(D1075,D1078)</f>
        <v>1569062</v>
      </c>
      <c r="E1074" s="237">
        <f>SUM(E1075,E1078)</f>
        <v>1325893.4100000001</v>
      </c>
      <c r="F1074" s="237">
        <f>SUM(F1075,F1078)</f>
        <v>558531.83</v>
      </c>
      <c r="G1074" s="237">
        <f>SUM(G1075,G1078)</f>
        <v>864147.93</v>
      </c>
      <c r="H1074" s="600">
        <f>SUM(H1075,H1078)</f>
        <v>828500</v>
      </c>
      <c r="I1074" s="1014" t="s">
        <v>28</v>
      </c>
    </row>
    <row r="1075" spans="1:9" s="86" customFormat="1" ht="12.75">
      <c r="A1075" s="58"/>
      <c r="B1075" s="323"/>
      <c r="C1075" s="36" t="s">
        <v>400</v>
      </c>
      <c r="D1075" s="321">
        <v>1050000</v>
      </c>
      <c r="E1075" s="321">
        <v>533453</v>
      </c>
      <c r="F1075" s="131">
        <v>78323.34</v>
      </c>
      <c r="G1075" s="132">
        <v>141900</v>
      </c>
      <c r="H1075" s="419">
        <f>SUM(H1076:H1077)</f>
        <v>0</v>
      </c>
      <c r="I1075" s="929" t="s">
        <v>28</v>
      </c>
    </row>
    <row r="1076" spans="1:9" s="86" customFormat="1" ht="12.75" hidden="1">
      <c r="A1076" s="53"/>
      <c r="B1076" s="323"/>
      <c r="C1076" s="172" t="s">
        <v>28</v>
      </c>
      <c r="D1076" s="255"/>
      <c r="E1076" s="255"/>
      <c r="F1076" s="254"/>
      <c r="G1076" s="255"/>
      <c r="H1076" s="419"/>
      <c r="I1076" s="397" t="s">
        <v>28</v>
      </c>
    </row>
    <row r="1077" spans="1:9" s="1" customFormat="1" ht="38.25" customHeight="1" hidden="1">
      <c r="A1077" s="578"/>
      <c r="B1077" s="578"/>
      <c r="C1077" s="1033" t="s">
        <v>652</v>
      </c>
      <c r="D1077" s="673"/>
      <c r="E1077" s="673"/>
      <c r="F1077" s="673"/>
      <c r="G1077" s="673"/>
      <c r="H1077" s="681"/>
      <c r="I1077" s="916" t="s">
        <v>864</v>
      </c>
    </row>
    <row r="1078" spans="1:9" s="86" customFormat="1" ht="14.25">
      <c r="A1078" s="539"/>
      <c r="B1078" s="799"/>
      <c r="C1078" s="56" t="s">
        <v>556</v>
      </c>
      <c r="D1078" s="158">
        <v>519062</v>
      </c>
      <c r="E1078" s="158">
        <v>792440.41</v>
      </c>
      <c r="F1078" s="111">
        <v>480208.49</v>
      </c>
      <c r="G1078" s="158">
        <v>722247.93</v>
      </c>
      <c r="H1078" s="419">
        <f>SUM(H1079:H1086)</f>
        <v>828500</v>
      </c>
      <c r="I1078" s="916" t="s">
        <v>28</v>
      </c>
    </row>
    <row r="1079" spans="1:9" s="86" customFormat="1" ht="51">
      <c r="A1079" s="539"/>
      <c r="B1079" s="537"/>
      <c r="C1079" s="68" t="s">
        <v>874</v>
      </c>
      <c r="D1079" s="958"/>
      <c r="E1079" s="958"/>
      <c r="F1079" s="959"/>
      <c r="G1079" s="960"/>
      <c r="H1079" s="603">
        <v>20000</v>
      </c>
      <c r="I1079" s="916"/>
    </row>
    <row r="1080" spans="1:9" s="86" customFormat="1" ht="25.5">
      <c r="A1080" s="539"/>
      <c r="B1080" s="537"/>
      <c r="C1080" s="68" t="s">
        <v>875</v>
      </c>
      <c r="D1080" s="958"/>
      <c r="E1080" s="958"/>
      <c r="F1080" s="959"/>
      <c r="G1080" s="960"/>
      <c r="H1080" s="603">
        <v>12000</v>
      </c>
      <c r="I1080" s="916"/>
    </row>
    <row r="1081" spans="1:9" s="76" customFormat="1" ht="25.5">
      <c r="A1081" s="540"/>
      <c r="B1081" s="538"/>
      <c r="C1081" s="171" t="s">
        <v>166</v>
      </c>
      <c r="D1081" s="281"/>
      <c r="E1081" s="281"/>
      <c r="F1081" s="310"/>
      <c r="G1081" s="478"/>
      <c r="H1081" s="597">
        <v>480000</v>
      </c>
      <c r="I1081" s="916" t="s">
        <v>28</v>
      </c>
    </row>
    <row r="1082" spans="1:9" s="76" customFormat="1" ht="38.25">
      <c r="A1082" s="540"/>
      <c r="B1082" s="538"/>
      <c r="C1082" s="173" t="s">
        <v>357</v>
      </c>
      <c r="D1082" s="462"/>
      <c r="E1082" s="462"/>
      <c r="F1082" s="311"/>
      <c r="G1082" s="271"/>
      <c r="H1082" s="651">
        <v>140000</v>
      </c>
      <c r="I1082" s="984" t="s">
        <v>28</v>
      </c>
    </row>
    <row r="1083" spans="1:9" s="76" customFormat="1" ht="38.25">
      <c r="A1083" s="540"/>
      <c r="B1083" s="538"/>
      <c r="C1083" s="173" t="s">
        <v>876</v>
      </c>
      <c r="D1083" s="462"/>
      <c r="E1083" s="462"/>
      <c r="F1083" s="311"/>
      <c r="G1083" s="271"/>
      <c r="H1083" s="651">
        <v>30000</v>
      </c>
      <c r="I1083" s="984"/>
    </row>
    <row r="1084" spans="1:9" s="76" customFormat="1" ht="12.75">
      <c r="A1084" s="98"/>
      <c r="B1084" s="99"/>
      <c r="C1084" s="173" t="s">
        <v>650</v>
      </c>
      <c r="D1084" s="462"/>
      <c r="E1084" s="462"/>
      <c r="F1084" s="311"/>
      <c r="G1084" s="271"/>
      <c r="H1084" s="651">
        <v>140000</v>
      </c>
      <c r="I1084" s="930" t="s">
        <v>28</v>
      </c>
    </row>
    <row r="1085" spans="1:9" s="76" customFormat="1" ht="25.5">
      <c r="A1085" s="98"/>
      <c r="B1085" s="99"/>
      <c r="C1085" s="173" t="s">
        <v>972</v>
      </c>
      <c r="D1085" s="462"/>
      <c r="E1085" s="462"/>
      <c r="F1085" s="311"/>
      <c r="G1085" s="271"/>
      <c r="H1085" s="651">
        <v>4000</v>
      </c>
      <c r="I1085" s="964" t="s">
        <v>414</v>
      </c>
    </row>
    <row r="1086" spans="1:9" s="76" customFormat="1" ht="25.5">
      <c r="A1086" s="78"/>
      <c r="B1086" s="518"/>
      <c r="C1086" s="173" t="s">
        <v>810</v>
      </c>
      <c r="D1086" s="462"/>
      <c r="E1086" s="462"/>
      <c r="F1086" s="311"/>
      <c r="G1086" s="271"/>
      <c r="H1086" s="651">
        <v>2500</v>
      </c>
      <c r="I1086" s="964" t="s">
        <v>679</v>
      </c>
    </row>
    <row r="1087" spans="1:9" s="119" customFormat="1" ht="25.5">
      <c r="A1087" s="245"/>
      <c r="B1087" s="245" t="s">
        <v>773</v>
      </c>
      <c r="C1087" s="279" t="s">
        <v>774</v>
      </c>
      <c r="D1087" s="246">
        <f>SUM(D1088,D1090)</f>
        <v>248772</v>
      </c>
      <c r="E1087" s="246">
        <f>SUM(E1088,E1090)</f>
        <v>338710.8</v>
      </c>
      <c r="F1087" s="246">
        <f>SUM(F1088,F1090)</f>
        <v>94594.65</v>
      </c>
      <c r="G1087" s="246">
        <f>SUM(G1088,G1090)</f>
        <v>612600</v>
      </c>
      <c r="H1087" s="631">
        <f>SUM(H1088,H1090)</f>
        <v>435000</v>
      </c>
      <c r="I1087" s="970" t="s">
        <v>28</v>
      </c>
    </row>
    <row r="1088" spans="1:9" s="86" customFormat="1" ht="12.75" customHeight="1">
      <c r="A1088" s="58"/>
      <c r="B1088" s="74"/>
      <c r="C1088" s="66" t="s">
        <v>400</v>
      </c>
      <c r="D1088" s="132">
        <v>202776</v>
      </c>
      <c r="E1088" s="132">
        <v>326091</v>
      </c>
      <c r="F1088" s="132">
        <v>68820</v>
      </c>
      <c r="G1088" s="132">
        <v>576740</v>
      </c>
      <c r="H1088" s="419">
        <f>SUM(H1089)</f>
        <v>400000</v>
      </c>
      <c r="I1088" s="916" t="s">
        <v>28</v>
      </c>
    </row>
    <row r="1089" spans="1:9" s="86" customFormat="1" ht="12.75">
      <c r="A1089" s="53"/>
      <c r="B1089" s="1199"/>
      <c r="C1089" s="577" t="s">
        <v>651</v>
      </c>
      <c r="D1089" s="954">
        <v>202776</v>
      </c>
      <c r="E1089" s="954">
        <v>326091.2</v>
      </c>
      <c r="F1089" s="580">
        <v>68820</v>
      </c>
      <c r="G1089" s="954">
        <v>576740</v>
      </c>
      <c r="H1089" s="607">
        <v>400000</v>
      </c>
      <c r="I1089" s="972" t="s">
        <v>1285</v>
      </c>
    </row>
    <row r="1090" spans="1:9" s="86" customFormat="1" ht="12.75">
      <c r="A1090" s="80"/>
      <c r="B1090" s="285"/>
      <c r="C1090" s="56" t="s">
        <v>555</v>
      </c>
      <c r="D1090" s="255">
        <v>45996</v>
      </c>
      <c r="E1090" s="132">
        <v>12619.8</v>
      </c>
      <c r="F1090" s="132">
        <v>25774.65</v>
      </c>
      <c r="G1090" s="132">
        <v>35860</v>
      </c>
      <c r="H1090" s="419">
        <f>SUM(H1094:H1095)</f>
        <v>35000</v>
      </c>
      <c r="I1090" s="916" t="s">
        <v>28</v>
      </c>
    </row>
    <row r="1091" spans="1:10" s="328" customFormat="1" ht="12.75">
      <c r="A1091" s="811"/>
      <c r="B1091" s="811"/>
      <c r="C1091" s="1210"/>
      <c r="D1091" s="1211"/>
      <c r="E1091" s="1211"/>
      <c r="F1091" s="1212"/>
      <c r="G1091" s="1211"/>
      <c r="H1091" s="614"/>
      <c r="I1091" s="1223" t="s">
        <v>1313</v>
      </c>
      <c r="J1091" s="487"/>
    </row>
    <row r="1092" spans="1:9" ht="13.5" thickBot="1">
      <c r="A1092" s="18"/>
      <c r="B1092" s="18"/>
      <c r="C1092" s="547"/>
      <c r="D1092" s="145"/>
      <c r="E1092" s="145"/>
      <c r="F1092" s="297"/>
      <c r="G1092" s="326"/>
      <c r="H1092" s="585"/>
      <c r="I1092" s="973"/>
    </row>
    <row r="1093" spans="1:9" s="1" customFormat="1" ht="39" thickBot="1">
      <c r="A1093" s="20" t="s">
        <v>21</v>
      </c>
      <c r="B1093" s="21" t="s">
        <v>22</v>
      </c>
      <c r="C1093" s="9" t="s">
        <v>44</v>
      </c>
      <c r="D1093" s="10" t="s">
        <v>795</v>
      </c>
      <c r="E1093" s="10" t="s">
        <v>913</v>
      </c>
      <c r="F1093" s="10" t="s">
        <v>914</v>
      </c>
      <c r="G1093" s="10" t="s">
        <v>897</v>
      </c>
      <c r="H1093" s="1031" t="s">
        <v>915</v>
      </c>
      <c r="I1093" s="666" t="s">
        <v>25</v>
      </c>
    </row>
    <row r="1094" spans="1:9" ht="25.5">
      <c r="A1094" s="39"/>
      <c r="B1094" s="22"/>
      <c r="C1094" s="961" t="s">
        <v>775</v>
      </c>
      <c r="D1094" s="254" t="s">
        <v>28</v>
      </c>
      <c r="E1094" s="254"/>
      <c r="F1094" s="254"/>
      <c r="G1094" s="254"/>
      <c r="H1094" s="648">
        <v>15000</v>
      </c>
      <c r="I1094" s="916" t="s">
        <v>28</v>
      </c>
    </row>
    <row r="1095" spans="1:9" ht="25.5">
      <c r="A1095" s="54"/>
      <c r="B1095" s="30"/>
      <c r="C1095" s="961" t="s">
        <v>1187</v>
      </c>
      <c r="D1095" s="254" t="s">
        <v>28</v>
      </c>
      <c r="E1095" s="254"/>
      <c r="F1095" s="254"/>
      <c r="G1095" s="254"/>
      <c r="H1095" s="648">
        <v>20000</v>
      </c>
      <c r="I1095" s="916" t="s">
        <v>28</v>
      </c>
    </row>
    <row r="1096" spans="1:9" s="117" customFormat="1" ht="25.5">
      <c r="A1096" s="231"/>
      <c r="B1096" s="231" t="s">
        <v>143</v>
      </c>
      <c r="C1096" s="222" t="s">
        <v>144</v>
      </c>
      <c r="D1096" s="227">
        <f>SUM(D1097,D1115)</f>
        <v>1863197</v>
      </c>
      <c r="E1096" s="227">
        <f>SUM(E1097,E1115)</f>
        <v>2022450.04</v>
      </c>
      <c r="F1096" s="227">
        <f>SUM(F1097,F1115)</f>
        <v>1260213.67</v>
      </c>
      <c r="G1096" s="227">
        <f>SUM(G1097,G1115)</f>
        <v>1950000</v>
      </c>
      <c r="H1096" s="588">
        <f>SUM(H1097,H1115)</f>
        <v>2402392.4</v>
      </c>
      <c r="I1096" s="983" t="s">
        <v>28</v>
      </c>
    </row>
    <row r="1097" spans="1:9" s="86" customFormat="1" ht="12.75">
      <c r="A1097" s="58"/>
      <c r="B1097" s="285"/>
      <c r="C1097" s="93" t="s">
        <v>400</v>
      </c>
      <c r="D1097" s="159">
        <v>33374</v>
      </c>
      <c r="E1097" s="159">
        <v>272252</v>
      </c>
      <c r="F1097" s="110">
        <v>0</v>
      </c>
      <c r="G1097" s="159">
        <v>300000</v>
      </c>
      <c r="H1097" s="616">
        <f>SUM(H1098:H1113)</f>
        <v>400000</v>
      </c>
      <c r="I1097" s="916" t="s">
        <v>28</v>
      </c>
    </row>
    <row r="1098" spans="1:9" s="37" customFormat="1" ht="12.75">
      <c r="A1098" s="164"/>
      <c r="B1098" s="168"/>
      <c r="C1098" s="137" t="s">
        <v>1142</v>
      </c>
      <c r="D1098" s="396"/>
      <c r="E1098" s="396"/>
      <c r="F1098" s="298"/>
      <c r="G1098" s="579"/>
      <c r="H1098" s="590">
        <v>400000</v>
      </c>
      <c r="I1098" s="916" t="s">
        <v>28</v>
      </c>
    </row>
    <row r="1099" spans="1:9" s="1" customFormat="1" ht="51" hidden="1">
      <c r="A1099" s="505"/>
      <c r="B1099" s="504"/>
      <c r="C1099" s="174" t="s">
        <v>1009</v>
      </c>
      <c r="D1099" s="673"/>
      <c r="E1099" s="673"/>
      <c r="F1099" s="673"/>
      <c r="G1099" s="673"/>
      <c r="H1099" s="957">
        <v>0</v>
      </c>
      <c r="I1099" s="916" t="s">
        <v>746</v>
      </c>
    </row>
    <row r="1100" spans="1:9" s="1" customFormat="1" ht="51" hidden="1">
      <c r="A1100" s="505"/>
      <c r="B1100" s="504"/>
      <c r="C1100" s="174" t="s">
        <v>1010</v>
      </c>
      <c r="D1100" s="673"/>
      <c r="E1100" s="673"/>
      <c r="F1100" s="673"/>
      <c r="G1100" s="673"/>
      <c r="H1100" s="957">
        <v>0</v>
      </c>
      <c r="I1100" s="916" t="s">
        <v>746</v>
      </c>
    </row>
    <row r="1101" spans="1:9" s="37" customFormat="1" ht="25.5" hidden="1">
      <c r="A1101" s="164"/>
      <c r="B1101" s="168"/>
      <c r="C1101" s="137" t="s">
        <v>834</v>
      </c>
      <c r="D1101" s="255"/>
      <c r="E1101" s="255"/>
      <c r="F1101" s="254"/>
      <c r="G1101" s="255"/>
      <c r="H1101" s="604">
        <v>0</v>
      </c>
      <c r="I1101" s="916" t="s">
        <v>748</v>
      </c>
    </row>
    <row r="1102" spans="1:9" s="37" customFormat="1" ht="38.25" hidden="1">
      <c r="A1102" s="164"/>
      <c r="B1102" s="168"/>
      <c r="C1102" s="137" t="s">
        <v>835</v>
      </c>
      <c r="D1102" s="255"/>
      <c r="E1102" s="255"/>
      <c r="F1102" s="254"/>
      <c r="G1102" s="255"/>
      <c r="H1102" s="604">
        <v>0</v>
      </c>
      <c r="I1102" s="916" t="s">
        <v>748</v>
      </c>
    </row>
    <row r="1103" spans="1:9" s="37" customFormat="1" ht="51" hidden="1">
      <c r="A1103" s="164"/>
      <c r="B1103" s="168"/>
      <c r="C1103" s="137" t="s">
        <v>836</v>
      </c>
      <c r="D1103" s="255"/>
      <c r="E1103" s="255"/>
      <c r="F1103" s="254"/>
      <c r="G1103" s="255"/>
      <c r="H1103" s="604">
        <v>0</v>
      </c>
      <c r="I1103" s="916" t="s">
        <v>748</v>
      </c>
    </row>
    <row r="1104" spans="1:9" s="37" customFormat="1" ht="25.5" hidden="1">
      <c r="A1104" s="164"/>
      <c r="B1104" s="168"/>
      <c r="C1104" s="137" t="s">
        <v>838</v>
      </c>
      <c r="D1104" s="255"/>
      <c r="E1104" s="255"/>
      <c r="F1104" s="254"/>
      <c r="G1104" s="255"/>
      <c r="H1104" s="604">
        <v>0</v>
      </c>
      <c r="I1104" s="916" t="s">
        <v>749</v>
      </c>
    </row>
    <row r="1105" spans="1:9" s="37" customFormat="1" ht="51" hidden="1">
      <c r="A1105" s="164"/>
      <c r="B1105" s="168"/>
      <c r="C1105" s="137" t="s">
        <v>752</v>
      </c>
      <c r="D1105" s="255"/>
      <c r="E1105" s="255"/>
      <c r="F1105" s="254"/>
      <c r="G1105" s="255"/>
      <c r="H1105" s="604">
        <v>0</v>
      </c>
      <c r="I1105" s="916" t="s">
        <v>751</v>
      </c>
    </row>
    <row r="1106" spans="1:9" s="37" customFormat="1" ht="25.5" hidden="1">
      <c r="A1106" s="164"/>
      <c r="B1106" s="168"/>
      <c r="C1106" s="137" t="s">
        <v>753</v>
      </c>
      <c r="D1106" s="255"/>
      <c r="E1106" s="255"/>
      <c r="F1106" s="254"/>
      <c r="G1106" s="255"/>
      <c r="H1106" s="604">
        <v>0</v>
      </c>
      <c r="I1106" s="916" t="s">
        <v>751</v>
      </c>
    </row>
    <row r="1107" spans="1:9" s="37" customFormat="1" ht="25.5" hidden="1">
      <c r="A1107" s="164"/>
      <c r="B1107" s="168"/>
      <c r="C1107" s="137" t="s">
        <v>949</v>
      </c>
      <c r="D1107" s="255"/>
      <c r="E1107" s="255"/>
      <c r="F1107" s="254"/>
      <c r="G1107" s="255"/>
      <c r="H1107" s="604">
        <v>0</v>
      </c>
      <c r="I1107" s="916" t="s">
        <v>744</v>
      </c>
    </row>
    <row r="1108" spans="1:9" s="37" customFormat="1" ht="76.5" hidden="1">
      <c r="A1108" s="164"/>
      <c r="B1108" s="168"/>
      <c r="C1108" s="137" t="s">
        <v>1071</v>
      </c>
      <c r="D1108" s="255"/>
      <c r="E1108" s="255"/>
      <c r="F1108" s="254"/>
      <c r="G1108" s="255"/>
      <c r="H1108" s="604">
        <v>0</v>
      </c>
      <c r="I1108" s="916" t="s">
        <v>1070</v>
      </c>
    </row>
    <row r="1109" spans="1:9" s="37" customFormat="1" ht="51" hidden="1">
      <c r="A1109" s="164"/>
      <c r="B1109" s="168"/>
      <c r="C1109" s="137" t="s">
        <v>1069</v>
      </c>
      <c r="D1109" s="255"/>
      <c r="E1109" s="255"/>
      <c r="F1109" s="254"/>
      <c r="G1109" s="255"/>
      <c r="H1109" s="604">
        <v>0</v>
      </c>
      <c r="I1109" s="916" t="s">
        <v>1070</v>
      </c>
    </row>
    <row r="1110" spans="1:9" s="37" customFormat="1" ht="38.25" hidden="1">
      <c r="A1110" s="164"/>
      <c r="B1110" s="168"/>
      <c r="C1110" s="137" t="s">
        <v>1064</v>
      </c>
      <c r="D1110" s="255"/>
      <c r="E1110" s="255"/>
      <c r="F1110" s="254"/>
      <c r="G1110" s="255"/>
      <c r="H1110" s="604">
        <v>0</v>
      </c>
      <c r="I1110" s="916" t="s">
        <v>1063</v>
      </c>
    </row>
    <row r="1111" spans="1:9" s="37" customFormat="1" ht="93.75" customHeight="1" hidden="1">
      <c r="A1111" s="164"/>
      <c r="B1111" s="168"/>
      <c r="C1111" s="137" t="s">
        <v>1057</v>
      </c>
      <c r="D1111" s="255"/>
      <c r="E1111" s="255"/>
      <c r="F1111" s="254"/>
      <c r="G1111" s="255"/>
      <c r="H1111" s="604">
        <v>0</v>
      </c>
      <c r="I1111" s="916" t="s">
        <v>754</v>
      </c>
    </row>
    <row r="1112" spans="1:9" s="37" customFormat="1" ht="76.5" hidden="1">
      <c r="A1112" s="164"/>
      <c r="B1112" s="168"/>
      <c r="C1112" s="137" t="s">
        <v>960</v>
      </c>
      <c r="D1112" s="255"/>
      <c r="E1112" s="255"/>
      <c r="F1112" s="254"/>
      <c r="G1112" s="255"/>
      <c r="H1112" s="604">
        <v>0</v>
      </c>
      <c r="I1112" s="916" t="s">
        <v>737</v>
      </c>
    </row>
    <row r="1113" spans="1:9" s="37" customFormat="1" ht="76.5" hidden="1">
      <c r="A1113" s="164"/>
      <c r="B1113" s="527"/>
      <c r="C1113" s="172" t="s">
        <v>1089</v>
      </c>
      <c r="D1113" s="255"/>
      <c r="E1113" s="255"/>
      <c r="F1113" s="254"/>
      <c r="G1113" s="255"/>
      <c r="H1113" s="604">
        <v>0</v>
      </c>
      <c r="I1113" s="916" t="s">
        <v>1079</v>
      </c>
    </row>
    <row r="1114" spans="1:9" s="37" customFormat="1" ht="12.75" hidden="1">
      <c r="A1114" s="164"/>
      <c r="B1114" s="528"/>
      <c r="C1114" s="668" t="s">
        <v>28</v>
      </c>
      <c r="D1114" s="255"/>
      <c r="E1114" s="255"/>
      <c r="F1114" s="254"/>
      <c r="G1114" s="255"/>
      <c r="H1114" s="598"/>
      <c r="I1114" s="916"/>
    </row>
    <row r="1115" spans="1:9" s="86" customFormat="1" ht="12.75">
      <c r="A1115" s="53"/>
      <c r="B1115" s="323"/>
      <c r="C1115" s="92" t="s">
        <v>557</v>
      </c>
      <c r="D1115" s="366">
        <v>1829823</v>
      </c>
      <c r="E1115" s="366">
        <v>1750198.04</v>
      </c>
      <c r="F1115" s="379">
        <v>1260213.67</v>
      </c>
      <c r="G1115" s="366">
        <v>1650000</v>
      </c>
      <c r="H1115" s="652">
        <f>SUM(H1116:H1117)</f>
        <v>2002392.4</v>
      </c>
      <c r="I1115" s="1009"/>
    </row>
    <row r="1116" spans="1:9" s="76" customFormat="1" ht="12.75">
      <c r="A1116" s="99"/>
      <c r="B1116" s="508"/>
      <c r="C1116" s="172" t="s">
        <v>219</v>
      </c>
      <c r="D1116" s="240"/>
      <c r="E1116" s="240"/>
      <c r="F1116" s="300"/>
      <c r="G1116" s="241"/>
      <c r="H1116" s="592">
        <v>2000000</v>
      </c>
      <c r="I1116" s="1171" t="s">
        <v>1286</v>
      </c>
    </row>
    <row r="1117" spans="1:9" s="37" customFormat="1" ht="51">
      <c r="A1117" s="182"/>
      <c r="B1117" s="528"/>
      <c r="C1117" s="172" t="s">
        <v>1040</v>
      </c>
      <c r="D1117" s="255"/>
      <c r="E1117" s="255"/>
      <c r="F1117" s="254"/>
      <c r="G1117" s="255"/>
      <c r="H1117" s="598">
        <v>2392.4</v>
      </c>
      <c r="I1117" s="966" t="s">
        <v>311</v>
      </c>
    </row>
    <row r="1118" spans="1:9" s="117" customFormat="1" ht="38.25">
      <c r="A1118" s="231"/>
      <c r="B1118" s="231" t="s">
        <v>702</v>
      </c>
      <c r="C1118" s="275" t="s">
        <v>703</v>
      </c>
      <c r="D1118" s="227">
        <f>SUM(D1119)</f>
        <v>25616</v>
      </c>
      <c r="E1118" s="227">
        <f>SUM(E1119)</f>
        <v>38683.5</v>
      </c>
      <c r="F1118" s="227">
        <f>SUM(F1119)</f>
        <v>16762.1</v>
      </c>
      <c r="G1118" s="227">
        <f>SUM(G1119)</f>
        <v>121762.1</v>
      </c>
      <c r="H1118" s="588">
        <f>SUM(H1119)</f>
        <v>35000</v>
      </c>
      <c r="I1118" s="906" t="s">
        <v>28</v>
      </c>
    </row>
    <row r="1119" spans="1:11" s="86" customFormat="1" ht="12.75">
      <c r="A1119" s="58"/>
      <c r="B1119" s="323"/>
      <c r="C1119" s="71" t="s">
        <v>555</v>
      </c>
      <c r="D1119" s="892">
        <v>25616</v>
      </c>
      <c r="E1119" s="892">
        <v>38683.5</v>
      </c>
      <c r="F1119" s="138">
        <v>16762.1</v>
      </c>
      <c r="G1119" s="138">
        <v>121762.1</v>
      </c>
      <c r="H1119" s="621">
        <f>SUM(H1120:H1122)</f>
        <v>35000</v>
      </c>
      <c r="I1119" s="916" t="s">
        <v>28</v>
      </c>
      <c r="K1119" s="573" t="e">
        <f>SUM(#REF!,#REF!,)</f>
        <v>#REF!</v>
      </c>
    </row>
    <row r="1120" spans="1:9" s="38" customFormat="1" ht="25.5">
      <c r="A1120" s="64"/>
      <c r="B1120" s="1200"/>
      <c r="C1120" s="47" t="s">
        <v>356</v>
      </c>
      <c r="D1120" s="774">
        <v>0</v>
      </c>
      <c r="E1120" s="774"/>
      <c r="F1120" s="914"/>
      <c r="G1120" s="338"/>
      <c r="H1120" s="608">
        <v>5000</v>
      </c>
      <c r="I1120" s="916" t="s">
        <v>28</v>
      </c>
    </row>
    <row r="1121" spans="1:9" s="76" customFormat="1" ht="12.75" hidden="1">
      <c r="A1121" s="99"/>
      <c r="B1121" s="501"/>
      <c r="C1121" s="171" t="s">
        <v>882</v>
      </c>
      <c r="D1121" s="241"/>
      <c r="E1121" s="241"/>
      <c r="F1121" s="241"/>
      <c r="G1121" s="241"/>
      <c r="H1121" s="649">
        <v>0</v>
      </c>
      <c r="I1121" s="916" t="s">
        <v>28</v>
      </c>
    </row>
    <row r="1122" spans="1:9" s="38" customFormat="1" ht="38.25">
      <c r="A1122" s="70"/>
      <c r="B1122" s="827"/>
      <c r="C1122" s="47" t="s">
        <v>881</v>
      </c>
      <c r="D1122" s="774">
        <v>0</v>
      </c>
      <c r="E1122" s="774"/>
      <c r="F1122" s="914"/>
      <c r="G1122" s="338"/>
      <c r="H1122" s="608">
        <v>30000</v>
      </c>
      <c r="I1122" s="916" t="s">
        <v>28</v>
      </c>
    </row>
    <row r="1123" spans="1:9" s="117" customFormat="1" ht="12.75">
      <c r="A1123" s="221"/>
      <c r="B1123" s="221" t="s">
        <v>273</v>
      </c>
      <c r="C1123" s="222" t="s">
        <v>30</v>
      </c>
      <c r="D1123" s="224">
        <f>SUM(D1142,D1124)</f>
        <v>4806423</v>
      </c>
      <c r="E1123" s="224">
        <f>SUM(E1142,E1124)</f>
        <v>8936914.08</v>
      </c>
      <c r="F1123" s="224">
        <f>SUM(F1142,F1124)</f>
        <v>5574373.8</v>
      </c>
      <c r="G1123" s="224">
        <f>SUM(G1142,G1124)</f>
        <v>11604025.09</v>
      </c>
      <c r="H1123" s="605">
        <f>SUM(H1142,H1124)</f>
        <v>25238192.169999998</v>
      </c>
      <c r="I1123" s="986"/>
    </row>
    <row r="1124" spans="1:9" s="86" customFormat="1" ht="12.75">
      <c r="A1124" s="53"/>
      <c r="B1124" s="74"/>
      <c r="C1124" s="36" t="s">
        <v>396</v>
      </c>
      <c r="D1124" s="158">
        <v>4017720</v>
      </c>
      <c r="E1124" s="158">
        <v>8086130.16</v>
      </c>
      <c r="F1124" s="111">
        <v>5452221.7</v>
      </c>
      <c r="G1124" s="158">
        <v>11171546.32</v>
      </c>
      <c r="H1124" s="419">
        <f>SUM(H1125:H1126,H1129:H1141)</f>
        <v>24714908.77</v>
      </c>
      <c r="I1124" s="146" t="s">
        <v>28</v>
      </c>
    </row>
    <row r="1125" spans="1:9" s="86" customFormat="1" ht="38.25">
      <c r="A1125" s="43"/>
      <c r="B1125" s="43"/>
      <c r="C1125" s="577" t="s">
        <v>870</v>
      </c>
      <c r="D1125" s="576"/>
      <c r="E1125" s="576"/>
      <c r="F1125" s="422"/>
      <c r="G1125" s="255"/>
      <c r="H1125" s="607">
        <v>1500000</v>
      </c>
      <c r="I1125" s="1139" t="s">
        <v>28</v>
      </c>
    </row>
    <row r="1126" spans="1:9" s="86" customFormat="1" ht="25.5">
      <c r="A1126" s="43"/>
      <c r="B1126" s="43"/>
      <c r="C1126" s="577" t="s">
        <v>671</v>
      </c>
      <c r="D1126" s="576"/>
      <c r="E1126" s="576"/>
      <c r="F1126" s="422"/>
      <c r="G1126" s="255"/>
      <c r="H1126" s="607">
        <f>SUM(H1127:H1128)</f>
        <v>3163717</v>
      </c>
      <c r="I1126" s="930" t="s">
        <v>28</v>
      </c>
    </row>
    <row r="1127" spans="1:9" s="86" customFormat="1" ht="12.75">
      <c r="A1127" s="43"/>
      <c r="B1127" s="43"/>
      <c r="C1127" s="699"/>
      <c r="D1127" s="576"/>
      <c r="E1127" s="576"/>
      <c r="F1127" s="422"/>
      <c r="G1127" s="255"/>
      <c r="H1127" s="804">
        <v>1663717</v>
      </c>
      <c r="I1127" s="972" t="s">
        <v>1287</v>
      </c>
    </row>
    <row r="1128" spans="1:9" s="86" customFormat="1" ht="12.75">
      <c r="A1128" s="43"/>
      <c r="B1128" s="43"/>
      <c r="C1128" s="699"/>
      <c r="D1128" s="576"/>
      <c r="E1128" s="576"/>
      <c r="F1128" s="422"/>
      <c r="G1128" s="255"/>
      <c r="H1128" s="1069">
        <v>1500000</v>
      </c>
      <c r="I1128" s="994" t="s">
        <v>1288</v>
      </c>
    </row>
    <row r="1129" spans="1:9" s="86" customFormat="1" ht="114.75">
      <c r="A1129" s="43"/>
      <c r="B1129" s="43"/>
      <c r="C1129" s="577" t="s">
        <v>659</v>
      </c>
      <c r="D1129" s="576"/>
      <c r="E1129" s="576"/>
      <c r="F1129" s="422"/>
      <c r="G1129" s="255"/>
      <c r="H1129" s="607">
        <v>19955000</v>
      </c>
      <c r="I1129" s="972" t="s">
        <v>1289</v>
      </c>
    </row>
    <row r="1130" spans="1:9" s="86" customFormat="1" ht="25.5">
      <c r="A1130" s="535"/>
      <c r="B1130" s="80"/>
      <c r="C1130" s="1061" t="s">
        <v>1215</v>
      </c>
      <c r="D1130" s="576"/>
      <c r="E1130" s="576"/>
      <c r="F1130" s="422"/>
      <c r="G1130" s="255"/>
      <c r="H1130" s="607">
        <v>15000</v>
      </c>
      <c r="I1130" s="994" t="s">
        <v>28</v>
      </c>
    </row>
    <row r="1131" spans="1:10" s="328" customFormat="1" ht="12.75">
      <c r="A1131" s="811"/>
      <c r="B1131" s="811"/>
      <c r="C1131" s="1210"/>
      <c r="D1131" s="1211"/>
      <c r="E1131" s="1211"/>
      <c r="F1131" s="1212"/>
      <c r="G1131" s="1211"/>
      <c r="H1131" s="614"/>
      <c r="I1131" s="1223" t="s">
        <v>1314</v>
      </c>
      <c r="J1131" s="487"/>
    </row>
    <row r="1132" spans="1:9" ht="13.5" thickBot="1">
      <c r="A1132" s="18"/>
      <c r="B1132" s="18"/>
      <c r="C1132" s="547"/>
      <c r="D1132" s="145"/>
      <c r="E1132" s="145"/>
      <c r="F1132" s="297"/>
      <c r="G1132" s="326"/>
      <c r="H1132" s="585"/>
      <c r="I1132" s="973"/>
    </row>
    <row r="1133" spans="1:9" s="1" customFormat="1" ht="39" thickBot="1">
      <c r="A1133" s="20" t="s">
        <v>21</v>
      </c>
      <c r="B1133" s="21" t="s">
        <v>22</v>
      </c>
      <c r="C1133" s="9" t="s">
        <v>44</v>
      </c>
      <c r="D1133" s="10" t="s">
        <v>795</v>
      </c>
      <c r="E1133" s="10" t="s">
        <v>913</v>
      </c>
      <c r="F1133" s="10" t="s">
        <v>914</v>
      </c>
      <c r="G1133" s="10" t="s">
        <v>897</v>
      </c>
      <c r="H1133" s="1031" t="s">
        <v>915</v>
      </c>
      <c r="I1133" s="666" t="s">
        <v>25</v>
      </c>
    </row>
    <row r="1134" spans="1:12" s="86" customFormat="1" ht="25.5">
      <c r="A1134" s="43"/>
      <c r="B1134" s="43"/>
      <c r="C1134" s="1062" t="s">
        <v>981</v>
      </c>
      <c r="D1134" s="576"/>
      <c r="E1134" s="576"/>
      <c r="F1134" s="422"/>
      <c r="G1134" s="255"/>
      <c r="H1134" s="607">
        <v>14745.05</v>
      </c>
      <c r="I1134" s="966" t="s">
        <v>446</v>
      </c>
      <c r="L1134" s="805">
        <f>SUM(H1134:H1136)</f>
        <v>56191.770000000004</v>
      </c>
    </row>
    <row r="1135" spans="1:9" s="76" customFormat="1" ht="25.5">
      <c r="A1135" s="99"/>
      <c r="B1135" s="814"/>
      <c r="C1135" s="810" t="s">
        <v>1041</v>
      </c>
      <c r="D1135" s="354"/>
      <c r="E1135" s="354"/>
      <c r="F1135" s="308"/>
      <c r="G1135" s="241"/>
      <c r="H1135" s="813">
        <v>25000</v>
      </c>
      <c r="I1135" s="966" t="s">
        <v>88</v>
      </c>
    </row>
    <row r="1136" spans="1:9" s="76" customFormat="1" ht="38.25">
      <c r="A1136" s="99"/>
      <c r="B1136" s="814"/>
      <c r="C1136" s="810" t="s">
        <v>1045</v>
      </c>
      <c r="D1136" s="354"/>
      <c r="E1136" s="354"/>
      <c r="F1136" s="308"/>
      <c r="G1136" s="241"/>
      <c r="H1136" s="813">
        <v>16446.72</v>
      </c>
      <c r="I1136" s="966" t="s">
        <v>416</v>
      </c>
    </row>
    <row r="1137" spans="1:11" s="3" customFormat="1" ht="25.5">
      <c r="A1137" s="199"/>
      <c r="B1137" s="199"/>
      <c r="C1137" s="1060" t="s">
        <v>811</v>
      </c>
      <c r="D1137" s="351"/>
      <c r="E1137" s="351"/>
      <c r="F1137" s="304"/>
      <c r="G1137" s="365"/>
      <c r="H1137" s="426">
        <v>25000</v>
      </c>
      <c r="I1137" s="964" t="s">
        <v>679</v>
      </c>
      <c r="K1137" s="689">
        <f>SUM(H1137:H1177)</f>
        <v>1594850.2</v>
      </c>
    </row>
    <row r="1138" spans="1:9" s="76" customFormat="1" ht="51" hidden="1">
      <c r="A1138" s="99"/>
      <c r="B1138" s="99"/>
      <c r="C1138" s="1063" t="s">
        <v>983</v>
      </c>
      <c r="D1138" s="354"/>
      <c r="E1138" s="354"/>
      <c r="F1138" s="308"/>
      <c r="G1138" s="241"/>
      <c r="H1138" s="813">
        <v>0</v>
      </c>
      <c r="I1138" s="916" t="s">
        <v>984</v>
      </c>
    </row>
    <row r="1139" spans="1:9" s="76" customFormat="1" ht="25.5" hidden="1">
      <c r="A1139" s="99"/>
      <c r="B1139" s="99"/>
      <c r="C1139" s="1063" t="s">
        <v>985</v>
      </c>
      <c r="D1139" s="354"/>
      <c r="E1139" s="354"/>
      <c r="F1139" s="308"/>
      <c r="G1139" s="241"/>
      <c r="H1139" s="813">
        <v>0</v>
      </c>
      <c r="I1139" s="916" t="s">
        <v>984</v>
      </c>
    </row>
    <row r="1140" spans="1:9" s="76" customFormat="1" ht="38.25" hidden="1">
      <c r="A1140" s="98"/>
      <c r="B1140" s="98"/>
      <c r="C1140" s="1063" t="s">
        <v>1062</v>
      </c>
      <c r="D1140" s="354"/>
      <c r="E1140" s="354"/>
      <c r="F1140" s="308"/>
      <c r="G1140" s="241"/>
      <c r="H1140" s="813">
        <v>0</v>
      </c>
      <c r="I1140" s="916" t="s">
        <v>1063</v>
      </c>
    </row>
    <row r="1141" spans="1:9" s="3" customFormat="1" ht="25.5" hidden="1">
      <c r="A1141" s="199"/>
      <c r="B1141" s="199"/>
      <c r="C1141" s="577" t="s">
        <v>680</v>
      </c>
      <c r="D1141" s="351"/>
      <c r="E1141" s="351"/>
      <c r="F1141" s="304"/>
      <c r="G1141" s="365"/>
      <c r="H1141" s="426">
        <v>0</v>
      </c>
      <c r="I1141" s="916" t="s">
        <v>749</v>
      </c>
    </row>
    <row r="1142" spans="1:9" s="25" customFormat="1" ht="12.75">
      <c r="A1142" s="29"/>
      <c r="B1142" s="134"/>
      <c r="C1142" s="136" t="s">
        <v>169</v>
      </c>
      <c r="D1142" s="129">
        <v>788703</v>
      </c>
      <c r="E1142" s="129">
        <v>850783.92</v>
      </c>
      <c r="F1142" s="150">
        <v>122152.1</v>
      </c>
      <c r="G1142" s="129">
        <v>432478.77</v>
      </c>
      <c r="H1142" s="653">
        <f>SUM(H1143,H1145)</f>
        <v>523283.4</v>
      </c>
      <c r="I1142" s="916" t="s">
        <v>28</v>
      </c>
    </row>
    <row r="1143" spans="1:9" ht="12.75">
      <c r="A1143" s="39"/>
      <c r="B1143" s="28"/>
      <c r="C1143" s="183" t="s">
        <v>8</v>
      </c>
      <c r="D1143" s="131">
        <f>SUM(D1144)</f>
        <v>0</v>
      </c>
      <c r="E1143" s="131">
        <f>SUM(E1144)</f>
        <v>0</v>
      </c>
      <c r="F1143" s="131">
        <f>SUM(F1144)</f>
        <v>0</v>
      </c>
      <c r="G1143" s="131">
        <f>SUM(G1144)</f>
        <v>2000</v>
      </c>
      <c r="H1143" s="635">
        <f>SUM(H1144)</f>
        <v>20000</v>
      </c>
      <c r="I1143" s="916" t="s">
        <v>28</v>
      </c>
    </row>
    <row r="1144" spans="1:9" s="37" customFormat="1" ht="25.5">
      <c r="A1144" s="163"/>
      <c r="B1144" s="164"/>
      <c r="C1144" s="183" t="s">
        <v>0</v>
      </c>
      <c r="D1144" s="132">
        <v>0</v>
      </c>
      <c r="E1144" s="132">
        <v>0</v>
      </c>
      <c r="F1144" s="111">
        <v>0</v>
      </c>
      <c r="G1144" s="158">
        <v>2000</v>
      </c>
      <c r="H1144" s="608">
        <v>20000</v>
      </c>
      <c r="I1144" s="916" t="s">
        <v>877</v>
      </c>
    </row>
    <row r="1145" spans="1:9" ht="12.75">
      <c r="A1145" s="39"/>
      <c r="B1145" s="28"/>
      <c r="C1145" s="171" t="s">
        <v>14</v>
      </c>
      <c r="D1145" s="158">
        <f>SUM(D1142-D1144)</f>
        <v>788703</v>
      </c>
      <c r="E1145" s="158">
        <v>850784</v>
      </c>
      <c r="F1145" s="158">
        <v>122152</v>
      </c>
      <c r="G1145" s="158">
        <v>430479</v>
      </c>
      <c r="H1145" s="419">
        <f>SUM(H1146:H1177)</f>
        <v>503283.4</v>
      </c>
      <c r="I1145" s="916" t="s">
        <v>28</v>
      </c>
    </row>
    <row r="1146" spans="1:9" s="37" customFormat="1" ht="12.75" customHeight="1">
      <c r="A1146" s="164"/>
      <c r="B1146" s="527"/>
      <c r="C1146" s="1266" t="s">
        <v>199</v>
      </c>
      <c r="D1146" s="1243">
        <v>22500</v>
      </c>
      <c r="E1146" s="1243">
        <v>20646</v>
      </c>
      <c r="F1146" s="1240">
        <v>0</v>
      </c>
      <c r="G1146" s="1243">
        <v>22500</v>
      </c>
      <c r="H1146" s="1260">
        <v>22500</v>
      </c>
      <c r="I1146" s="1256" t="s">
        <v>28</v>
      </c>
    </row>
    <row r="1147" spans="1:9" s="86" customFormat="1" ht="12.75">
      <c r="A1147" s="43"/>
      <c r="B1147" s="43"/>
      <c r="C1147" s="1267"/>
      <c r="D1147" s="1244"/>
      <c r="E1147" s="1244"/>
      <c r="F1147" s="1241"/>
      <c r="G1147" s="1244"/>
      <c r="H1147" s="1261"/>
      <c r="I1147" s="1257"/>
    </row>
    <row r="1148" spans="1:11" s="86" customFormat="1" ht="12.75">
      <c r="A1148" s="43"/>
      <c r="B1148" s="43"/>
      <c r="C1148" s="1267"/>
      <c r="D1148" s="1244"/>
      <c r="E1148" s="1244"/>
      <c r="F1148" s="1241"/>
      <c r="G1148" s="1244"/>
      <c r="H1148" s="1261"/>
      <c r="I1148" s="1257"/>
      <c r="K1148" s="805">
        <f>SUM(H1144,H1146:H1151,H1154:H1169)</f>
        <v>429400</v>
      </c>
    </row>
    <row r="1149" spans="1:9" s="86" customFormat="1" ht="12.75">
      <c r="A1149" s="43"/>
      <c r="B1149" s="43"/>
      <c r="C1149" s="1267"/>
      <c r="D1149" s="1244"/>
      <c r="E1149" s="1244"/>
      <c r="F1149" s="1241"/>
      <c r="G1149" s="1244"/>
      <c r="H1149" s="1261"/>
      <c r="I1149" s="1257"/>
    </row>
    <row r="1150" spans="1:9" s="86" customFormat="1" ht="12.75">
      <c r="A1150" s="43"/>
      <c r="B1150" s="43"/>
      <c r="C1150" s="1268"/>
      <c r="D1150" s="1245"/>
      <c r="E1150" s="1245"/>
      <c r="F1150" s="1242"/>
      <c r="G1150" s="1245"/>
      <c r="H1150" s="1262"/>
      <c r="I1150" s="1258"/>
    </row>
    <row r="1151" spans="1:9" s="37" customFormat="1" ht="25.5">
      <c r="A1151" s="163"/>
      <c r="B1151" s="163"/>
      <c r="C1151" s="187" t="s">
        <v>422</v>
      </c>
      <c r="D1151" s="253"/>
      <c r="E1151" s="253"/>
      <c r="F1151" s="254"/>
      <c r="G1151" s="255"/>
      <c r="H1151" s="598">
        <v>2500</v>
      </c>
      <c r="I1151" s="916" t="s">
        <v>28</v>
      </c>
    </row>
    <row r="1152" spans="1:9" s="37" customFormat="1" ht="38.25">
      <c r="A1152" s="163"/>
      <c r="B1152" s="163"/>
      <c r="C1152" s="1201" t="s">
        <v>1157</v>
      </c>
      <c r="D1152" s="253"/>
      <c r="E1152" s="253"/>
      <c r="F1152" s="254"/>
      <c r="G1152" s="255"/>
      <c r="H1152" s="598">
        <v>50000</v>
      </c>
      <c r="I1152" s="916" t="s">
        <v>28</v>
      </c>
    </row>
    <row r="1153" spans="1:9" s="37" customFormat="1" ht="12.75" hidden="1">
      <c r="A1153" s="163"/>
      <c r="B1153" s="163"/>
      <c r="C1153" s="1106" t="s">
        <v>1158</v>
      </c>
      <c r="D1153" s="253"/>
      <c r="E1153" s="253"/>
      <c r="F1153" s="254"/>
      <c r="G1153" s="255"/>
      <c r="H1153" s="1161">
        <v>0</v>
      </c>
      <c r="I1153" s="916" t="s">
        <v>28</v>
      </c>
    </row>
    <row r="1154" spans="1:9" s="37" customFormat="1" ht="24" customHeight="1" hidden="1">
      <c r="A1154" s="163"/>
      <c r="B1154" s="163"/>
      <c r="C1154" s="187" t="s">
        <v>776</v>
      </c>
      <c r="D1154" s="253"/>
      <c r="E1154" s="253"/>
      <c r="F1154" s="254"/>
      <c r="G1154" s="255"/>
      <c r="H1154" s="1153">
        <v>0</v>
      </c>
      <c r="I1154" s="916" t="s">
        <v>28</v>
      </c>
    </row>
    <row r="1155" spans="1:9" s="37" customFormat="1" ht="38.25">
      <c r="A1155" s="163"/>
      <c r="B1155" s="163"/>
      <c r="C1155" s="187" t="s">
        <v>884</v>
      </c>
      <c r="D1155" s="253"/>
      <c r="E1155" s="253"/>
      <c r="F1155" s="254"/>
      <c r="G1155" s="255"/>
      <c r="H1155" s="598">
        <v>20000</v>
      </c>
      <c r="I1155" s="916" t="s">
        <v>28</v>
      </c>
    </row>
    <row r="1156" spans="1:9" s="37" customFormat="1" ht="24" customHeight="1">
      <c r="A1156" s="163"/>
      <c r="B1156" s="163"/>
      <c r="C1156" s="187" t="s">
        <v>879</v>
      </c>
      <c r="D1156" s="253"/>
      <c r="E1156" s="253"/>
      <c r="F1156" s="254"/>
      <c r="G1156" s="255"/>
      <c r="H1156" s="598">
        <v>50000</v>
      </c>
      <c r="I1156" s="916" t="s">
        <v>28</v>
      </c>
    </row>
    <row r="1157" spans="1:9" s="37" customFormat="1" ht="63.75">
      <c r="A1157" s="163"/>
      <c r="B1157" s="163"/>
      <c r="C1157" s="187" t="s">
        <v>880</v>
      </c>
      <c r="D1157" s="253"/>
      <c r="E1157" s="253"/>
      <c r="F1157" s="254"/>
      <c r="G1157" s="255"/>
      <c r="H1157" s="598">
        <v>12000</v>
      </c>
      <c r="I1157" s="916" t="s">
        <v>28</v>
      </c>
    </row>
    <row r="1158" spans="1:9" s="37" customFormat="1" ht="25.5">
      <c r="A1158" s="163"/>
      <c r="B1158" s="163"/>
      <c r="C1158" s="174" t="s">
        <v>297</v>
      </c>
      <c r="D1158" s="253"/>
      <c r="E1158" s="253"/>
      <c r="F1158" s="272"/>
      <c r="G1158" s="255"/>
      <c r="H1158" s="598">
        <v>25400</v>
      </c>
      <c r="I1158" s="994" t="s">
        <v>28</v>
      </c>
    </row>
    <row r="1159" spans="1:9" s="76" customFormat="1" ht="51">
      <c r="A1159" s="98"/>
      <c r="B1159" s="98"/>
      <c r="C1159" s="137" t="s">
        <v>507</v>
      </c>
      <c r="D1159" s="240"/>
      <c r="E1159" s="240"/>
      <c r="F1159" s="300"/>
      <c r="G1159" s="241"/>
      <c r="H1159" s="594">
        <v>110000</v>
      </c>
      <c r="I1159" s="916" t="s">
        <v>28</v>
      </c>
    </row>
    <row r="1160" spans="1:9" s="76" customFormat="1" ht="12.75">
      <c r="A1160" s="98"/>
      <c r="B1160" s="98"/>
      <c r="C1160" s="137" t="s">
        <v>93</v>
      </c>
      <c r="D1160" s="240"/>
      <c r="E1160" s="240"/>
      <c r="F1160" s="300"/>
      <c r="G1160" s="241"/>
      <c r="H1160" s="592">
        <v>5000</v>
      </c>
      <c r="I1160" s="916" t="s">
        <v>28</v>
      </c>
    </row>
    <row r="1161" spans="1:9" s="76" customFormat="1" ht="38.25">
      <c r="A1161" s="153" t="s">
        <v>28</v>
      </c>
      <c r="B1161" s="78"/>
      <c r="C1161" s="137" t="s">
        <v>1188</v>
      </c>
      <c r="D1161" s="240"/>
      <c r="E1161" s="240"/>
      <c r="F1161" s="300"/>
      <c r="G1161" s="241"/>
      <c r="H1161" s="592">
        <v>5000</v>
      </c>
      <c r="I1161" s="916" t="s">
        <v>28</v>
      </c>
    </row>
    <row r="1162" spans="1:10" s="328" customFormat="1" ht="12.75">
      <c r="A1162" s="811"/>
      <c r="B1162" s="811"/>
      <c r="C1162" s="1210"/>
      <c r="D1162" s="1211"/>
      <c r="E1162" s="1211"/>
      <c r="F1162" s="1212"/>
      <c r="G1162" s="1211"/>
      <c r="H1162" s="614"/>
      <c r="I1162" s="1223" t="s">
        <v>1315</v>
      </c>
      <c r="J1162" s="487"/>
    </row>
    <row r="1163" spans="1:9" ht="13.5" thickBot="1">
      <c r="A1163" s="18"/>
      <c r="B1163" s="18"/>
      <c r="C1163" s="547"/>
      <c r="D1163" s="145"/>
      <c r="E1163" s="145"/>
      <c r="F1163" s="297"/>
      <c r="G1163" s="326"/>
      <c r="H1163" s="585"/>
      <c r="I1163" s="973"/>
    </row>
    <row r="1164" spans="1:9" s="1" customFormat="1" ht="39" thickBot="1">
      <c r="A1164" s="20" t="s">
        <v>21</v>
      </c>
      <c r="B1164" s="21" t="s">
        <v>22</v>
      </c>
      <c r="C1164" s="9" t="s">
        <v>44</v>
      </c>
      <c r="D1164" s="10" t="s">
        <v>795</v>
      </c>
      <c r="E1164" s="10" t="s">
        <v>913</v>
      </c>
      <c r="F1164" s="10" t="s">
        <v>914</v>
      </c>
      <c r="G1164" s="10" t="s">
        <v>897</v>
      </c>
      <c r="H1164" s="1031" t="s">
        <v>915</v>
      </c>
      <c r="I1164" s="666" t="s">
        <v>25</v>
      </c>
    </row>
    <row r="1165" spans="1:9" s="76" customFormat="1" ht="25.5">
      <c r="A1165" s="98"/>
      <c r="B1165" s="98"/>
      <c r="C1165" s="137" t="s">
        <v>501</v>
      </c>
      <c r="D1165" s="240"/>
      <c r="E1165" s="240"/>
      <c r="F1165" s="300"/>
      <c r="G1165" s="241"/>
      <c r="H1165" s="592">
        <v>5000</v>
      </c>
      <c r="I1165" s="916" t="s">
        <v>28</v>
      </c>
    </row>
    <row r="1166" spans="1:9" s="76" customFormat="1" ht="25.5">
      <c r="A1166" s="98"/>
      <c r="B1166" s="98"/>
      <c r="C1166" s="137" t="s">
        <v>672</v>
      </c>
      <c r="D1166" s="240"/>
      <c r="E1166" s="240"/>
      <c r="F1166" s="300"/>
      <c r="G1166" s="241"/>
      <c r="H1166" s="592">
        <v>2000</v>
      </c>
      <c r="I1166" s="916" t="s">
        <v>28</v>
      </c>
    </row>
    <row r="1167" spans="1:9" s="76" customFormat="1" ht="25.5">
      <c r="A1167" s="98"/>
      <c r="B1167" s="98"/>
      <c r="C1167" s="571" t="s">
        <v>686</v>
      </c>
      <c r="D1167" s="357"/>
      <c r="E1167" s="357"/>
      <c r="F1167" s="263"/>
      <c r="G1167" s="286"/>
      <c r="H1167" s="592">
        <v>50000</v>
      </c>
      <c r="I1167" s="916" t="s">
        <v>28</v>
      </c>
    </row>
    <row r="1168" spans="1:9" s="76" customFormat="1" ht="12.75">
      <c r="A1168" s="98"/>
      <c r="B1168" s="98"/>
      <c r="C1168" s="137" t="s">
        <v>661</v>
      </c>
      <c r="D1168" s="240"/>
      <c r="E1168" s="240"/>
      <c r="F1168" s="300"/>
      <c r="G1168" s="241"/>
      <c r="H1168" s="592">
        <v>100000</v>
      </c>
      <c r="I1168" s="930" t="s">
        <v>1290</v>
      </c>
    </row>
    <row r="1169" spans="1:9" s="76" customFormat="1" ht="76.5" hidden="1">
      <c r="A1169" s="99"/>
      <c r="B1169" s="501"/>
      <c r="C1169" s="730" t="s">
        <v>878</v>
      </c>
      <c r="D1169" s="241"/>
      <c r="E1169" s="241"/>
      <c r="F1169" s="499"/>
      <c r="G1169" s="241"/>
      <c r="H1169" s="592">
        <v>0</v>
      </c>
      <c r="I1169" s="916" t="s">
        <v>898</v>
      </c>
    </row>
    <row r="1170" spans="1:11" s="3" customFormat="1" ht="25.5">
      <c r="A1170" s="199"/>
      <c r="B1170" s="199"/>
      <c r="C1170" s="1060" t="s">
        <v>811</v>
      </c>
      <c r="D1170" s="351"/>
      <c r="E1170" s="351"/>
      <c r="F1170" s="304"/>
      <c r="G1170" s="365"/>
      <c r="H1170" s="426">
        <v>9441.7</v>
      </c>
      <c r="I1170" s="964" t="s">
        <v>679</v>
      </c>
      <c r="K1170" s="689">
        <f>SUM(H1170:H1212)</f>
        <v>6341199.9399999995</v>
      </c>
    </row>
    <row r="1171" spans="1:9" s="86" customFormat="1" ht="25.5">
      <c r="A1171" s="163"/>
      <c r="B1171" s="53"/>
      <c r="C1171" s="1061" t="s">
        <v>1029</v>
      </c>
      <c r="D1171" s="255"/>
      <c r="E1171" s="255"/>
      <c r="F1171" s="254"/>
      <c r="G1171" s="243"/>
      <c r="H1171" s="419">
        <v>8441.7</v>
      </c>
      <c r="I1171" s="966" t="s">
        <v>448</v>
      </c>
    </row>
    <row r="1172" spans="1:11" s="86" customFormat="1" ht="38.25">
      <c r="A1172" s="163"/>
      <c r="B1172" s="53"/>
      <c r="C1172" s="1061" t="s">
        <v>1031</v>
      </c>
      <c r="D1172" s="255"/>
      <c r="E1172" s="255"/>
      <c r="F1172" s="254"/>
      <c r="G1172" s="579"/>
      <c r="H1172" s="419">
        <v>8000</v>
      </c>
      <c r="I1172" s="966" t="s">
        <v>202</v>
      </c>
      <c r="K1172" s="805">
        <f>SUM(H1170:H1177)</f>
        <v>43883.4</v>
      </c>
    </row>
    <row r="1173" spans="1:9" s="86" customFormat="1" ht="63.75">
      <c r="A1173" s="164"/>
      <c r="B1173" s="529"/>
      <c r="C1173" s="1061" t="s">
        <v>1036</v>
      </c>
      <c r="D1173" s="576"/>
      <c r="E1173" s="576"/>
      <c r="F1173" s="422"/>
      <c r="G1173" s="579"/>
      <c r="H1173" s="606">
        <v>4000</v>
      </c>
      <c r="I1173" s="966" t="s">
        <v>311</v>
      </c>
    </row>
    <row r="1174" spans="1:9" s="76" customFormat="1" ht="25.5">
      <c r="A1174" s="99"/>
      <c r="B1174" s="501"/>
      <c r="C1174" s="812" t="s">
        <v>965</v>
      </c>
      <c r="D1174" s="354"/>
      <c r="E1174" s="354"/>
      <c r="F1174" s="308"/>
      <c r="G1174" s="241"/>
      <c r="H1174" s="813">
        <v>2500</v>
      </c>
      <c r="I1174" s="966" t="s">
        <v>312</v>
      </c>
    </row>
    <row r="1175" spans="1:9" s="76" customFormat="1" ht="25.5">
      <c r="A1175" s="99"/>
      <c r="B1175" s="501"/>
      <c r="C1175" s="812" t="s">
        <v>1005</v>
      </c>
      <c r="D1175" s="354"/>
      <c r="E1175" s="354"/>
      <c r="F1175" s="308"/>
      <c r="G1175" s="241"/>
      <c r="H1175" s="813">
        <v>2500</v>
      </c>
      <c r="I1175" s="966" t="s">
        <v>87</v>
      </c>
    </row>
    <row r="1176" spans="1:9" s="76" customFormat="1" ht="25.5">
      <c r="A1176" s="99"/>
      <c r="B1176" s="501"/>
      <c r="C1176" s="812" t="s">
        <v>812</v>
      </c>
      <c r="D1176" s="354"/>
      <c r="E1176" s="354"/>
      <c r="F1176" s="308"/>
      <c r="G1176" s="241"/>
      <c r="H1176" s="813">
        <v>1000</v>
      </c>
      <c r="I1176" s="966" t="s">
        <v>87</v>
      </c>
    </row>
    <row r="1177" spans="1:9" s="76" customFormat="1" ht="39" thickBot="1">
      <c r="A1177" s="259"/>
      <c r="B1177" s="1074"/>
      <c r="C1177" s="1075" t="s">
        <v>1004</v>
      </c>
      <c r="D1177" s="1076"/>
      <c r="E1177" s="1076"/>
      <c r="F1177" s="1077"/>
      <c r="G1177" s="920"/>
      <c r="H1177" s="1078">
        <v>8000</v>
      </c>
      <c r="I1177" s="1079" t="s">
        <v>87</v>
      </c>
    </row>
    <row r="1178" spans="1:10" s="115" customFormat="1" ht="47.25">
      <c r="A1178" s="219" t="s">
        <v>145</v>
      </c>
      <c r="B1178" s="219"/>
      <c r="C1178" s="220" t="s">
        <v>146</v>
      </c>
      <c r="D1178" s="239">
        <f>SUM(D1243,D1237,D1233,D1228,D1182,D1179)</f>
        <v>3125410</v>
      </c>
      <c r="E1178" s="239">
        <f>SUM(E1243,E1237,E1233,E1228,E1182,E1179)</f>
        <v>1918049.6600000001</v>
      </c>
      <c r="F1178" s="239">
        <f>SUM(F1243,F1237,F1233,F1228,F1182,F1179)</f>
        <v>1853640.5699999998</v>
      </c>
      <c r="G1178" s="239">
        <f>SUM(G1243,G1237,G1233,G1228,G1182,G1179)</f>
        <v>2834635.1100000003</v>
      </c>
      <c r="H1178" s="595">
        <f>SUM(H1243,H1237,H1233,H1228,H1182,H1179)</f>
        <v>3081577.95</v>
      </c>
      <c r="I1178" s="969"/>
      <c r="J1178" s="121" t="s">
        <v>28</v>
      </c>
    </row>
    <row r="1179" spans="1:9" s="117" customFormat="1" ht="25.5">
      <c r="A1179" s="264"/>
      <c r="B1179" s="225" t="s">
        <v>19</v>
      </c>
      <c r="C1179" s="279" t="s">
        <v>20</v>
      </c>
      <c r="D1179" s="246">
        <f>SUM(D1180)</f>
        <v>29485</v>
      </c>
      <c r="E1179" s="246">
        <f>SUM(E1180)</f>
        <v>0</v>
      </c>
      <c r="F1179" s="246">
        <f>SUM(F1180)</f>
        <v>39400</v>
      </c>
      <c r="G1179" s="246">
        <f>SUM(G1180)</f>
        <v>50000</v>
      </c>
      <c r="H1179" s="631">
        <f>SUM(H1180)</f>
        <v>70000</v>
      </c>
      <c r="I1179" s="1002" t="s">
        <v>28</v>
      </c>
    </row>
    <row r="1180" spans="1:9" s="76" customFormat="1" ht="12.75">
      <c r="A1180" s="84"/>
      <c r="B1180" s="284"/>
      <c r="C1180" s="36" t="s">
        <v>411</v>
      </c>
      <c r="D1180" s="35">
        <v>29485</v>
      </c>
      <c r="E1180" s="35">
        <v>0</v>
      </c>
      <c r="F1180" s="107">
        <v>39400</v>
      </c>
      <c r="G1180" s="35">
        <v>50000</v>
      </c>
      <c r="H1180" s="601">
        <v>70000</v>
      </c>
      <c r="I1180" s="916" t="s">
        <v>28</v>
      </c>
    </row>
    <row r="1181" spans="1:9" s="76" customFormat="1" ht="12.75">
      <c r="A1181" s="78"/>
      <c r="B1181" s="284"/>
      <c r="C1181" s="27" t="s">
        <v>56</v>
      </c>
      <c r="D1181" s="467">
        <v>29485</v>
      </c>
      <c r="E1181" s="467">
        <v>0</v>
      </c>
      <c r="F1181" s="380">
        <v>39400</v>
      </c>
      <c r="G1181" s="322">
        <v>50000</v>
      </c>
      <c r="H1181" s="632">
        <v>70000</v>
      </c>
      <c r="I1181" s="1048" t="s">
        <v>28</v>
      </c>
    </row>
    <row r="1182" spans="1:9" s="117" customFormat="1" ht="25.5">
      <c r="A1182" s="264"/>
      <c r="B1182" s="225" t="s">
        <v>97</v>
      </c>
      <c r="C1182" s="279" t="s">
        <v>98</v>
      </c>
      <c r="D1182" s="227">
        <f>SUM(D1183:D1194)</f>
        <v>1603157</v>
      </c>
      <c r="E1182" s="227">
        <f>SUM(E1183:E1194)</f>
        <v>1008701.5</v>
      </c>
      <c r="F1182" s="227">
        <f>SUM(F1183:F1194)</f>
        <v>761564.64</v>
      </c>
      <c r="G1182" s="227">
        <f>SUM(G1183:G1194)</f>
        <v>1280820.11</v>
      </c>
      <c r="H1182" s="588">
        <f>SUM(H1183,H1194)</f>
        <v>1413297.95</v>
      </c>
      <c r="I1182" s="970" t="s">
        <v>28</v>
      </c>
    </row>
    <row r="1183" spans="1:10" s="76" customFormat="1" ht="12.75">
      <c r="A1183" s="84"/>
      <c r="B1183" s="75"/>
      <c r="C1183" s="71" t="s">
        <v>246</v>
      </c>
      <c r="D1183" s="367">
        <v>134127</v>
      </c>
      <c r="E1183" s="367">
        <v>154360.57</v>
      </c>
      <c r="F1183" s="381">
        <v>50825.49</v>
      </c>
      <c r="G1183" s="367">
        <v>83000</v>
      </c>
      <c r="H1183" s="643">
        <f>SUM(H1185:H1193)</f>
        <v>80000</v>
      </c>
      <c r="I1183" s="916" t="s">
        <v>28</v>
      </c>
      <c r="J1183" s="154" t="s">
        <v>28</v>
      </c>
    </row>
    <row r="1184" spans="1:9" s="443" customFormat="1" ht="63.75" customHeight="1" hidden="1">
      <c r="A1184" s="488"/>
      <c r="B1184" s="441"/>
      <c r="C1184" s="769" t="s">
        <v>719</v>
      </c>
      <c r="D1184" s="286"/>
      <c r="E1184" s="286"/>
      <c r="F1184" s="430"/>
      <c r="G1184" s="500"/>
      <c r="H1184" s="594"/>
      <c r="I1184" s="397" t="s">
        <v>28</v>
      </c>
    </row>
    <row r="1185" spans="1:12" s="363" customFormat="1" ht="38.25">
      <c r="A1185" s="431"/>
      <c r="B1185" s="431"/>
      <c r="C1185" s="812" t="s">
        <v>1022</v>
      </c>
      <c r="D1185" s="396"/>
      <c r="E1185" s="396"/>
      <c r="F1185" s="298"/>
      <c r="G1185" s="498"/>
      <c r="H1185" s="594">
        <v>5000</v>
      </c>
      <c r="I1185" s="964" t="s">
        <v>447</v>
      </c>
      <c r="L1185" s="1142">
        <f>SUM(H1185:H1192)</f>
        <v>80000</v>
      </c>
    </row>
    <row r="1186" spans="1:9" s="363" customFormat="1" ht="25.5">
      <c r="A1186" s="1214"/>
      <c r="B1186" s="1214"/>
      <c r="C1186" s="812" t="s">
        <v>979</v>
      </c>
      <c r="D1186" s="253"/>
      <c r="E1186" s="253"/>
      <c r="F1186" s="272"/>
      <c r="G1186" s="1227"/>
      <c r="H1186" s="592">
        <v>26000</v>
      </c>
      <c r="I1186" s="964" t="s">
        <v>308</v>
      </c>
    </row>
    <row r="1187" spans="1:10" s="328" customFormat="1" ht="12.75">
      <c r="A1187" s="811"/>
      <c r="B1187" s="811"/>
      <c r="C1187" s="1210"/>
      <c r="D1187" s="1211"/>
      <c r="E1187" s="1211"/>
      <c r="F1187" s="1212"/>
      <c r="G1187" s="1211"/>
      <c r="H1187" s="614"/>
      <c r="I1187" s="1223" t="s">
        <v>1316</v>
      </c>
      <c r="J1187" s="487"/>
    </row>
    <row r="1188" spans="1:9" ht="13.5" thickBot="1">
      <c r="A1188" s="18"/>
      <c r="B1188" s="18"/>
      <c r="C1188" s="547"/>
      <c r="D1188" s="145"/>
      <c r="E1188" s="145"/>
      <c r="F1188" s="297"/>
      <c r="G1188" s="326"/>
      <c r="H1188" s="585"/>
      <c r="I1188" s="973"/>
    </row>
    <row r="1189" spans="1:9" s="1" customFormat="1" ht="39" thickBot="1">
      <c r="A1189" s="20" t="s">
        <v>21</v>
      </c>
      <c r="B1189" s="21" t="s">
        <v>22</v>
      </c>
      <c r="C1189" s="9" t="s">
        <v>44</v>
      </c>
      <c r="D1189" s="10" t="s">
        <v>795</v>
      </c>
      <c r="E1189" s="10" t="s">
        <v>913</v>
      </c>
      <c r="F1189" s="10" t="s">
        <v>914</v>
      </c>
      <c r="G1189" s="10" t="s">
        <v>897</v>
      </c>
      <c r="H1189" s="1031" t="s">
        <v>915</v>
      </c>
      <c r="I1189" s="666" t="s">
        <v>25</v>
      </c>
    </row>
    <row r="1190" spans="1:9" s="363" customFormat="1" ht="25.5">
      <c r="A1190" s="431"/>
      <c r="B1190" s="431"/>
      <c r="C1190" s="1061" t="s">
        <v>815</v>
      </c>
      <c r="D1190" s="396"/>
      <c r="E1190" s="396"/>
      <c r="F1190" s="298"/>
      <c r="G1190" s="498"/>
      <c r="H1190" s="594">
        <v>12000</v>
      </c>
      <c r="I1190" s="964" t="s">
        <v>309</v>
      </c>
    </row>
    <row r="1191" spans="1:9" s="363" customFormat="1" ht="38.25">
      <c r="A1191" s="431"/>
      <c r="B1191" s="442"/>
      <c r="C1191" s="1061" t="s">
        <v>1033</v>
      </c>
      <c r="D1191" s="396"/>
      <c r="E1191" s="396"/>
      <c r="F1191" s="298"/>
      <c r="G1191" s="396"/>
      <c r="H1191" s="590">
        <v>20000</v>
      </c>
      <c r="I1191" s="964" t="s">
        <v>202</v>
      </c>
    </row>
    <row r="1192" spans="1:9" s="443" customFormat="1" ht="38.25">
      <c r="A1192" s="488"/>
      <c r="B1192" s="1113"/>
      <c r="C1192" s="812" t="s">
        <v>964</v>
      </c>
      <c r="D1192" s="286"/>
      <c r="E1192" s="286"/>
      <c r="F1192" s="430"/>
      <c r="G1192" s="500"/>
      <c r="H1192" s="594">
        <v>17000</v>
      </c>
      <c r="I1192" s="964" t="s">
        <v>312</v>
      </c>
    </row>
    <row r="1193" spans="1:9" s="443" customFormat="1" ht="25.5" hidden="1">
      <c r="A1193" s="441"/>
      <c r="B1193" s="1113"/>
      <c r="C1193" s="812" t="s">
        <v>1017</v>
      </c>
      <c r="D1193" s="286"/>
      <c r="E1193" s="286"/>
      <c r="F1193" s="430"/>
      <c r="G1193" s="500"/>
      <c r="H1193" s="594">
        <v>0</v>
      </c>
      <c r="I1193" s="916" t="s">
        <v>749</v>
      </c>
    </row>
    <row r="1194" spans="1:9" s="86" customFormat="1" ht="12.75">
      <c r="A1194" s="164" t="s">
        <v>28</v>
      </c>
      <c r="B1194" s="541"/>
      <c r="C1194" s="36" t="s">
        <v>769</v>
      </c>
      <c r="D1194" s="132">
        <v>1469030</v>
      </c>
      <c r="E1194" s="132">
        <v>854340.93</v>
      </c>
      <c r="F1194" s="131">
        <v>710739.15</v>
      </c>
      <c r="G1194" s="132">
        <v>1197820.11</v>
      </c>
      <c r="H1194" s="637">
        <f>SUM(H1195:H1227)</f>
        <v>1333297.95</v>
      </c>
      <c r="I1194" s="916" t="s">
        <v>28</v>
      </c>
    </row>
    <row r="1195" spans="1:12" s="363" customFormat="1" ht="38.25">
      <c r="A1195" s="431"/>
      <c r="B1195" s="442"/>
      <c r="C1195" s="1062" t="s">
        <v>813</v>
      </c>
      <c r="D1195" s="396"/>
      <c r="E1195" s="396"/>
      <c r="F1195" s="298"/>
      <c r="G1195" s="396"/>
      <c r="H1195" s="592">
        <v>3300</v>
      </c>
      <c r="I1195" s="964" t="s">
        <v>446</v>
      </c>
      <c r="L1195" s="1142">
        <f>SUM(H1195:H1223)</f>
        <v>178297.94999999998</v>
      </c>
    </row>
    <row r="1196" spans="1:10" s="76" customFormat="1" ht="25.5">
      <c r="A1196" s="98"/>
      <c r="B1196" s="99"/>
      <c r="C1196" s="1062" t="s">
        <v>982</v>
      </c>
      <c r="D1196" s="286"/>
      <c r="E1196" s="286"/>
      <c r="F1196" s="430"/>
      <c r="G1196" s="286"/>
      <c r="H1196" s="643">
        <v>2000</v>
      </c>
      <c r="I1196" s="964" t="s">
        <v>446</v>
      </c>
      <c r="J1196" s="154"/>
    </row>
    <row r="1197" spans="1:9" s="363" customFormat="1" ht="76.5">
      <c r="A1197" s="431"/>
      <c r="B1197" s="431"/>
      <c r="C1197" s="1060" t="s">
        <v>814</v>
      </c>
      <c r="D1197" s="396"/>
      <c r="E1197" s="396"/>
      <c r="F1197" s="298"/>
      <c r="G1197" s="498"/>
      <c r="H1197" s="594">
        <v>4500</v>
      </c>
      <c r="I1197" s="964" t="s">
        <v>447</v>
      </c>
    </row>
    <row r="1198" spans="1:12" s="363" customFormat="1" ht="38.25">
      <c r="A1198" s="431"/>
      <c r="B1198" s="431"/>
      <c r="C1198" s="812" t="s">
        <v>1022</v>
      </c>
      <c r="D1198" s="396"/>
      <c r="E1198" s="396"/>
      <c r="F1198" s="298"/>
      <c r="G1198" s="498"/>
      <c r="H1198" s="594">
        <v>4520.6</v>
      </c>
      <c r="I1198" s="964" t="s">
        <v>447</v>
      </c>
      <c r="L1198" s="1142">
        <f>SUM(L1185,L1195)</f>
        <v>258297.94999999998</v>
      </c>
    </row>
    <row r="1199" spans="1:9" s="363" customFormat="1" ht="25.5">
      <c r="A1199" s="431"/>
      <c r="B1199" s="431"/>
      <c r="C1199" s="812" t="s">
        <v>979</v>
      </c>
      <c r="D1199" s="396"/>
      <c r="E1199" s="396"/>
      <c r="F1199" s="298"/>
      <c r="G1199" s="498"/>
      <c r="H1199" s="594">
        <v>600</v>
      </c>
      <c r="I1199" s="964" t="s">
        <v>308</v>
      </c>
    </row>
    <row r="1200" spans="1:9" s="363" customFormat="1" ht="51">
      <c r="A1200" s="431"/>
      <c r="B1200" s="431"/>
      <c r="C1200" s="812" t="s">
        <v>821</v>
      </c>
      <c r="D1200" s="396"/>
      <c r="E1200" s="396"/>
      <c r="F1200" s="298"/>
      <c r="G1200" s="498"/>
      <c r="H1200" s="594">
        <v>2000</v>
      </c>
      <c r="I1200" s="964" t="s">
        <v>308</v>
      </c>
    </row>
    <row r="1201" spans="1:9" s="363" customFormat="1" ht="51">
      <c r="A1201" s="431"/>
      <c r="B1201" s="431"/>
      <c r="C1201" s="1061" t="s">
        <v>816</v>
      </c>
      <c r="D1201" s="396"/>
      <c r="E1201" s="396"/>
      <c r="F1201" s="298"/>
      <c r="G1201" s="498"/>
      <c r="H1201" s="594">
        <v>6000</v>
      </c>
      <c r="I1201" s="964" t="s">
        <v>309</v>
      </c>
    </row>
    <row r="1202" spans="1:9" s="443" customFormat="1" ht="26.25" customHeight="1">
      <c r="A1202" s="488"/>
      <c r="B1202" s="441"/>
      <c r="C1202" s="812" t="s">
        <v>970</v>
      </c>
      <c r="D1202" s="286"/>
      <c r="E1202" s="286"/>
      <c r="F1202" s="430"/>
      <c r="G1202" s="500"/>
      <c r="H1202" s="594">
        <v>7000</v>
      </c>
      <c r="I1202" s="964" t="s">
        <v>414</v>
      </c>
    </row>
    <row r="1203" spans="1:9" s="443" customFormat="1" ht="51">
      <c r="A1203" s="1113"/>
      <c r="B1203" s="1228"/>
      <c r="C1203" s="812" t="s">
        <v>971</v>
      </c>
      <c r="D1203" s="241"/>
      <c r="E1203" s="241"/>
      <c r="F1203" s="499"/>
      <c r="G1203" s="1229"/>
      <c r="H1203" s="592">
        <v>22500</v>
      </c>
      <c r="I1203" s="964" t="s">
        <v>414</v>
      </c>
    </row>
    <row r="1204" spans="1:10" s="328" customFormat="1" ht="12.75">
      <c r="A1204" s="811"/>
      <c r="B1204" s="811"/>
      <c r="C1204" s="1210"/>
      <c r="D1204" s="1211"/>
      <c r="E1204" s="1211"/>
      <c r="F1204" s="1212"/>
      <c r="G1204" s="1211"/>
      <c r="H1204" s="614"/>
      <c r="I1204" s="1223" t="s">
        <v>1317</v>
      </c>
      <c r="J1204" s="487"/>
    </row>
    <row r="1205" spans="1:9" ht="13.5" thickBot="1">
      <c r="A1205" s="18"/>
      <c r="B1205" s="18"/>
      <c r="C1205" s="547"/>
      <c r="D1205" s="145"/>
      <c r="E1205" s="145"/>
      <c r="F1205" s="297"/>
      <c r="G1205" s="326"/>
      <c r="H1205" s="585"/>
      <c r="I1205" s="973"/>
    </row>
    <row r="1206" spans="1:9" s="1" customFormat="1" ht="39" thickBot="1">
      <c r="A1206" s="20" t="s">
        <v>21</v>
      </c>
      <c r="B1206" s="21" t="s">
        <v>22</v>
      </c>
      <c r="C1206" s="9" t="s">
        <v>44</v>
      </c>
      <c r="D1206" s="10" t="s">
        <v>795</v>
      </c>
      <c r="E1206" s="10" t="s">
        <v>913</v>
      </c>
      <c r="F1206" s="10" t="s">
        <v>914</v>
      </c>
      <c r="G1206" s="10" t="s">
        <v>897</v>
      </c>
      <c r="H1206" s="1031" t="s">
        <v>915</v>
      </c>
      <c r="I1206" s="666" t="s">
        <v>25</v>
      </c>
    </row>
    <row r="1207" spans="1:9" s="443" customFormat="1" ht="63.75">
      <c r="A1207" s="488"/>
      <c r="B1207" s="441"/>
      <c r="C1207" s="1080" t="s">
        <v>1024</v>
      </c>
      <c r="D1207" s="286"/>
      <c r="E1207" s="286"/>
      <c r="F1207" s="430"/>
      <c r="G1207" s="500"/>
      <c r="H1207" s="594">
        <v>7332.76</v>
      </c>
      <c r="I1207" s="964" t="s">
        <v>418</v>
      </c>
    </row>
    <row r="1208" spans="1:9" s="443" customFormat="1" ht="51">
      <c r="A1208" s="488"/>
      <c r="B1208" s="441"/>
      <c r="C1208" s="1080" t="s">
        <v>1025</v>
      </c>
      <c r="D1208" s="286"/>
      <c r="E1208" s="286"/>
      <c r="F1208" s="430"/>
      <c r="G1208" s="500"/>
      <c r="H1208" s="594">
        <v>8000</v>
      </c>
      <c r="I1208" s="964" t="s">
        <v>418</v>
      </c>
    </row>
    <row r="1209" spans="1:9" s="443" customFormat="1" ht="25.5">
      <c r="A1209" s="488"/>
      <c r="B1209" s="441"/>
      <c r="C1209" s="812" t="s">
        <v>1026</v>
      </c>
      <c r="D1209" s="286"/>
      <c r="E1209" s="286"/>
      <c r="F1209" s="430"/>
      <c r="G1209" s="500"/>
      <c r="H1209" s="594">
        <v>6000</v>
      </c>
      <c r="I1209" s="964" t="s">
        <v>418</v>
      </c>
    </row>
    <row r="1210" spans="1:9" s="363" customFormat="1" ht="38.25">
      <c r="A1210" s="431"/>
      <c r="B1210" s="442"/>
      <c r="C1210" s="1061" t="s">
        <v>817</v>
      </c>
      <c r="D1210" s="396"/>
      <c r="E1210" s="396"/>
      <c r="F1210" s="298"/>
      <c r="G1210" s="396"/>
      <c r="H1210" s="590">
        <v>9715</v>
      </c>
      <c r="I1210" s="964" t="s">
        <v>202</v>
      </c>
    </row>
    <row r="1211" spans="1:9" s="363" customFormat="1" ht="25.5">
      <c r="A1211" s="431"/>
      <c r="B1211" s="442"/>
      <c r="C1211" s="1061" t="s">
        <v>1032</v>
      </c>
      <c r="D1211" s="396"/>
      <c r="E1211" s="396"/>
      <c r="F1211" s="298"/>
      <c r="G1211" s="396"/>
      <c r="H1211" s="590">
        <v>5674.33</v>
      </c>
      <c r="I1211" s="964" t="s">
        <v>202</v>
      </c>
    </row>
    <row r="1212" spans="1:9" s="363" customFormat="1" ht="63.75">
      <c r="A1212" s="431"/>
      <c r="B1212" s="442"/>
      <c r="C1212" s="812" t="s">
        <v>1037</v>
      </c>
      <c r="D1212" s="396"/>
      <c r="E1212" s="396"/>
      <c r="F1212" s="298"/>
      <c r="G1212" s="396"/>
      <c r="H1212" s="590">
        <v>10000</v>
      </c>
      <c r="I1212" s="964" t="s">
        <v>311</v>
      </c>
    </row>
    <row r="1213" spans="1:9" s="363" customFormat="1" ht="38.25">
      <c r="A1213" s="431"/>
      <c r="B1213" s="442"/>
      <c r="C1213" s="812" t="s">
        <v>1039</v>
      </c>
      <c r="D1213" s="396"/>
      <c r="E1213" s="396"/>
      <c r="F1213" s="298"/>
      <c r="G1213" s="396"/>
      <c r="H1213" s="590">
        <v>7000</v>
      </c>
      <c r="I1213" s="964" t="s">
        <v>311</v>
      </c>
    </row>
    <row r="1214" spans="1:9" s="363" customFormat="1" ht="38.25">
      <c r="A1214" s="431"/>
      <c r="B1214" s="442"/>
      <c r="C1214" s="812" t="s">
        <v>1038</v>
      </c>
      <c r="D1214" s="396"/>
      <c r="E1214" s="396"/>
      <c r="F1214" s="298"/>
      <c r="G1214" s="396"/>
      <c r="H1214" s="590">
        <v>14000</v>
      </c>
      <c r="I1214" s="964" t="s">
        <v>311</v>
      </c>
    </row>
    <row r="1215" spans="1:9" s="363" customFormat="1" ht="76.5">
      <c r="A1215" s="431"/>
      <c r="B1215" s="442"/>
      <c r="C1215" s="812" t="s">
        <v>963</v>
      </c>
      <c r="D1215" s="396"/>
      <c r="E1215" s="396"/>
      <c r="F1215" s="298"/>
      <c r="G1215" s="396"/>
      <c r="H1215" s="590">
        <v>6000</v>
      </c>
      <c r="I1215" s="964" t="s">
        <v>312</v>
      </c>
    </row>
    <row r="1216" spans="1:9" s="363" customFormat="1" ht="102">
      <c r="A1216" s="1214"/>
      <c r="B1216" s="1215"/>
      <c r="C1216" s="812" t="s">
        <v>818</v>
      </c>
      <c r="D1216" s="253"/>
      <c r="E1216" s="253"/>
      <c r="F1216" s="272"/>
      <c r="G1216" s="253"/>
      <c r="H1216" s="598">
        <v>2739.29</v>
      </c>
      <c r="I1216" s="964" t="s">
        <v>310</v>
      </c>
    </row>
    <row r="1217" spans="1:10" s="328" customFormat="1" ht="12.75">
      <c r="A1217" s="811"/>
      <c r="B1217" s="811"/>
      <c r="C1217" s="1210"/>
      <c r="D1217" s="1211"/>
      <c r="E1217" s="1211"/>
      <c r="F1217" s="1212"/>
      <c r="G1217" s="1211"/>
      <c r="H1217" s="614"/>
      <c r="I1217" s="1223" t="s">
        <v>1318</v>
      </c>
      <c r="J1217" s="487"/>
    </row>
    <row r="1218" spans="1:9" ht="13.5" thickBot="1">
      <c r="A1218" s="18"/>
      <c r="B1218" s="18"/>
      <c r="C1218" s="547"/>
      <c r="D1218" s="145"/>
      <c r="E1218" s="145"/>
      <c r="F1218" s="297"/>
      <c r="G1218" s="326"/>
      <c r="H1218" s="585"/>
      <c r="I1218" s="973"/>
    </row>
    <row r="1219" spans="1:9" s="1" customFormat="1" ht="39" thickBot="1">
      <c r="A1219" s="20" t="s">
        <v>21</v>
      </c>
      <c r="B1219" s="21" t="s">
        <v>22</v>
      </c>
      <c r="C1219" s="9" t="s">
        <v>44</v>
      </c>
      <c r="D1219" s="10" t="s">
        <v>795</v>
      </c>
      <c r="E1219" s="10" t="s">
        <v>913</v>
      </c>
      <c r="F1219" s="10" t="s">
        <v>914</v>
      </c>
      <c r="G1219" s="10" t="s">
        <v>897</v>
      </c>
      <c r="H1219" s="1031" t="s">
        <v>915</v>
      </c>
      <c r="I1219" s="666" t="s">
        <v>25</v>
      </c>
    </row>
    <row r="1220" spans="1:9" s="363" customFormat="1" ht="51">
      <c r="A1220" s="431"/>
      <c r="B1220" s="442"/>
      <c r="C1220" s="812" t="s">
        <v>962</v>
      </c>
      <c r="D1220" s="396"/>
      <c r="E1220" s="396"/>
      <c r="F1220" s="298"/>
      <c r="G1220" s="396"/>
      <c r="H1220" s="590">
        <v>14500</v>
      </c>
      <c r="I1220" s="964" t="s">
        <v>310</v>
      </c>
    </row>
    <row r="1221" spans="1:9" s="363" customFormat="1" ht="51">
      <c r="A1221" s="431"/>
      <c r="B1221" s="442"/>
      <c r="C1221" s="812" t="s">
        <v>819</v>
      </c>
      <c r="D1221" s="396"/>
      <c r="E1221" s="396"/>
      <c r="F1221" s="298"/>
      <c r="G1221" s="396"/>
      <c r="H1221" s="590">
        <v>9915.97</v>
      </c>
      <c r="I1221" s="964" t="s">
        <v>88</v>
      </c>
    </row>
    <row r="1222" spans="1:9" s="363" customFormat="1" ht="38.25">
      <c r="A1222" s="431"/>
      <c r="B1222" s="442"/>
      <c r="C1222" s="812" t="s">
        <v>1042</v>
      </c>
      <c r="D1222" s="396"/>
      <c r="E1222" s="396"/>
      <c r="F1222" s="298"/>
      <c r="G1222" s="396"/>
      <c r="H1222" s="590">
        <v>6000</v>
      </c>
      <c r="I1222" s="964" t="s">
        <v>88</v>
      </c>
    </row>
    <row r="1223" spans="1:9" s="363" customFormat="1" ht="38.25">
      <c r="A1223" s="431"/>
      <c r="B1223" s="442"/>
      <c r="C1223" s="812" t="s">
        <v>820</v>
      </c>
      <c r="D1223" s="396"/>
      <c r="E1223" s="396"/>
      <c r="F1223" s="298"/>
      <c r="G1223" s="396"/>
      <c r="H1223" s="590">
        <v>19000</v>
      </c>
      <c r="I1223" s="964" t="s">
        <v>313</v>
      </c>
    </row>
    <row r="1224" spans="1:9" s="363" customFormat="1" ht="25.5" hidden="1">
      <c r="A1224" s="431"/>
      <c r="B1224" s="442"/>
      <c r="C1224" s="1061" t="s">
        <v>1075</v>
      </c>
      <c r="D1224" s="396"/>
      <c r="E1224" s="396"/>
      <c r="F1224" s="298"/>
      <c r="G1224" s="396"/>
      <c r="H1224" s="590">
        <v>0</v>
      </c>
      <c r="I1224" s="916" t="s">
        <v>750</v>
      </c>
    </row>
    <row r="1225" spans="1:9" s="363" customFormat="1" ht="38.25" hidden="1">
      <c r="A1225" s="431"/>
      <c r="B1225" s="442"/>
      <c r="C1225" s="1061" t="s">
        <v>1076</v>
      </c>
      <c r="D1225" s="396"/>
      <c r="E1225" s="396"/>
      <c r="F1225" s="298"/>
      <c r="G1225" s="396"/>
      <c r="H1225" s="590">
        <v>0</v>
      </c>
      <c r="I1225" s="916" t="s">
        <v>750</v>
      </c>
    </row>
    <row r="1226" spans="1:9" s="1121" customFormat="1" ht="12.75">
      <c r="A1226" s="1203"/>
      <c r="B1226" s="1202"/>
      <c r="C1226" s="961" t="s">
        <v>1202</v>
      </c>
      <c r="D1226" s="255" t="s">
        <v>28</v>
      </c>
      <c r="E1226" s="255" t="s">
        <v>28</v>
      </c>
      <c r="F1226" s="914" t="s">
        <v>28</v>
      </c>
      <c r="G1226" s="161">
        <v>35000</v>
      </c>
      <c r="H1226" s="598">
        <v>35000</v>
      </c>
      <c r="I1226" s="994" t="s">
        <v>28</v>
      </c>
    </row>
    <row r="1227" spans="1:9" s="1121" customFormat="1" ht="25.5">
      <c r="A1227" s="1120"/>
      <c r="B1227" s="1120"/>
      <c r="C1227" s="1061" t="s">
        <v>397</v>
      </c>
      <c r="D1227" s="132">
        <v>1397500</v>
      </c>
      <c r="E1227" s="132">
        <v>760000</v>
      </c>
      <c r="F1227" s="378">
        <v>625000</v>
      </c>
      <c r="G1227" s="161">
        <v>960000</v>
      </c>
      <c r="H1227" s="598">
        <v>1120000</v>
      </c>
      <c r="I1227" s="994" t="s">
        <v>28</v>
      </c>
    </row>
    <row r="1228" spans="1:9" s="117" customFormat="1" ht="12.75">
      <c r="A1228" s="264"/>
      <c r="B1228" s="225" t="s">
        <v>274</v>
      </c>
      <c r="C1228" s="275" t="s">
        <v>275</v>
      </c>
      <c r="D1228" s="227">
        <f>SUM(D1231)</f>
        <v>745800</v>
      </c>
      <c r="E1228" s="227">
        <f>SUM(E1231)</f>
        <v>441230</v>
      </c>
      <c r="F1228" s="227">
        <f>SUM(F1231)</f>
        <v>476800</v>
      </c>
      <c r="G1228" s="227">
        <f>SUM(G1231)</f>
        <v>627000</v>
      </c>
      <c r="H1228" s="588">
        <f>SUM(H1231)</f>
        <v>560000</v>
      </c>
      <c r="I1228" s="970"/>
    </row>
    <row r="1229" spans="1:10" s="76" customFormat="1" ht="12.75" customHeight="1" hidden="1">
      <c r="A1229" s="84"/>
      <c r="B1229" s="284"/>
      <c r="C1229" s="283" t="s">
        <v>246</v>
      </c>
      <c r="D1229" s="367">
        <v>1435312.29</v>
      </c>
      <c r="E1229" s="367"/>
      <c r="F1229" s="381"/>
      <c r="G1229" s="367"/>
      <c r="H1229" s="643"/>
      <c r="I1229" s="916" t="s">
        <v>28</v>
      </c>
      <c r="J1229" s="154" t="s">
        <v>28</v>
      </c>
    </row>
    <row r="1230" spans="1:10" s="328" customFormat="1" ht="38.25" hidden="1">
      <c r="A1230" s="486"/>
      <c r="B1230" s="495"/>
      <c r="C1230" s="822" t="s">
        <v>600</v>
      </c>
      <c r="D1230" s="357"/>
      <c r="E1230" s="357"/>
      <c r="F1230" s="263"/>
      <c r="G1230" s="286"/>
      <c r="H1230" s="643"/>
      <c r="I1230" s="102" t="s">
        <v>28</v>
      </c>
      <c r="J1230" s="487"/>
    </row>
    <row r="1231" spans="1:9" s="86" customFormat="1" ht="12.75">
      <c r="A1231" s="53"/>
      <c r="B1231" s="285"/>
      <c r="C1231" s="36" t="s">
        <v>770</v>
      </c>
      <c r="D1231" s="158">
        <v>745800</v>
      </c>
      <c r="E1231" s="158">
        <v>441230</v>
      </c>
      <c r="F1231" s="111">
        <v>476800</v>
      </c>
      <c r="G1231" s="158">
        <v>627000</v>
      </c>
      <c r="H1231" s="608">
        <f>SUM(H1232)</f>
        <v>560000</v>
      </c>
      <c r="I1231" s="916" t="s">
        <v>28</v>
      </c>
    </row>
    <row r="1232" spans="1:10" s="328" customFormat="1" ht="38.25">
      <c r="A1232" s="692"/>
      <c r="B1232" s="495"/>
      <c r="C1232" s="575" t="s">
        <v>771</v>
      </c>
      <c r="D1232" s="367">
        <v>745800</v>
      </c>
      <c r="E1232" s="367">
        <v>440000</v>
      </c>
      <c r="F1232" s="381">
        <v>470000</v>
      </c>
      <c r="G1232" s="367">
        <v>620000</v>
      </c>
      <c r="H1232" s="594">
        <v>560000</v>
      </c>
      <c r="I1232" s="994" t="s">
        <v>28</v>
      </c>
      <c r="J1232" s="487"/>
    </row>
    <row r="1233" spans="1:9" s="117" customFormat="1" ht="12.75">
      <c r="A1233" s="221"/>
      <c r="B1233" s="225" t="s">
        <v>276</v>
      </c>
      <c r="C1233" s="275" t="s">
        <v>277</v>
      </c>
      <c r="D1233" s="227">
        <f>SUM(D1234:D1236)</f>
        <v>560000</v>
      </c>
      <c r="E1233" s="227">
        <f>SUM(E1234:E1236)</f>
        <v>415000</v>
      </c>
      <c r="F1233" s="227">
        <f>SUM(F1234:F1236)</f>
        <v>380000</v>
      </c>
      <c r="G1233" s="227">
        <f>SUM(G1234:G1236)</f>
        <v>470000</v>
      </c>
      <c r="H1233" s="588">
        <f>SUM(H1234:H1236)</f>
        <v>610000</v>
      </c>
      <c r="I1233" s="970"/>
    </row>
    <row r="1234" spans="1:10" s="76" customFormat="1" ht="12.75" customHeight="1" hidden="1">
      <c r="A1234" s="84"/>
      <c r="B1234" s="284"/>
      <c r="C1234" s="283" t="s">
        <v>246</v>
      </c>
      <c r="D1234" s="367">
        <v>0</v>
      </c>
      <c r="E1234" s="367"/>
      <c r="F1234" s="381"/>
      <c r="G1234" s="367"/>
      <c r="H1234" s="643"/>
      <c r="I1234" s="916" t="s">
        <v>28</v>
      </c>
      <c r="J1234" s="154" t="s">
        <v>28</v>
      </c>
    </row>
    <row r="1235" spans="1:10" s="328" customFormat="1" ht="63.75" customHeight="1" hidden="1">
      <c r="A1235" s="494"/>
      <c r="B1235" s="495"/>
      <c r="C1235" s="283" t="s">
        <v>424</v>
      </c>
      <c r="D1235" s="357"/>
      <c r="E1235" s="357"/>
      <c r="F1235" s="263"/>
      <c r="G1235" s="357"/>
      <c r="H1235" s="643"/>
      <c r="I1235" s="397"/>
      <c r="J1235" s="487"/>
    </row>
    <row r="1236" spans="1:9" s="86" customFormat="1" ht="38.25">
      <c r="A1236" s="74"/>
      <c r="B1236" s="74"/>
      <c r="C1236" s="36" t="s">
        <v>558</v>
      </c>
      <c r="D1236" s="158">
        <v>560000</v>
      </c>
      <c r="E1236" s="158">
        <v>415000</v>
      </c>
      <c r="F1236" s="111">
        <v>380000</v>
      </c>
      <c r="G1236" s="158">
        <v>470000</v>
      </c>
      <c r="H1236" s="637">
        <v>610000</v>
      </c>
      <c r="I1236" s="916" t="s">
        <v>28</v>
      </c>
    </row>
    <row r="1237" spans="1:9" s="117" customFormat="1" ht="25.5">
      <c r="A1237" s="264"/>
      <c r="B1237" s="225" t="s">
        <v>170</v>
      </c>
      <c r="C1237" s="275" t="s">
        <v>86</v>
      </c>
      <c r="D1237" s="227">
        <f>SUM(D1238,D1241)</f>
        <v>84208</v>
      </c>
      <c r="E1237" s="227">
        <f>SUM(E1238,E1241)</f>
        <v>0</v>
      </c>
      <c r="F1237" s="227">
        <f>SUM(F1238,F1241)</f>
        <v>47000</v>
      </c>
      <c r="G1237" s="227">
        <f>SUM(G1238,G1241)</f>
        <v>147000</v>
      </c>
      <c r="H1237" s="588">
        <f>SUM(H1238,H1241)</f>
        <v>100000</v>
      </c>
      <c r="I1237" s="990" t="s">
        <v>28</v>
      </c>
    </row>
    <row r="1238" spans="1:10" s="76" customFormat="1" ht="23.25" customHeight="1" hidden="1">
      <c r="A1238" s="84"/>
      <c r="B1238" s="75"/>
      <c r="C1238" s="283" t="s">
        <v>246</v>
      </c>
      <c r="D1238" s="85">
        <v>0</v>
      </c>
      <c r="E1238" s="85"/>
      <c r="F1238" s="112"/>
      <c r="G1238" s="85"/>
      <c r="H1238" s="643"/>
      <c r="I1238" s="1005"/>
      <c r="J1238" s="154" t="s">
        <v>28</v>
      </c>
    </row>
    <row r="1239" spans="1:10" s="86" customFormat="1" ht="12.75" customHeight="1" hidden="1">
      <c r="A1239" s="53"/>
      <c r="B1239" s="323"/>
      <c r="C1239" s="551" t="s">
        <v>28</v>
      </c>
      <c r="D1239" s="396"/>
      <c r="E1239" s="396"/>
      <c r="F1239" s="298"/>
      <c r="G1239" s="396"/>
      <c r="H1239" s="615"/>
      <c r="I1239" s="397"/>
      <c r="J1239" s="37" t="s">
        <v>28</v>
      </c>
    </row>
    <row r="1240" spans="1:10" s="86" customFormat="1" ht="12.75" customHeight="1" hidden="1">
      <c r="A1240" s="43"/>
      <c r="B1240" s="80"/>
      <c r="C1240" s="552" t="s">
        <v>28</v>
      </c>
      <c r="D1240" s="396"/>
      <c r="E1240" s="396"/>
      <c r="F1240" s="298"/>
      <c r="G1240" s="396"/>
      <c r="H1240" s="615"/>
      <c r="I1240" s="916"/>
      <c r="J1240" s="37" t="s">
        <v>28</v>
      </c>
    </row>
    <row r="1241" spans="1:9" s="86" customFormat="1" ht="12.75">
      <c r="A1241" s="53"/>
      <c r="B1241" s="529"/>
      <c r="C1241" s="36" t="s">
        <v>562</v>
      </c>
      <c r="D1241" s="158">
        <v>84208</v>
      </c>
      <c r="E1241" s="158">
        <v>0</v>
      </c>
      <c r="F1241" s="111">
        <v>47000</v>
      </c>
      <c r="G1241" s="158">
        <v>147000</v>
      </c>
      <c r="H1241" s="419">
        <f>SUM(H1242:H1242)</f>
        <v>100000</v>
      </c>
      <c r="I1241" s="916" t="s">
        <v>28</v>
      </c>
    </row>
    <row r="1242" spans="1:9" s="86" customFormat="1" ht="76.5">
      <c r="A1242" s="535"/>
      <c r="B1242" s="74"/>
      <c r="C1242" s="56" t="s">
        <v>1189</v>
      </c>
      <c r="D1242" s="255"/>
      <c r="E1242" s="255"/>
      <c r="F1242" s="254"/>
      <c r="G1242" s="255"/>
      <c r="H1242" s="419">
        <v>100000</v>
      </c>
      <c r="I1242" s="916" t="s">
        <v>28</v>
      </c>
    </row>
    <row r="1243" spans="1:11" s="117" customFormat="1" ht="12.75">
      <c r="A1243" s="225"/>
      <c r="B1243" s="225" t="s">
        <v>147</v>
      </c>
      <c r="C1243" s="275" t="s">
        <v>30</v>
      </c>
      <c r="D1243" s="233">
        <f>SUM(D1244:D1244)</f>
        <v>102760</v>
      </c>
      <c r="E1243" s="233">
        <f>SUM(E1244:E1244)</f>
        <v>53118.16</v>
      </c>
      <c r="F1243" s="233">
        <f>SUM(F1244:F1244)</f>
        <v>148875.93</v>
      </c>
      <c r="G1243" s="233">
        <f>SUM(G1244:G1244)</f>
        <v>259815</v>
      </c>
      <c r="H1243" s="1034">
        <f>SUM(H1244:H1244)</f>
        <v>328280</v>
      </c>
      <c r="I1243" s="983"/>
      <c r="K1243" s="117" t="s">
        <v>28</v>
      </c>
    </row>
    <row r="1244" spans="1:10" s="86" customFormat="1" ht="12.75">
      <c r="A1244" s="43"/>
      <c r="B1244" s="74"/>
      <c r="C1244" s="56" t="s">
        <v>543</v>
      </c>
      <c r="D1244" s="111">
        <v>102760</v>
      </c>
      <c r="E1244" s="111">
        <v>53118.16</v>
      </c>
      <c r="F1244" s="111">
        <v>148875.93</v>
      </c>
      <c r="G1244" s="111">
        <v>259815</v>
      </c>
      <c r="H1244" s="591">
        <f>SUM(H1245,H1249)</f>
        <v>328280</v>
      </c>
      <c r="I1244" s="916" t="s">
        <v>28</v>
      </c>
      <c r="J1244" s="295"/>
    </row>
    <row r="1245" spans="1:9" ht="12.75">
      <c r="A1245" s="39"/>
      <c r="B1245" s="28"/>
      <c r="C1245" s="46" t="s">
        <v>8</v>
      </c>
      <c r="D1245" s="111">
        <f>SUM(D1246:D1248)</f>
        <v>1389</v>
      </c>
      <c r="E1245" s="111">
        <f>SUM(E1246:E1248)</f>
        <v>291.06</v>
      </c>
      <c r="F1245" s="111">
        <f>SUM(F1246:F1248)</f>
        <v>11811.4</v>
      </c>
      <c r="G1245" s="111">
        <f>SUM(G1246:G1248)</f>
        <v>22000</v>
      </c>
      <c r="H1245" s="591">
        <f>SUM(H1246:H1248)</f>
        <v>44000</v>
      </c>
      <c r="I1245" s="916" t="s">
        <v>28</v>
      </c>
    </row>
    <row r="1246" spans="1:9" s="37" customFormat="1" ht="12.75">
      <c r="A1246" s="163"/>
      <c r="B1246" s="164"/>
      <c r="C1246" s="46" t="s">
        <v>11</v>
      </c>
      <c r="D1246" s="158">
        <v>115</v>
      </c>
      <c r="E1246" s="158">
        <v>120.33</v>
      </c>
      <c r="F1246" s="111">
        <v>0</v>
      </c>
      <c r="G1246" s="158">
        <v>2000</v>
      </c>
      <c r="H1246" s="608">
        <v>4000</v>
      </c>
      <c r="I1246" s="976"/>
    </row>
    <row r="1247" spans="1:9" s="37" customFormat="1" ht="12.75" hidden="1">
      <c r="A1247" s="163"/>
      <c r="B1247" s="164"/>
      <c r="C1247" s="46" t="s">
        <v>12</v>
      </c>
      <c r="D1247" s="132">
        <v>0</v>
      </c>
      <c r="E1247" s="132">
        <v>0</v>
      </c>
      <c r="F1247" s="111">
        <v>0</v>
      </c>
      <c r="G1247" s="158">
        <v>0</v>
      </c>
      <c r="H1247" s="608">
        <v>0</v>
      </c>
      <c r="I1247" s="976"/>
    </row>
    <row r="1248" spans="1:9" s="37" customFormat="1" ht="12.75">
      <c r="A1248" s="163"/>
      <c r="B1248" s="164"/>
      <c r="C1248" s="46" t="s">
        <v>0</v>
      </c>
      <c r="D1248" s="158">
        <v>1274</v>
      </c>
      <c r="E1248" s="158">
        <v>170.73</v>
      </c>
      <c r="F1248" s="111">
        <v>11811.4</v>
      </c>
      <c r="G1248" s="158">
        <v>20000</v>
      </c>
      <c r="H1248" s="608">
        <v>40000</v>
      </c>
      <c r="I1248" s="976"/>
    </row>
    <row r="1249" spans="1:9" ht="51">
      <c r="A1249" s="28"/>
      <c r="B1249" s="526"/>
      <c r="C1249" s="47" t="s">
        <v>559</v>
      </c>
      <c r="D1249" s="158">
        <f>SUM(D1244,-D1245)</f>
        <v>101371</v>
      </c>
      <c r="E1249" s="158">
        <f>SUM(E1244-E1245)</f>
        <v>52827.100000000006</v>
      </c>
      <c r="F1249" s="158">
        <v>137065</v>
      </c>
      <c r="G1249" s="158">
        <v>237815</v>
      </c>
      <c r="H1249" s="419">
        <f>SUM(H1250:H1259,H1276:H1277)</f>
        <v>284280</v>
      </c>
      <c r="I1249" s="916" t="s">
        <v>28</v>
      </c>
    </row>
    <row r="1250" spans="1:9" ht="12.75">
      <c r="A1250" s="54"/>
      <c r="B1250" s="30"/>
      <c r="C1250" s="41" t="s">
        <v>626</v>
      </c>
      <c r="D1250" s="255"/>
      <c r="E1250" s="255"/>
      <c r="F1250" s="255"/>
      <c r="G1250" s="255"/>
      <c r="H1250" s="419">
        <v>5000</v>
      </c>
      <c r="I1250" s="915"/>
    </row>
    <row r="1251" spans="1:10" s="328" customFormat="1" ht="12.75">
      <c r="A1251" s="811"/>
      <c r="B1251" s="811"/>
      <c r="C1251" s="1210"/>
      <c r="D1251" s="1211"/>
      <c r="E1251" s="1211"/>
      <c r="F1251" s="1212"/>
      <c r="G1251" s="1211"/>
      <c r="H1251" s="614"/>
      <c r="I1251" s="1223" t="s">
        <v>1319</v>
      </c>
      <c r="J1251" s="487"/>
    </row>
    <row r="1252" spans="1:9" ht="13.5" thickBot="1">
      <c r="A1252" s="18"/>
      <c r="B1252" s="18"/>
      <c r="C1252" s="547"/>
      <c r="D1252" s="145"/>
      <c r="E1252" s="145"/>
      <c r="F1252" s="297"/>
      <c r="G1252" s="326"/>
      <c r="H1252" s="585"/>
      <c r="I1252" s="973"/>
    </row>
    <row r="1253" spans="1:9" s="1" customFormat="1" ht="39" thickBot="1">
      <c r="A1253" s="20" t="s">
        <v>21</v>
      </c>
      <c r="B1253" s="21" t="s">
        <v>22</v>
      </c>
      <c r="C1253" s="9" t="s">
        <v>44</v>
      </c>
      <c r="D1253" s="10" t="s">
        <v>795</v>
      </c>
      <c r="E1253" s="10" t="s">
        <v>913</v>
      </c>
      <c r="F1253" s="10" t="s">
        <v>914</v>
      </c>
      <c r="G1253" s="10" t="s">
        <v>897</v>
      </c>
      <c r="H1253" s="1031" t="s">
        <v>915</v>
      </c>
      <c r="I1253" s="666" t="s">
        <v>25</v>
      </c>
    </row>
    <row r="1254" spans="1:9" s="133" customFormat="1" ht="12.75">
      <c r="A1254" s="43"/>
      <c r="B1254" s="53"/>
      <c r="C1254" s="41" t="s">
        <v>777</v>
      </c>
      <c r="D1254" s="253"/>
      <c r="E1254" s="253"/>
      <c r="F1254" s="272"/>
      <c r="G1254" s="254"/>
      <c r="H1254" s="598">
        <v>25000</v>
      </c>
      <c r="I1254" s="915" t="s">
        <v>28</v>
      </c>
    </row>
    <row r="1255" spans="1:9" s="42" customFormat="1" ht="11.25" customHeight="1" hidden="1">
      <c r="A1255" s="57"/>
      <c r="B1255" s="48"/>
      <c r="C1255" s="94" t="s">
        <v>343</v>
      </c>
      <c r="D1255" s="287"/>
      <c r="E1255" s="287"/>
      <c r="F1255" s="312"/>
      <c r="G1255" s="387"/>
      <c r="H1255" s="620"/>
      <c r="I1255" s="915"/>
    </row>
    <row r="1256" spans="1:9" s="42" customFormat="1" ht="11.25" customHeight="1" hidden="1">
      <c r="A1256" s="57"/>
      <c r="B1256" s="48"/>
      <c r="C1256" s="94" t="s">
        <v>344</v>
      </c>
      <c r="D1256" s="287"/>
      <c r="E1256" s="287"/>
      <c r="F1256" s="312"/>
      <c r="G1256" s="387"/>
      <c r="H1256" s="620"/>
      <c r="I1256" s="915"/>
    </row>
    <row r="1257" spans="1:9" s="42" customFormat="1" ht="11.25" customHeight="1" hidden="1">
      <c r="A1257" s="57"/>
      <c r="B1257" s="48"/>
      <c r="C1257" s="94" t="s">
        <v>315</v>
      </c>
      <c r="D1257" s="287"/>
      <c r="E1257" s="287"/>
      <c r="F1257" s="312"/>
      <c r="G1257" s="387"/>
      <c r="H1257" s="620"/>
      <c r="I1257" s="915"/>
    </row>
    <row r="1258" spans="1:9" s="42" customFormat="1" ht="38.25">
      <c r="A1258" s="57"/>
      <c r="B1258" s="48"/>
      <c r="C1258" s="183" t="s">
        <v>627</v>
      </c>
      <c r="D1258" s="287"/>
      <c r="E1258" s="287"/>
      <c r="F1258" s="312"/>
      <c r="G1258" s="387"/>
      <c r="H1258" s="656">
        <v>10000</v>
      </c>
      <c r="I1258" s="915"/>
    </row>
    <row r="1259" spans="1:10" ht="12.75">
      <c r="A1259" s="39"/>
      <c r="B1259" s="28"/>
      <c r="C1259" s="41" t="s">
        <v>438</v>
      </c>
      <c r="D1259" s="255"/>
      <c r="E1259" s="255"/>
      <c r="F1259" s="254"/>
      <c r="G1259" s="254"/>
      <c r="H1259" s="608">
        <v>200000</v>
      </c>
      <c r="I1259" s="915"/>
      <c r="J1259" s="152" t="s">
        <v>28</v>
      </c>
    </row>
    <row r="1260" spans="1:9" s="42" customFormat="1" ht="27" customHeight="1">
      <c r="A1260" s="57"/>
      <c r="B1260" s="48"/>
      <c r="C1260" s="559" t="s">
        <v>628</v>
      </c>
      <c r="D1260" s="424"/>
      <c r="E1260" s="424"/>
      <c r="F1260" s="423"/>
      <c r="G1260" s="423"/>
      <c r="H1260" s="657">
        <v>200000</v>
      </c>
      <c r="I1260" s="916"/>
    </row>
    <row r="1261" spans="1:9" s="42" customFormat="1" ht="27" customHeight="1" hidden="1">
      <c r="A1261" s="57"/>
      <c r="B1261" s="48"/>
      <c r="C1261" s="559" t="s">
        <v>28</v>
      </c>
      <c r="D1261" s="424"/>
      <c r="E1261" s="424"/>
      <c r="F1261" s="423"/>
      <c r="G1261" s="423"/>
      <c r="H1261" s="657"/>
      <c r="I1261" s="916" t="s">
        <v>28</v>
      </c>
    </row>
    <row r="1262" spans="1:9" s="42" customFormat="1" ht="27" customHeight="1" hidden="1">
      <c r="A1262" s="57"/>
      <c r="B1262" s="48"/>
      <c r="C1262" s="559" t="s">
        <v>28</v>
      </c>
      <c r="D1262" s="424"/>
      <c r="E1262" s="424"/>
      <c r="F1262" s="423"/>
      <c r="G1262" s="423"/>
      <c r="H1262" s="657"/>
      <c r="I1262" s="916" t="s">
        <v>28</v>
      </c>
    </row>
    <row r="1263" spans="1:9" s="42" customFormat="1" ht="12.75" customHeight="1" hidden="1">
      <c r="A1263" s="57"/>
      <c r="B1263" s="48"/>
      <c r="C1263" s="560" t="s">
        <v>481</v>
      </c>
      <c r="D1263" s="424"/>
      <c r="E1263" s="424"/>
      <c r="F1263" s="423"/>
      <c r="G1263" s="423"/>
      <c r="H1263" s="657"/>
      <c r="I1263" s="916"/>
    </row>
    <row r="1264" spans="1:9" s="42" customFormat="1" ht="33.75" customHeight="1" hidden="1">
      <c r="A1264" s="57"/>
      <c r="B1264" s="48"/>
      <c r="C1264" s="561" t="s">
        <v>563</v>
      </c>
      <c r="D1264" s="424"/>
      <c r="E1264" s="424"/>
      <c r="F1264" s="423"/>
      <c r="G1264" s="423"/>
      <c r="H1264" s="657"/>
      <c r="I1264" s="916"/>
    </row>
    <row r="1265" spans="1:9" s="42" customFormat="1" ht="15" customHeight="1" hidden="1">
      <c r="A1265" s="57"/>
      <c r="B1265" s="48"/>
      <c r="C1265" s="559" t="s">
        <v>564</v>
      </c>
      <c r="D1265" s="424"/>
      <c r="E1265" s="424"/>
      <c r="F1265" s="423"/>
      <c r="G1265" s="423"/>
      <c r="H1265" s="657"/>
      <c r="I1265" s="916"/>
    </row>
    <row r="1266" spans="1:9" s="42" customFormat="1" ht="33.75" customHeight="1" hidden="1">
      <c r="A1266" s="57"/>
      <c r="B1266" s="48"/>
      <c r="C1266" s="559" t="s">
        <v>565</v>
      </c>
      <c r="D1266" s="424"/>
      <c r="E1266" s="424"/>
      <c r="F1266" s="423"/>
      <c r="G1266" s="423"/>
      <c r="H1266" s="657"/>
      <c r="I1266" s="916"/>
    </row>
    <row r="1267" spans="1:9" s="42" customFormat="1" ht="33.75" customHeight="1" hidden="1">
      <c r="A1267" s="57"/>
      <c r="B1267" s="48"/>
      <c r="C1267" s="559" t="s">
        <v>566</v>
      </c>
      <c r="D1267" s="424"/>
      <c r="E1267" s="424"/>
      <c r="F1267" s="423"/>
      <c r="G1267" s="423"/>
      <c r="H1267" s="657"/>
      <c r="I1267" s="916" t="s">
        <v>28</v>
      </c>
    </row>
    <row r="1268" spans="1:9" s="42" customFormat="1" ht="33.75" customHeight="1" hidden="1">
      <c r="A1268" s="57"/>
      <c r="B1268" s="48"/>
      <c r="C1268" s="559" t="s">
        <v>567</v>
      </c>
      <c r="D1268" s="424"/>
      <c r="E1268" s="424"/>
      <c r="F1268" s="423"/>
      <c r="G1268" s="423"/>
      <c r="H1268" s="657"/>
      <c r="I1268" s="916"/>
    </row>
    <row r="1269" spans="1:9" s="42" customFormat="1" ht="12.75" customHeight="1" hidden="1">
      <c r="A1269" s="57"/>
      <c r="B1269" s="48"/>
      <c r="C1269" s="559" t="s">
        <v>568</v>
      </c>
      <c r="D1269" s="424"/>
      <c r="E1269" s="424"/>
      <c r="F1269" s="423"/>
      <c r="G1269" s="423"/>
      <c r="H1269" s="657"/>
      <c r="I1269" s="916"/>
    </row>
    <row r="1270" spans="1:9" s="42" customFormat="1" ht="12.75" customHeight="1" hidden="1">
      <c r="A1270" s="57"/>
      <c r="B1270" s="48"/>
      <c r="C1270" s="559" t="s">
        <v>569</v>
      </c>
      <c r="D1270" s="424"/>
      <c r="E1270" s="424"/>
      <c r="F1270" s="423"/>
      <c r="G1270" s="423"/>
      <c r="H1270" s="657"/>
      <c r="I1270" s="916"/>
    </row>
    <row r="1271" spans="1:9" s="42" customFormat="1" ht="12.75" customHeight="1" hidden="1">
      <c r="A1271" s="57"/>
      <c r="B1271" s="48"/>
      <c r="C1271" s="559" t="s">
        <v>570</v>
      </c>
      <c r="D1271" s="424"/>
      <c r="E1271" s="424"/>
      <c r="F1271" s="423"/>
      <c r="G1271" s="423"/>
      <c r="H1271" s="657"/>
      <c r="I1271" s="397" t="s">
        <v>28</v>
      </c>
    </row>
    <row r="1272" spans="1:9" s="42" customFormat="1" ht="12.75" customHeight="1" hidden="1">
      <c r="A1272" s="57"/>
      <c r="B1272" s="48"/>
      <c r="C1272" s="559" t="s">
        <v>571</v>
      </c>
      <c r="D1272" s="424"/>
      <c r="E1272" s="424"/>
      <c r="F1272" s="423"/>
      <c r="G1272" s="423"/>
      <c r="H1272" s="657"/>
      <c r="I1272" s="397" t="s">
        <v>28</v>
      </c>
    </row>
    <row r="1273" spans="1:9" s="42" customFormat="1" ht="12.75" customHeight="1" hidden="1">
      <c r="A1273" s="57"/>
      <c r="B1273" s="48"/>
      <c r="C1273" s="559" t="s">
        <v>28</v>
      </c>
      <c r="D1273" s="424"/>
      <c r="E1273" s="424"/>
      <c r="F1273" s="423"/>
      <c r="G1273" s="423"/>
      <c r="H1273" s="657"/>
      <c r="I1273" s="397" t="s">
        <v>28</v>
      </c>
    </row>
    <row r="1274" spans="1:9" s="42" customFormat="1" ht="12.75" customHeight="1" hidden="1">
      <c r="A1274" s="57"/>
      <c r="B1274" s="48"/>
      <c r="C1274" s="559" t="s">
        <v>572</v>
      </c>
      <c r="D1274" s="424"/>
      <c r="E1274" s="424"/>
      <c r="F1274" s="423"/>
      <c r="G1274" s="423"/>
      <c r="H1274" s="657"/>
      <c r="I1274" s="916"/>
    </row>
    <row r="1275" spans="1:9" s="42" customFormat="1" ht="12.75" customHeight="1" hidden="1">
      <c r="A1275" s="57"/>
      <c r="B1275" s="48"/>
      <c r="C1275" s="559" t="s">
        <v>573</v>
      </c>
      <c r="D1275" s="424"/>
      <c r="E1275" s="424"/>
      <c r="F1275" s="423"/>
      <c r="G1275" s="423"/>
      <c r="H1275" s="657"/>
      <c r="I1275" s="916"/>
    </row>
    <row r="1276" spans="1:9" s="42" customFormat="1" ht="26.25" thickBot="1">
      <c r="A1276" s="1116"/>
      <c r="B1276" s="1117"/>
      <c r="C1276" s="514" t="s">
        <v>482</v>
      </c>
      <c r="D1276" s="1118"/>
      <c r="E1276" s="1118"/>
      <c r="F1276" s="1119"/>
      <c r="G1276" s="1119"/>
      <c r="H1276" s="610">
        <v>44280</v>
      </c>
      <c r="I1276" s="1030" t="s">
        <v>28</v>
      </c>
    </row>
    <row r="1277" spans="1:9" s="37" customFormat="1" ht="26.25" hidden="1" thickBot="1">
      <c r="A1277" s="178"/>
      <c r="B1277" s="179"/>
      <c r="C1277" s="567" t="s">
        <v>483</v>
      </c>
      <c r="D1277" s="1114"/>
      <c r="E1277" s="1114"/>
      <c r="F1277" s="1115"/>
      <c r="G1277" s="1115"/>
      <c r="H1277" s="962">
        <v>0</v>
      </c>
      <c r="I1277" s="927"/>
    </row>
    <row r="1278" spans="1:10" s="115" customFormat="1" ht="15.75">
      <c r="A1278" s="219" t="s">
        <v>278</v>
      </c>
      <c r="B1278" s="219"/>
      <c r="C1278" s="238" t="s">
        <v>409</v>
      </c>
      <c r="D1278" s="239">
        <f>SUM(D1279,D1287,D1290)</f>
        <v>3746493</v>
      </c>
      <c r="E1278" s="239">
        <f>SUM(E1279,E1287,E1290)</f>
        <v>1718650.91</v>
      </c>
      <c r="F1278" s="239">
        <f>SUM(F1279,F1287,F1290)</f>
        <v>1673944.65</v>
      </c>
      <c r="G1278" s="239">
        <f>SUM(G1279,G1287,G1290)</f>
        <v>6000639.93</v>
      </c>
      <c r="H1278" s="595">
        <f>SUM(H1279,H1287,H1290)</f>
        <v>4256693.7</v>
      </c>
      <c r="I1278" s="969"/>
      <c r="J1278" s="121" t="s">
        <v>28</v>
      </c>
    </row>
    <row r="1279" spans="1:9" s="117" customFormat="1" ht="12.75" customHeight="1" hidden="1">
      <c r="A1279" s="264"/>
      <c r="B1279" s="264" t="s">
        <v>279</v>
      </c>
      <c r="C1279" s="226" t="s">
        <v>280</v>
      </c>
      <c r="D1279" s="227">
        <f>SUM(D1280,D1284)</f>
        <v>0</v>
      </c>
      <c r="E1279" s="227"/>
      <c r="F1279" s="227"/>
      <c r="G1279" s="227"/>
      <c r="H1279" s="588"/>
      <c r="I1279" s="977" t="s">
        <v>28</v>
      </c>
    </row>
    <row r="1280" spans="1:10" s="76" customFormat="1" ht="12.75" customHeight="1" hidden="1">
      <c r="A1280" s="84"/>
      <c r="B1280" s="284"/>
      <c r="C1280" s="283" t="s">
        <v>246</v>
      </c>
      <c r="D1280" s="367">
        <v>0</v>
      </c>
      <c r="E1280" s="367"/>
      <c r="F1280" s="381"/>
      <c r="G1280" s="367"/>
      <c r="H1280" s="643"/>
      <c r="I1280" s="916" t="s">
        <v>28</v>
      </c>
      <c r="J1280" s="154" t="s">
        <v>28</v>
      </c>
    </row>
    <row r="1281" spans="1:10" s="76" customFormat="1" ht="12.75" customHeight="1" hidden="1">
      <c r="A1281" s="84"/>
      <c r="B1281" s="284"/>
      <c r="C1281" s="575" t="s">
        <v>28</v>
      </c>
      <c r="D1281" s="286"/>
      <c r="E1281" s="286"/>
      <c r="F1281" s="430"/>
      <c r="G1281" s="286"/>
      <c r="H1281" s="643"/>
      <c r="I1281" s="397" t="s">
        <v>28</v>
      </c>
      <c r="J1281" s="154"/>
    </row>
    <row r="1282" spans="1:9" s="175" customFormat="1" ht="12.75" customHeight="1" hidden="1">
      <c r="A1282" s="176"/>
      <c r="B1282" s="177"/>
      <c r="C1282" s="183" t="s">
        <v>28</v>
      </c>
      <c r="D1282" s="374"/>
      <c r="E1282" s="374"/>
      <c r="F1282" s="512"/>
      <c r="G1282" s="374"/>
      <c r="H1282" s="655"/>
      <c r="I1282" s="916" t="s">
        <v>28</v>
      </c>
    </row>
    <row r="1283" spans="1:10" s="328" customFormat="1" ht="12.75" customHeight="1" hidden="1">
      <c r="A1283" s="494"/>
      <c r="B1283" s="495"/>
      <c r="C1283" s="575" t="s">
        <v>28</v>
      </c>
      <c r="D1283" s="357"/>
      <c r="E1283" s="357"/>
      <c r="F1283" s="263"/>
      <c r="G1283" s="357"/>
      <c r="H1283" s="643"/>
      <c r="I1283" s="916" t="s">
        <v>28</v>
      </c>
      <c r="J1283" s="487"/>
    </row>
    <row r="1284" spans="1:9" s="37" customFormat="1" ht="38.25" customHeight="1" hidden="1">
      <c r="A1284" s="167"/>
      <c r="B1284" s="542"/>
      <c r="C1284" s="68" t="s">
        <v>346</v>
      </c>
      <c r="D1284" s="158">
        <v>0</v>
      </c>
      <c r="E1284" s="158"/>
      <c r="F1284" s="111"/>
      <c r="G1284" s="158"/>
      <c r="H1284" s="690"/>
      <c r="I1284" s="916" t="s">
        <v>28</v>
      </c>
    </row>
    <row r="1285" spans="1:9" s="38" customFormat="1" ht="12.75" customHeight="1" hidden="1">
      <c r="A1285" s="70"/>
      <c r="B1285" s="543"/>
      <c r="C1285" s="47" t="s">
        <v>186</v>
      </c>
      <c r="D1285" s="249"/>
      <c r="E1285" s="249"/>
      <c r="F1285" s="302"/>
      <c r="G1285" s="338"/>
      <c r="H1285" s="691"/>
      <c r="I1285" s="102" t="s">
        <v>28</v>
      </c>
    </row>
    <row r="1286" spans="1:9" s="38" customFormat="1" ht="12.75" customHeight="1" hidden="1">
      <c r="A1286" s="70"/>
      <c r="B1286" s="543"/>
      <c r="C1286" s="47" t="s">
        <v>609</v>
      </c>
      <c r="D1286" s="249"/>
      <c r="E1286" s="249"/>
      <c r="F1286" s="302"/>
      <c r="G1286" s="338"/>
      <c r="H1286" s="691"/>
      <c r="I1286" s="102" t="s">
        <v>28</v>
      </c>
    </row>
    <row r="1287" spans="1:9" s="117" customFormat="1" ht="25.5">
      <c r="A1287" s="231"/>
      <c r="B1287" s="231" t="s">
        <v>281</v>
      </c>
      <c r="C1287" s="232" t="s">
        <v>410</v>
      </c>
      <c r="D1287" s="233">
        <f>SUM(D1288)</f>
        <v>895523</v>
      </c>
      <c r="E1287" s="233">
        <f>SUM(E1288)</f>
        <v>244913</v>
      </c>
      <c r="F1287" s="233">
        <f>SUM(F1288)</f>
        <v>560000</v>
      </c>
      <c r="G1287" s="233">
        <f>SUM(G1288)</f>
        <v>600000</v>
      </c>
      <c r="H1287" s="1034">
        <f>SUM(H1288)</f>
        <v>650000</v>
      </c>
      <c r="I1287" s="983" t="s">
        <v>28</v>
      </c>
    </row>
    <row r="1288" spans="1:9" s="86" customFormat="1" ht="12.75">
      <c r="A1288" s="65"/>
      <c r="B1288" s="58"/>
      <c r="C1288" s="66" t="s">
        <v>560</v>
      </c>
      <c r="D1288" s="158">
        <v>895523</v>
      </c>
      <c r="E1288" s="158">
        <v>244913</v>
      </c>
      <c r="F1288" s="111">
        <v>560000</v>
      </c>
      <c r="G1288" s="158">
        <v>600000</v>
      </c>
      <c r="H1288" s="419">
        <v>650000</v>
      </c>
      <c r="I1288" s="916" t="s">
        <v>28</v>
      </c>
    </row>
    <row r="1289" spans="1:9" s="86" customFormat="1" ht="12.75">
      <c r="A1289" s="43"/>
      <c r="B1289" s="53"/>
      <c r="C1289" s="66" t="s">
        <v>295</v>
      </c>
      <c r="D1289" s="468">
        <v>567910</v>
      </c>
      <c r="E1289" s="468">
        <v>244913</v>
      </c>
      <c r="F1289" s="111">
        <v>560000</v>
      </c>
      <c r="G1289" s="158">
        <v>600000</v>
      </c>
      <c r="H1289" s="625">
        <v>650000</v>
      </c>
      <c r="I1289" s="1048" t="s">
        <v>28</v>
      </c>
    </row>
    <row r="1290" spans="1:9" s="117" customFormat="1" ht="12.75">
      <c r="A1290" s="225"/>
      <c r="B1290" s="225" t="s">
        <v>282</v>
      </c>
      <c r="C1290" s="226" t="s">
        <v>30</v>
      </c>
      <c r="D1290" s="227">
        <f>SUM(D1302,D1291)</f>
        <v>2850970</v>
      </c>
      <c r="E1290" s="227">
        <f>SUM(E1302,E1291)</f>
        <v>1473737.91</v>
      </c>
      <c r="F1290" s="227">
        <f>SUM(F1302,F1291)</f>
        <v>1113944.65</v>
      </c>
      <c r="G1290" s="227">
        <f>SUM(G1302,G1291)</f>
        <v>5400639.93</v>
      </c>
      <c r="H1290" s="588">
        <f>SUM(H1302,H1291)</f>
        <v>3606693.7</v>
      </c>
      <c r="I1290" s="970"/>
    </row>
    <row r="1291" spans="1:9" s="76" customFormat="1" ht="12.75">
      <c r="A1291" s="83"/>
      <c r="B1291" s="75"/>
      <c r="C1291" s="82" t="s">
        <v>257</v>
      </c>
      <c r="D1291" s="85">
        <v>469186</v>
      </c>
      <c r="E1291" s="85">
        <v>52249.53</v>
      </c>
      <c r="F1291" s="112">
        <v>45605.01</v>
      </c>
      <c r="G1291" s="85">
        <v>3750050</v>
      </c>
      <c r="H1291" s="654">
        <f>SUM(H1292:H1301)</f>
        <v>2090000</v>
      </c>
      <c r="I1291" s="975" t="s">
        <v>28</v>
      </c>
    </row>
    <row r="1292" spans="1:9" s="175" customFormat="1" ht="76.5" hidden="1">
      <c r="A1292" s="176"/>
      <c r="B1292" s="177"/>
      <c r="C1292" s="1140" t="s">
        <v>768</v>
      </c>
      <c r="D1292" s="358"/>
      <c r="E1292" s="358"/>
      <c r="F1292" s="313"/>
      <c r="G1292" s="374"/>
      <c r="H1292" s="1094">
        <v>0</v>
      </c>
      <c r="I1292" s="1029" t="s">
        <v>1200</v>
      </c>
    </row>
    <row r="1293" spans="1:9" s="37" customFormat="1" ht="38.25">
      <c r="A1293" s="163"/>
      <c r="B1293" s="164"/>
      <c r="C1293" s="821" t="s">
        <v>924</v>
      </c>
      <c r="D1293" s="396"/>
      <c r="E1293" s="396"/>
      <c r="F1293" s="298"/>
      <c r="G1293" s="546"/>
      <c r="H1293" s="590">
        <v>2000000</v>
      </c>
      <c r="I1293" s="998" t="s">
        <v>1291</v>
      </c>
    </row>
    <row r="1294" spans="1:9" s="363" customFormat="1" ht="63.75" hidden="1">
      <c r="A1294" s="442"/>
      <c r="B1294" s="496"/>
      <c r="C1294" s="137" t="s">
        <v>674</v>
      </c>
      <c r="D1294" s="253"/>
      <c r="E1294" s="253"/>
      <c r="F1294" s="272"/>
      <c r="G1294" s="497"/>
      <c r="H1294" s="598">
        <v>0</v>
      </c>
      <c r="I1294" s="916" t="s">
        <v>737</v>
      </c>
    </row>
    <row r="1295" spans="1:9" s="363" customFormat="1" ht="25.5" hidden="1">
      <c r="A1295" s="442"/>
      <c r="B1295" s="496"/>
      <c r="C1295" s="137" t="s">
        <v>1061</v>
      </c>
      <c r="D1295" s="253"/>
      <c r="E1295" s="253"/>
      <c r="F1295" s="272"/>
      <c r="G1295" s="497"/>
      <c r="H1295" s="598">
        <v>0</v>
      </c>
      <c r="I1295" s="916" t="s">
        <v>1059</v>
      </c>
    </row>
    <row r="1296" spans="1:9" s="363" customFormat="1" ht="51">
      <c r="A1296" s="442"/>
      <c r="B1296" s="496"/>
      <c r="C1296" s="137" t="s">
        <v>1216</v>
      </c>
      <c r="D1296" s="253"/>
      <c r="E1296" s="253"/>
      <c r="F1296" s="272"/>
      <c r="G1296" s="497"/>
      <c r="H1296" s="598">
        <v>90000</v>
      </c>
      <c r="I1296" s="916" t="s">
        <v>28</v>
      </c>
    </row>
    <row r="1297" spans="1:9" s="363" customFormat="1" ht="89.25" hidden="1">
      <c r="A1297" s="442"/>
      <c r="B1297" s="496"/>
      <c r="C1297" s="137" t="s">
        <v>1051</v>
      </c>
      <c r="D1297" s="253"/>
      <c r="E1297" s="253"/>
      <c r="F1297" s="272"/>
      <c r="G1297" s="497"/>
      <c r="H1297" s="598">
        <v>0</v>
      </c>
      <c r="I1297" s="916" t="s">
        <v>1053</v>
      </c>
    </row>
    <row r="1298" spans="1:9" s="363" customFormat="1" ht="51" hidden="1">
      <c r="A1298" s="442"/>
      <c r="B1298" s="496"/>
      <c r="C1298" s="137" t="s">
        <v>1052</v>
      </c>
      <c r="D1298" s="253"/>
      <c r="E1298" s="253"/>
      <c r="F1298" s="272"/>
      <c r="G1298" s="497"/>
      <c r="H1298" s="598">
        <v>0</v>
      </c>
      <c r="I1298" s="916" t="s">
        <v>1053</v>
      </c>
    </row>
    <row r="1299" spans="1:9" s="363" customFormat="1" ht="25.5" hidden="1">
      <c r="A1299" s="442"/>
      <c r="B1299" s="496"/>
      <c r="C1299" s="137" t="s">
        <v>975</v>
      </c>
      <c r="D1299" s="253"/>
      <c r="E1299" s="253"/>
      <c r="F1299" s="272"/>
      <c r="G1299" s="497"/>
      <c r="H1299" s="598">
        <v>0</v>
      </c>
      <c r="I1299" s="916" t="s">
        <v>740</v>
      </c>
    </row>
    <row r="1300" spans="1:9" s="363" customFormat="1" ht="51" hidden="1">
      <c r="A1300" s="442"/>
      <c r="B1300" s="496"/>
      <c r="C1300" s="137" t="s">
        <v>1055</v>
      </c>
      <c r="D1300" s="253"/>
      <c r="E1300" s="253"/>
      <c r="F1300" s="272"/>
      <c r="G1300" s="497"/>
      <c r="H1300" s="598">
        <v>0</v>
      </c>
      <c r="I1300" s="916" t="s">
        <v>1056</v>
      </c>
    </row>
    <row r="1301" spans="1:9" s="363" customFormat="1" ht="38.25" hidden="1">
      <c r="A1301" s="442"/>
      <c r="B1301" s="496"/>
      <c r="C1301" s="137" t="s">
        <v>950</v>
      </c>
      <c r="D1301" s="253"/>
      <c r="E1301" s="253"/>
      <c r="F1301" s="272"/>
      <c r="G1301" s="497"/>
      <c r="H1301" s="598">
        <v>0</v>
      </c>
      <c r="I1301" s="916" t="s">
        <v>744</v>
      </c>
    </row>
    <row r="1302" spans="1:9" s="37" customFormat="1" ht="63.75">
      <c r="A1302" s="164"/>
      <c r="B1302" s="197"/>
      <c r="C1302" s="66" t="s">
        <v>347</v>
      </c>
      <c r="D1302" s="111">
        <v>2381784</v>
      </c>
      <c r="E1302" s="111">
        <v>1421488.38</v>
      </c>
      <c r="F1302" s="111">
        <v>1068339.64</v>
      </c>
      <c r="G1302" s="111">
        <v>1650589.93</v>
      </c>
      <c r="H1302" s="591">
        <f>SUM(H1303,H1307)</f>
        <v>1516693.7</v>
      </c>
      <c r="I1302" s="981" t="s">
        <v>28</v>
      </c>
    </row>
    <row r="1303" spans="1:9" s="37" customFormat="1" ht="12.75">
      <c r="A1303" s="163"/>
      <c r="B1303" s="164"/>
      <c r="C1303" s="27" t="s">
        <v>8</v>
      </c>
      <c r="D1303" s="111">
        <f>SUM(D1304:D1306)</f>
        <v>19740</v>
      </c>
      <c r="E1303" s="111">
        <f>SUM(E1304:E1306)</f>
        <v>18739.68</v>
      </c>
      <c r="F1303" s="111">
        <f>SUM(F1304:F1306)</f>
        <v>12963.97</v>
      </c>
      <c r="G1303" s="111">
        <f>SUM(G1304:G1306)</f>
        <v>25140</v>
      </c>
      <c r="H1303" s="591">
        <f>SUM(H1304:H1306)</f>
        <v>25000</v>
      </c>
      <c r="I1303" s="916" t="s">
        <v>28</v>
      </c>
    </row>
    <row r="1304" spans="1:9" s="37" customFormat="1" ht="12.75">
      <c r="A1304" s="163"/>
      <c r="B1304" s="164"/>
      <c r="C1304" s="27" t="s">
        <v>11</v>
      </c>
      <c r="D1304" s="158">
        <v>95</v>
      </c>
      <c r="E1304" s="158">
        <v>34.38</v>
      </c>
      <c r="F1304" s="111">
        <v>85.96</v>
      </c>
      <c r="G1304" s="158">
        <v>205.95</v>
      </c>
      <c r="H1304" s="608"/>
      <c r="I1304" s="981"/>
    </row>
    <row r="1305" spans="1:9" s="37" customFormat="1" ht="12.75">
      <c r="A1305" s="163"/>
      <c r="B1305" s="164"/>
      <c r="C1305" s="27" t="s">
        <v>12</v>
      </c>
      <c r="D1305" s="158">
        <v>0</v>
      </c>
      <c r="E1305" s="158">
        <v>0</v>
      </c>
      <c r="F1305" s="111">
        <v>12.26</v>
      </c>
      <c r="G1305" s="158">
        <v>32.25</v>
      </c>
      <c r="H1305" s="608"/>
      <c r="I1305" s="981"/>
    </row>
    <row r="1306" spans="1:9" s="37" customFormat="1" ht="12.75">
      <c r="A1306" s="163"/>
      <c r="B1306" s="164"/>
      <c r="C1306" s="27" t="s">
        <v>0</v>
      </c>
      <c r="D1306" s="158">
        <v>19645</v>
      </c>
      <c r="E1306" s="158">
        <v>18705.3</v>
      </c>
      <c r="F1306" s="111">
        <v>12865.75</v>
      </c>
      <c r="G1306" s="158">
        <v>24901.8</v>
      </c>
      <c r="H1306" s="608">
        <v>25000</v>
      </c>
      <c r="I1306" s="981"/>
    </row>
    <row r="1307" spans="1:9" ht="12.75">
      <c r="A1307" s="28"/>
      <c r="B1307" s="526"/>
      <c r="C1307" s="47" t="s">
        <v>561</v>
      </c>
      <c r="D1307" s="158">
        <f>SUM(D1302,-D1303)</f>
        <v>2362044</v>
      </c>
      <c r="E1307" s="158">
        <f>SUM(E1302-E1303)</f>
        <v>1402748.7</v>
      </c>
      <c r="F1307" s="158">
        <f>SUM(F1302-F1303)</f>
        <v>1055375.67</v>
      </c>
      <c r="G1307" s="158">
        <f>SUM(G1302-G1303)</f>
        <v>1625449.93</v>
      </c>
      <c r="H1307" s="419">
        <f>SUM(H1308,H1310:H1313,H1325:H1329)</f>
        <v>1491693.7</v>
      </c>
      <c r="I1307" s="916"/>
    </row>
    <row r="1308" spans="1:9" s="37" customFormat="1" ht="12.75">
      <c r="A1308" s="164"/>
      <c r="B1308" s="168"/>
      <c r="C1308" s="27" t="s">
        <v>439</v>
      </c>
      <c r="D1308" s="253"/>
      <c r="E1308" s="253"/>
      <c r="F1308" s="272"/>
      <c r="G1308" s="255"/>
      <c r="H1308" s="598">
        <v>20000</v>
      </c>
      <c r="I1308" s="916" t="s">
        <v>28</v>
      </c>
    </row>
    <row r="1309" spans="1:9" s="37" customFormat="1" ht="12.75">
      <c r="A1309" s="164"/>
      <c r="B1309" s="168"/>
      <c r="C1309" s="560" t="s">
        <v>484</v>
      </c>
      <c r="D1309" s="253"/>
      <c r="E1309" s="253"/>
      <c r="F1309" s="272"/>
      <c r="G1309" s="255"/>
      <c r="H1309" s="620" t="s">
        <v>28</v>
      </c>
      <c r="I1309" s="916"/>
    </row>
    <row r="1310" spans="1:9" s="37" customFormat="1" ht="12.75">
      <c r="A1310" s="164"/>
      <c r="B1310" s="168"/>
      <c r="C1310" s="27" t="s">
        <v>576</v>
      </c>
      <c r="D1310" s="253"/>
      <c r="E1310" s="253"/>
      <c r="F1310" s="272"/>
      <c r="G1310" s="255"/>
      <c r="H1310" s="598">
        <v>0</v>
      </c>
      <c r="I1310" s="916"/>
    </row>
    <row r="1311" spans="1:9" s="37" customFormat="1" ht="12.75">
      <c r="A1311" s="164"/>
      <c r="B1311" s="168"/>
      <c r="C1311" s="27" t="s">
        <v>493</v>
      </c>
      <c r="D1311" s="253"/>
      <c r="E1311" s="253"/>
      <c r="F1311" s="272"/>
      <c r="G1311" s="255"/>
      <c r="H1311" s="598">
        <v>0</v>
      </c>
      <c r="I1311" s="916"/>
    </row>
    <row r="1312" spans="1:9" s="37" customFormat="1" ht="33.75" hidden="1">
      <c r="A1312" s="164"/>
      <c r="B1312" s="168"/>
      <c r="C1312" s="772" t="s">
        <v>664</v>
      </c>
      <c r="D1312" s="253"/>
      <c r="E1312" s="253"/>
      <c r="F1312" s="272"/>
      <c r="G1312" s="255"/>
      <c r="H1312" s="604"/>
      <c r="I1312" s="916" t="s">
        <v>28</v>
      </c>
    </row>
    <row r="1313" spans="1:11" s="37" customFormat="1" ht="12.75">
      <c r="A1313" s="164"/>
      <c r="B1313" s="168"/>
      <c r="C1313" s="27" t="s">
        <v>440</v>
      </c>
      <c r="D1313" s="253"/>
      <c r="E1313" s="253"/>
      <c r="F1313" s="272"/>
      <c r="G1313" s="255"/>
      <c r="H1313" s="598">
        <v>1434952</v>
      </c>
      <c r="I1313" s="916"/>
      <c r="J1313" s="152" t="s">
        <v>28</v>
      </c>
      <c r="K1313" s="152">
        <f>SUM(H1314:H1315,H1316:H1324,)</f>
        <v>0</v>
      </c>
    </row>
    <row r="1314" spans="1:10" s="42" customFormat="1" ht="12.75">
      <c r="A1314" s="48"/>
      <c r="B1314" s="61"/>
      <c r="C1314" s="564" t="s">
        <v>407</v>
      </c>
      <c r="D1314" s="359"/>
      <c r="E1314" s="359"/>
      <c r="F1314" s="314"/>
      <c r="G1314" s="388"/>
      <c r="H1314" s="658" t="s">
        <v>28</v>
      </c>
      <c r="I1314" s="1025" t="s">
        <v>28</v>
      </c>
      <c r="J1314" s="42" t="s">
        <v>28</v>
      </c>
    </row>
    <row r="1315" spans="1:9" s="42" customFormat="1" ht="22.5">
      <c r="A1315" s="48"/>
      <c r="B1315" s="61"/>
      <c r="C1315" s="564" t="s">
        <v>784</v>
      </c>
      <c r="D1315" s="287"/>
      <c r="E1315" s="287"/>
      <c r="F1315" s="312"/>
      <c r="G1315" s="800"/>
      <c r="H1315" s="658" t="s">
        <v>28</v>
      </c>
      <c r="I1315" s="972" t="s">
        <v>1290</v>
      </c>
    </row>
    <row r="1316" spans="1:9" s="42" customFormat="1" ht="12.75" customHeight="1">
      <c r="A1316" s="48"/>
      <c r="B1316" s="61"/>
      <c r="C1316" s="564" t="s">
        <v>485</v>
      </c>
      <c r="D1316" s="287"/>
      <c r="E1316" s="287"/>
      <c r="F1316" s="312"/>
      <c r="G1316" s="800"/>
      <c r="H1316" s="658" t="s">
        <v>28</v>
      </c>
      <c r="I1316" s="916" t="s">
        <v>28</v>
      </c>
    </row>
    <row r="1317" spans="1:9" s="42" customFormat="1" ht="56.25" hidden="1">
      <c r="A1317" s="48"/>
      <c r="B1317" s="61"/>
      <c r="C1317" s="564" t="s">
        <v>1015</v>
      </c>
      <c r="D1317" s="287"/>
      <c r="E1317" s="287"/>
      <c r="F1317" s="312"/>
      <c r="G1317" s="800"/>
      <c r="H1317" s="1154">
        <v>0</v>
      </c>
      <c r="I1317" s="916" t="s">
        <v>1016</v>
      </c>
    </row>
    <row r="1318" spans="1:9" s="42" customFormat="1" ht="12.75">
      <c r="A1318" s="48"/>
      <c r="B1318" s="61"/>
      <c r="C1318" s="564" t="s">
        <v>584</v>
      </c>
      <c r="D1318" s="684"/>
      <c r="E1318" s="684"/>
      <c r="F1318" s="685"/>
      <c r="G1318" s="686"/>
      <c r="H1318" s="658" t="s">
        <v>28</v>
      </c>
      <c r="I1318" s="916" t="s">
        <v>28</v>
      </c>
    </row>
    <row r="1319" spans="1:9" s="42" customFormat="1" ht="12.75" customHeight="1">
      <c r="A1319" s="48"/>
      <c r="B1319" s="61"/>
      <c r="C1319" s="564" t="s">
        <v>689</v>
      </c>
      <c r="D1319" s="684"/>
      <c r="E1319" s="684"/>
      <c r="F1319" s="685"/>
      <c r="G1319" s="686"/>
      <c r="H1319" s="658" t="s">
        <v>28</v>
      </c>
      <c r="I1319" s="916" t="s">
        <v>28</v>
      </c>
    </row>
    <row r="1320" spans="1:9" s="42" customFormat="1" ht="12.75">
      <c r="A1320" s="1230"/>
      <c r="B1320" s="1231"/>
      <c r="C1320" s="1095" t="s">
        <v>1143</v>
      </c>
      <c r="D1320" s="684"/>
      <c r="E1320" s="684"/>
      <c r="F1320" s="685"/>
      <c r="G1320" s="686"/>
      <c r="H1320" s="658" t="s">
        <v>28</v>
      </c>
      <c r="I1320" s="916" t="s">
        <v>28</v>
      </c>
    </row>
    <row r="1321" spans="1:10" s="328" customFormat="1" ht="12.75">
      <c r="A1321" s="811"/>
      <c r="B1321" s="811"/>
      <c r="C1321" s="1210"/>
      <c r="D1321" s="1211"/>
      <c r="E1321" s="1211"/>
      <c r="F1321" s="1212"/>
      <c r="G1321" s="1211"/>
      <c r="H1321" s="614"/>
      <c r="I1321" s="1223" t="s">
        <v>1320</v>
      </c>
      <c r="J1321" s="487"/>
    </row>
    <row r="1322" spans="1:9" ht="13.5" thickBot="1">
      <c r="A1322" s="18"/>
      <c r="B1322" s="18"/>
      <c r="C1322" s="547"/>
      <c r="D1322" s="145"/>
      <c r="E1322" s="145"/>
      <c r="F1322" s="297"/>
      <c r="G1322" s="326"/>
      <c r="H1322" s="585"/>
      <c r="I1322" s="973"/>
    </row>
    <row r="1323" spans="1:9" s="1" customFormat="1" ht="39" thickBot="1">
      <c r="A1323" s="20" t="s">
        <v>21</v>
      </c>
      <c r="B1323" s="21" t="s">
        <v>22</v>
      </c>
      <c r="C1323" s="9" t="s">
        <v>44</v>
      </c>
      <c r="D1323" s="10" t="s">
        <v>795</v>
      </c>
      <c r="E1323" s="10" t="s">
        <v>913</v>
      </c>
      <c r="F1323" s="10" t="s">
        <v>914</v>
      </c>
      <c r="G1323" s="10" t="s">
        <v>897</v>
      </c>
      <c r="H1323" s="1031" t="s">
        <v>915</v>
      </c>
      <c r="I1323" s="666" t="s">
        <v>25</v>
      </c>
    </row>
    <row r="1324" spans="1:9" s="42" customFormat="1" ht="12.75" customHeight="1">
      <c r="A1324" s="48"/>
      <c r="B1324" s="61"/>
      <c r="C1324" s="564" t="s">
        <v>345</v>
      </c>
      <c r="D1324" s="684"/>
      <c r="E1324" s="684"/>
      <c r="F1324" s="685"/>
      <c r="G1324" s="686"/>
      <c r="H1324" s="658" t="s">
        <v>28</v>
      </c>
      <c r="I1324" s="916" t="s">
        <v>28</v>
      </c>
    </row>
    <row r="1325" spans="1:11" s="37" customFormat="1" ht="12.75" customHeight="1">
      <c r="A1325" s="164"/>
      <c r="B1325" s="168"/>
      <c r="C1325" s="187" t="s">
        <v>449</v>
      </c>
      <c r="D1325" s="253"/>
      <c r="E1325" s="253"/>
      <c r="F1325" s="272"/>
      <c r="G1325" s="255"/>
      <c r="H1325" s="623">
        <v>0</v>
      </c>
      <c r="I1325" s="916"/>
      <c r="K1325" s="198">
        <f>SUM(H1326:H1329)</f>
        <v>36741.7</v>
      </c>
    </row>
    <row r="1326" spans="1:9" s="42" customFormat="1" ht="25.5">
      <c r="A1326" s="48"/>
      <c r="B1326" s="61"/>
      <c r="C1326" s="1061" t="s">
        <v>822</v>
      </c>
      <c r="D1326" s="684"/>
      <c r="E1326" s="684"/>
      <c r="F1326" s="685"/>
      <c r="G1326" s="686"/>
      <c r="H1326" s="623">
        <v>2000</v>
      </c>
      <c r="I1326" s="964" t="s">
        <v>308</v>
      </c>
    </row>
    <row r="1327" spans="1:9" s="363" customFormat="1" ht="38.25">
      <c r="A1327" s="442"/>
      <c r="B1327" s="496"/>
      <c r="C1327" s="1061" t="s">
        <v>823</v>
      </c>
      <c r="D1327" s="253"/>
      <c r="E1327" s="253"/>
      <c r="F1327" s="272"/>
      <c r="G1327" s="497"/>
      <c r="H1327" s="598">
        <v>10000</v>
      </c>
      <c r="I1327" s="964" t="s">
        <v>448</v>
      </c>
    </row>
    <row r="1328" spans="1:9" s="363" customFormat="1" ht="25.5">
      <c r="A1328" s="431"/>
      <c r="B1328" s="442"/>
      <c r="C1328" s="1061" t="s">
        <v>1050</v>
      </c>
      <c r="D1328" s="396"/>
      <c r="E1328" s="396"/>
      <c r="F1328" s="298"/>
      <c r="G1328" s="396"/>
      <c r="H1328" s="590">
        <v>17741.7</v>
      </c>
      <c r="I1328" s="964" t="s">
        <v>313</v>
      </c>
    </row>
    <row r="1329" spans="1:9" s="363" customFormat="1" ht="90" thickBot="1">
      <c r="A1329" s="442"/>
      <c r="B1329" s="496"/>
      <c r="C1329" s="1080" t="s">
        <v>1020</v>
      </c>
      <c r="D1329" s="253"/>
      <c r="E1329" s="253"/>
      <c r="F1329" s="272"/>
      <c r="G1329" s="497"/>
      <c r="H1329" s="598">
        <v>7000</v>
      </c>
      <c r="I1329" s="964" t="s">
        <v>679</v>
      </c>
    </row>
    <row r="1330" spans="1:10" s="115" customFormat="1" ht="16.5" thickBot="1">
      <c r="A1330" s="412"/>
      <c r="B1330" s="413"/>
      <c r="C1330" s="414" t="s">
        <v>283</v>
      </c>
      <c r="D1330" s="415">
        <f>SUM(D4,D41,D184,D246,D268,D393,D404,D540,D544,D551,D716,D757,D855,D942,D947,D1028,D1178,D1278,)</f>
        <v>123784998.02000001</v>
      </c>
      <c r="E1330" s="415">
        <f>SUM(E4,E41,E184,E246,E268,E393,E404,E540,E544,E551,E716,E757,E855,E942,E947,E1028,E1178,E1278,)</f>
        <v>135000118.94</v>
      </c>
      <c r="F1330" s="415">
        <f>SUM(F4,F41,F184,F246,F268,F393,F404,F540,F544,F551,F716,F757,F855,F942,F947,F1028,F1178,F1278,)</f>
        <v>101195090.61999999</v>
      </c>
      <c r="G1330" s="415">
        <f>SUM(G4,G41,G184,G246,G268,G393,G404,G540,G544,G551,G716,G757,G855,G942,G947,G1028,G1178,G1278,)</f>
        <v>161034959.5</v>
      </c>
      <c r="H1330" s="740">
        <f>SUM(H4,H41,H184,H246,H268,H393,H404,H540,H544,H551,H716,H757,H855,H942,H947,H1028,H1178,H1278,)</f>
        <v>159141679.85</v>
      </c>
      <c r="I1330" s="1015"/>
      <c r="J1330" s="114"/>
    </row>
    <row r="1331" spans="1:11" ht="12.75">
      <c r="A1331" s="408"/>
      <c r="B1331" s="408"/>
      <c r="C1331" s="553"/>
      <c r="D1331" s="409"/>
      <c r="E1331" s="409"/>
      <c r="F1331" s="410"/>
      <c r="G1331" s="411" t="s">
        <v>28</v>
      </c>
      <c r="H1331" s="659" t="s">
        <v>28</v>
      </c>
      <c r="I1331" s="1016"/>
      <c r="K1331" s="19"/>
    </row>
    <row r="1332" spans="1:11" ht="12.75">
      <c r="A1332" s="408"/>
      <c r="B1332" s="408"/>
      <c r="C1332" s="553"/>
      <c r="D1332" s="409"/>
      <c r="E1332" s="409"/>
      <c r="F1332" s="410"/>
      <c r="G1332" s="411" t="s">
        <v>28</v>
      </c>
      <c r="H1332" s="1037" t="s">
        <v>28</v>
      </c>
      <c r="I1332" s="1016"/>
      <c r="K1332" s="19"/>
    </row>
    <row r="1333" spans="1:9" s="4" customFormat="1" ht="12.75">
      <c r="A1333" s="404"/>
      <c r="B1333" s="404"/>
      <c r="C1333" s="549"/>
      <c r="D1333" s="406"/>
      <c r="E1333" s="406"/>
      <c r="F1333" s="407"/>
      <c r="G1333" s="405"/>
      <c r="H1333" s="614"/>
      <c r="I1333" s="1223" t="s">
        <v>1321</v>
      </c>
    </row>
    <row r="1334" spans="1:9" s="4" customFormat="1" ht="13.5" thickBot="1">
      <c r="A1334" s="293"/>
      <c r="B1334" s="293"/>
      <c r="C1334" s="492"/>
      <c r="D1334" s="348"/>
      <c r="E1334" s="348"/>
      <c r="F1334" s="299"/>
      <c r="G1334" s="294"/>
      <c r="H1334" s="593"/>
      <c r="I1334" s="1017"/>
    </row>
    <row r="1335" spans="1:9" s="37" customFormat="1" ht="12.75">
      <c r="A1335" s="289"/>
      <c r="B1335" s="289"/>
      <c r="C1335" s="554"/>
      <c r="D1335" s="145"/>
      <c r="E1335" s="145"/>
      <c r="F1335" s="297"/>
      <c r="G1335" s="326"/>
      <c r="H1335" s="608">
        <f>SUM(dochody!K230)</f>
        <v>18549473.619999997</v>
      </c>
      <c r="I1335" s="104" t="s">
        <v>353</v>
      </c>
    </row>
    <row r="1336" spans="3:10" s="37" customFormat="1" ht="13.5" thickBot="1">
      <c r="C1336" s="742" t="s">
        <v>182</v>
      </c>
      <c r="D1336" s="937">
        <f>SUM(dochody!K224)</f>
        <v>143534000.78</v>
      </c>
      <c r="E1336" s="341"/>
      <c r="F1336" s="315"/>
      <c r="G1336" s="389" t="s">
        <v>28</v>
      </c>
      <c r="H1336" s="660">
        <f>SUM(dochody!K229)</f>
        <v>124984527.16</v>
      </c>
      <c r="I1336" s="1005" t="s">
        <v>352</v>
      </c>
      <c r="J1336" s="290"/>
    </row>
    <row r="1337" spans="3:10" s="37" customFormat="1" ht="12.75">
      <c r="C1337" s="742" t="s">
        <v>183</v>
      </c>
      <c r="D1337" s="932">
        <f>SUM(H1330)</f>
        <v>159141679.85</v>
      </c>
      <c r="E1337" s="315" t="s">
        <v>28</v>
      </c>
      <c r="F1337" s="403" t="s">
        <v>431</v>
      </c>
      <c r="G1337" s="390" t="s">
        <v>28</v>
      </c>
      <c r="H1337" s="660">
        <f>SUM(H1330-H1340)</f>
        <v>111841329.19999999</v>
      </c>
      <c r="I1337" s="1005" t="s">
        <v>244</v>
      </c>
      <c r="J1337" s="291" t="s">
        <v>28</v>
      </c>
    </row>
    <row r="1338" spans="3:11" s="49" customFormat="1" ht="25.5" customHeight="1" thickBot="1">
      <c r="C1338" s="343" t="s">
        <v>726</v>
      </c>
      <c r="D1338" s="933">
        <f>SUM(D1336-D1337)</f>
        <v>-15607679.069999993</v>
      </c>
      <c r="E1338" s="316"/>
      <c r="F1338" s="746">
        <f>SUM(D1336,D1340-D1337-D1347)</f>
        <v>0</v>
      </c>
      <c r="G1338" s="391" t="s">
        <v>28</v>
      </c>
      <c r="H1338" s="1235" t="s">
        <v>653</v>
      </c>
      <c r="I1338" s="1236"/>
      <c r="J1338" s="339" t="s">
        <v>28</v>
      </c>
      <c r="K1338" s="340" t="s">
        <v>28</v>
      </c>
    </row>
    <row r="1339" spans="3:9" ht="25.5">
      <c r="C1339" s="801" t="s">
        <v>727</v>
      </c>
      <c r="D1339" s="1209">
        <f>SUM(D1340-D1347)</f>
        <v>15607679.069999998</v>
      </c>
      <c r="E1339" s="155"/>
      <c r="F1339" s="315"/>
      <c r="G1339" s="392" t="s">
        <v>28</v>
      </c>
      <c r="H1339" s="661">
        <f>SUM(H1336,-H1337)</f>
        <v>13143197.960000008</v>
      </c>
      <c r="I1339" s="1018" t="s">
        <v>417</v>
      </c>
    </row>
    <row r="1340" spans="3:10" ht="12.75">
      <c r="C1340" s="742" t="s">
        <v>318</v>
      </c>
      <c r="D1340" s="934">
        <f>SUM(D1342,D1345,D1346)</f>
        <v>19950985.47</v>
      </c>
      <c r="E1340" s="155"/>
      <c r="F1340" s="317" t="s">
        <v>28</v>
      </c>
      <c r="G1340" s="390" t="s">
        <v>28</v>
      </c>
      <c r="H1340" s="731">
        <f>SUM(H10,H52,H49,H173,H189,H215,H278,H285,H367,H406,H409,H553,H593,H651,H692,H718,H733,H857,H1003,H1039,H1075,H1088,H1097,H1124,H1183,H1291,H1030,'[1]Arkusz1'!$F$10051)</f>
        <v>47300350.65</v>
      </c>
      <c r="I1340" s="1005" t="s">
        <v>257</v>
      </c>
      <c r="J1340" s="152" t="s">
        <v>28</v>
      </c>
    </row>
    <row r="1341" spans="3:9" ht="12.75">
      <c r="C1341" s="742" t="s">
        <v>83</v>
      </c>
      <c r="D1341" s="934"/>
      <c r="E1341" s="155"/>
      <c r="F1341" s="315"/>
      <c r="G1341" s="393" t="s">
        <v>28</v>
      </c>
      <c r="H1341" s="662"/>
      <c r="I1341" s="1019"/>
    </row>
    <row r="1342" spans="3:9" ht="25.5">
      <c r="C1342" s="938" t="s">
        <v>430</v>
      </c>
      <c r="D1342" s="1208">
        <v>9436524.81</v>
      </c>
      <c r="E1342" s="155"/>
      <c r="F1342" s="315"/>
      <c r="G1342" s="393" t="s">
        <v>28</v>
      </c>
      <c r="H1342" s="662"/>
      <c r="I1342" s="1019"/>
    </row>
    <row r="1343" spans="3:9" ht="12.75">
      <c r="C1343" s="938" t="s">
        <v>1231</v>
      </c>
      <c r="D1343" s="940">
        <v>9000000</v>
      </c>
      <c r="E1343" s="155"/>
      <c r="F1343" s="315"/>
      <c r="G1343" s="393"/>
      <c r="H1343" s="662"/>
      <c r="I1343" s="1019"/>
    </row>
    <row r="1344" spans="3:9" ht="90">
      <c r="C1344" s="1101" t="s">
        <v>1147</v>
      </c>
      <c r="D1344" s="1208">
        <v>436524.81</v>
      </c>
      <c r="E1344" s="1204" t="s">
        <v>28</v>
      </c>
      <c r="F1344" s="315" t="s">
        <v>1292</v>
      </c>
      <c r="G1344" s="393"/>
      <c r="H1344" s="662"/>
      <c r="I1344" s="1019"/>
    </row>
    <row r="1345" spans="3:9" ht="12.75">
      <c r="C1345" s="939" t="s">
        <v>317</v>
      </c>
      <c r="D1345" s="940">
        <v>0</v>
      </c>
      <c r="E1345" s="155"/>
      <c r="F1345" s="317">
        <v>1759261</v>
      </c>
      <c r="G1345" s="393" t="s">
        <v>1229</v>
      </c>
      <c r="I1345" s="1020" t="s">
        <v>28</v>
      </c>
    </row>
    <row r="1346" spans="3:9" ht="12.75">
      <c r="C1346" s="939" t="s">
        <v>847</v>
      </c>
      <c r="D1346" s="1207">
        <f>SUM(F1345:F1348)</f>
        <v>10514460.66</v>
      </c>
      <c r="E1346" s="155"/>
      <c r="F1346" s="1205">
        <v>5000000</v>
      </c>
      <c r="G1346" s="393" t="s">
        <v>1217</v>
      </c>
      <c r="I1346" s="1020" t="s">
        <v>28</v>
      </c>
    </row>
    <row r="1347" spans="3:7" ht="12.75">
      <c r="C1347" s="742" t="s">
        <v>488</v>
      </c>
      <c r="D1347" s="934">
        <f>SUM(D1349:D1350)</f>
        <v>4343306.4</v>
      </c>
      <c r="E1347" s="155"/>
      <c r="F1347" s="317">
        <v>1955199.66</v>
      </c>
      <c r="G1347" s="393" t="s">
        <v>1218</v>
      </c>
    </row>
    <row r="1348" spans="3:7" ht="12.75">
      <c r="C1348" s="742" t="s">
        <v>83</v>
      </c>
      <c r="D1348" s="934"/>
      <c r="E1348" s="155"/>
      <c r="F1348" s="1205">
        <v>1800000</v>
      </c>
      <c r="G1348" s="1206" t="s">
        <v>1219</v>
      </c>
    </row>
    <row r="1349" spans="3:7" ht="63.75">
      <c r="C1349" s="941" t="s">
        <v>487</v>
      </c>
      <c r="D1349" s="940">
        <v>0</v>
      </c>
      <c r="E1349" s="155"/>
      <c r="F1349" s="315" t="s">
        <v>28</v>
      </c>
      <c r="G1349" s="393" t="s">
        <v>28</v>
      </c>
    </row>
    <row r="1350" spans="3:7" ht="25.5">
      <c r="C1350" s="938" t="s">
        <v>729</v>
      </c>
      <c r="D1350" s="940">
        <f>SUM(D1352:D1357)</f>
        <v>4343306.4</v>
      </c>
      <c r="E1350" s="155"/>
      <c r="F1350" s="315"/>
      <c r="G1350" s="393"/>
    </row>
    <row r="1351" spans="3:9" s="113" customFormat="1" ht="12.75">
      <c r="C1351" s="743" t="s">
        <v>83</v>
      </c>
      <c r="D1351" s="935"/>
      <c r="E1351" s="342"/>
      <c r="F1351" s="318"/>
      <c r="G1351" s="394" t="s">
        <v>28</v>
      </c>
      <c r="H1351" s="663" t="s">
        <v>28</v>
      </c>
      <c r="I1351" s="1022" t="s">
        <v>28</v>
      </c>
    </row>
    <row r="1352" spans="3:9" s="42" customFormat="1" ht="12.75">
      <c r="C1352" s="744" t="s">
        <v>934</v>
      </c>
      <c r="D1352" s="936">
        <v>30789.68</v>
      </c>
      <c r="E1352" s="471"/>
      <c r="F1352" s="472"/>
      <c r="G1352" s="473" t="s">
        <v>28</v>
      </c>
      <c r="H1352" s="664"/>
      <c r="I1352" s="1021"/>
    </row>
    <row r="1353" spans="3:9" s="42" customFormat="1" ht="12.75">
      <c r="C1353" s="744" t="s">
        <v>935</v>
      </c>
      <c r="D1353" s="936">
        <v>71112.08</v>
      </c>
      <c r="E1353" s="471"/>
      <c r="F1353" s="472"/>
      <c r="G1353" s="473"/>
      <c r="H1353" s="664"/>
      <c r="I1353" s="1021"/>
    </row>
    <row r="1354" spans="3:11" s="42" customFormat="1" ht="12.75">
      <c r="C1354" s="745" t="s">
        <v>728</v>
      </c>
      <c r="D1354" s="936">
        <v>131574.04</v>
      </c>
      <c r="E1354" s="471"/>
      <c r="F1354" s="472"/>
      <c r="G1354" s="473" t="s">
        <v>28</v>
      </c>
      <c r="H1354" s="663" t="s">
        <v>28</v>
      </c>
      <c r="I1354" s="1023" t="s">
        <v>28</v>
      </c>
      <c r="K1354" s="687" t="s">
        <v>28</v>
      </c>
    </row>
    <row r="1355" spans="3:11" s="42" customFormat="1" ht="12.75">
      <c r="C1355" s="745" t="s">
        <v>731</v>
      </c>
      <c r="D1355" s="936">
        <v>59830.6</v>
      </c>
      <c r="E1355" s="471"/>
      <c r="F1355" s="472"/>
      <c r="G1355" s="473" t="s">
        <v>28</v>
      </c>
      <c r="H1355" s="663">
        <f>SUM(H18:H40,H62:H63,H161:H166,H183,H410,H438:H443,H472,H473:H478,H575:H576,H1085,H1117,H1134:H1136,H1171:H1177,H1185:H1192,H1195:H1223,H1326:H1328,)</f>
        <v>631037.41</v>
      </c>
      <c r="I1355" s="1023" t="s">
        <v>350</v>
      </c>
      <c r="K1355" s="687" t="s">
        <v>28</v>
      </c>
    </row>
    <row r="1356" spans="3:11" s="42" customFormat="1" ht="12.75">
      <c r="C1356" s="745" t="s">
        <v>730</v>
      </c>
      <c r="D1356" s="936">
        <v>2150000</v>
      </c>
      <c r="E1356" s="471"/>
      <c r="F1356" s="472"/>
      <c r="G1356" s="473"/>
      <c r="H1356" s="663"/>
      <c r="I1356" s="1023"/>
      <c r="K1356" s="687"/>
    </row>
    <row r="1357" spans="3:9" s="42" customFormat="1" ht="12.75">
      <c r="C1357" s="745" t="s">
        <v>732</v>
      </c>
      <c r="D1357" s="936">
        <v>1900000</v>
      </c>
      <c r="E1357" s="471"/>
      <c r="F1357" s="472"/>
      <c r="G1357" s="474" t="s">
        <v>28</v>
      </c>
      <c r="H1357" s="665">
        <f>SUM(H167:H168,H1086,H1137,H1170,H1329)</f>
        <v>55441.7</v>
      </c>
      <c r="I1357" s="1023" t="s">
        <v>349</v>
      </c>
    </row>
    <row r="1358" spans="3:9" ht="12.75">
      <c r="C1358"/>
      <c r="D1358"/>
      <c r="E1358"/>
      <c r="F1358"/>
      <c r="H1358" s="663">
        <f>SUM(H1355:H1357)</f>
        <v>686479.11</v>
      </c>
      <c r="I1358" s="1024"/>
    </row>
    <row r="1360" spans="3:7" ht="12.75">
      <c r="C1360"/>
      <c r="D1360"/>
      <c r="E1360"/>
      <c r="F1360"/>
      <c r="G1360" s="395" t="s">
        <v>28</v>
      </c>
    </row>
    <row r="1361" spans="3:9" ht="12.75">
      <c r="C1361"/>
      <c r="D1361"/>
      <c r="E1361"/>
      <c r="F1361"/>
      <c r="I1361" s="1223" t="s">
        <v>1322</v>
      </c>
    </row>
    <row r="51874" ht="12.75">
      <c r="H51874" s="663">
        <f>SUM(H1367:H51873)</f>
        <v>0</v>
      </c>
    </row>
  </sheetData>
  <sheetProtection/>
  <mergeCells count="42">
    <mergeCell ref="D845:D846"/>
    <mergeCell ref="D847:D848"/>
    <mergeCell ref="D849:D850"/>
    <mergeCell ref="D851:D854"/>
    <mergeCell ref="E845:E846"/>
    <mergeCell ref="E847:E848"/>
    <mergeCell ref="F849:F850"/>
    <mergeCell ref="A1:I1"/>
    <mergeCell ref="C1146:C1150"/>
    <mergeCell ref="D1146:D1150"/>
    <mergeCell ref="F781:F782"/>
    <mergeCell ref="G841:G842"/>
    <mergeCell ref="D1051:D1056"/>
    <mergeCell ref="E1051:E1056"/>
    <mergeCell ref="F1051:F1056"/>
    <mergeCell ref="D843:D844"/>
    <mergeCell ref="F851:F854"/>
    <mergeCell ref="F843:F844"/>
    <mergeCell ref="I1146:I1150"/>
    <mergeCell ref="D841:D842"/>
    <mergeCell ref="G851:G854"/>
    <mergeCell ref="H1146:H1150"/>
    <mergeCell ref="E849:E850"/>
    <mergeCell ref="E1146:E1150"/>
    <mergeCell ref="E851:E854"/>
    <mergeCell ref="F847:F848"/>
    <mergeCell ref="E841:E842"/>
    <mergeCell ref="E843:E844"/>
    <mergeCell ref="G847:G848"/>
    <mergeCell ref="F841:F842"/>
    <mergeCell ref="G843:G844"/>
    <mergeCell ref="G845:G846"/>
    <mergeCell ref="H1338:I1338"/>
    <mergeCell ref="I534:I539"/>
    <mergeCell ref="F1146:F1150"/>
    <mergeCell ref="G1146:G1150"/>
    <mergeCell ref="F813:F814"/>
    <mergeCell ref="F797:F798"/>
    <mergeCell ref="F785:F786"/>
    <mergeCell ref="G849:G850"/>
    <mergeCell ref="F845:F846"/>
    <mergeCell ref="G1051:G1056"/>
  </mergeCells>
  <printOptions/>
  <pageMargins left="0.75" right="0.75" top="1" bottom="1" header="0.5" footer="0.5"/>
  <pageSetup horizontalDpi="600" verticalDpi="600" orientation="landscape" paperSize="9" scale="72" r:id="rId2"/>
  <rowBreaks count="37" manualBreakCount="37">
    <brk id="20" max="8" man="1"/>
    <brk id="32" max="8" man="1"/>
    <brk id="56" max="8" man="1"/>
    <brk id="117" max="8" man="1"/>
    <brk id="158" max="8" man="1"/>
    <brk id="186" max="8" man="1"/>
    <brk id="207" max="8" man="1"/>
    <brk id="230" max="8" man="1"/>
    <brk id="252" max="8" man="1"/>
    <brk id="262" max="8" man="1"/>
    <brk id="293" max="8" man="1"/>
    <brk id="319" max="8" man="1"/>
    <brk id="359" max="8" man="1"/>
    <brk id="401" max="8" man="1"/>
    <brk id="440" max="8" man="1"/>
    <brk id="494" max="8" man="1"/>
    <brk id="548" max="8" man="1"/>
    <brk id="584" max="8" man="1"/>
    <brk id="624" max="8" man="1"/>
    <brk id="661" max="8" man="1"/>
    <brk id="696" max="8" man="1"/>
    <brk id="729" max="8" man="1"/>
    <brk id="760" max="8" man="1"/>
    <brk id="790" max="8" man="1"/>
    <brk id="821" max="8" man="1"/>
    <brk id="886" max="8" man="1"/>
    <brk id="928" max="8" man="1"/>
    <brk id="968" max="8" man="1"/>
    <brk id="999" max="8" man="1"/>
    <brk id="1065" max="8" man="1"/>
    <brk id="1091" max="8" man="1"/>
    <brk id="1131" max="8" man="1"/>
    <brk id="1162" max="8" man="1"/>
    <brk id="1187" max="8" man="1"/>
    <brk id="1204" max="8" man="1"/>
    <brk id="1217" max="8" man="1"/>
    <brk id="13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Miasta i Gminy w Kepnie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i Gminy w Kepnie</dc:creator>
  <cp:keywords/>
  <dc:description/>
  <cp:lastModifiedBy>Jarosław</cp:lastModifiedBy>
  <cp:lastPrinted>2021-11-15T16:24:50Z</cp:lastPrinted>
  <dcterms:created xsi:type="dcterms:W3CDTF">2004-10-25T07:45:56Z</dcterms:created>
  <dcterms:modified xsi:type="dcterms:W3CDTF">2021-11-25T07:37:16Z</dcterms:modified>
  <cp:category/>
  <cp:version/>
  <cp:contentType/>
  <cp:contentStatus/>
</cp:coreProperties>
</file>