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488" activeTab="1"/>
  </bookViews>
  <sheets>
    <sheet name="CZĘSTOTLIWOŚĆ" sheetId="1" r:id="rId1"/>
    <sheet name="Zestawienie kosztów" sheetId="2" r:id="rId2"/>
  </sheets>
  <definedNames/>
  <calcPr fullCalcOnLoad="1"/>
</workbook>
</file>

<file path=xl/sharedStrings.xml><?xml version="1.0" encoding="utf-8"?>
<sst xmlns="http://schemas.openxmlformats.org/spreadsheetml/2006/main" count="498" uniqueCount="168">
  <si>
    <t>Lp.</t>
  </si>
  <si>
    <t>Nieruchomość</t>
  </si>
  <si>
    <t>Nr geodezyjny działki wraz z linkiem to mapy</t>
  </si>
  <si>
    <t>Powierzchnia objęta pracami pielęgnacyjnymi miejsc pamięci narodowej</t>
  </si>
  <si>
    <t xml:space="preserve">Uwagi dotyczące wykonawstwa </t>
  </si>
  <si>
    <t>[ m2 ]</t>
  </si>
  <si>
    <t>[ szt.]</t>
  </si>
  <si>
    <t>nie dotyczy</t>
  </si>
  <si>
    <r>
      <t>nieruchomość u zbiegu ulic: Ks. P. Wawrzyniaka, Szpitalnej i Sikorskiego</t>
    </r>
    <r>
      <rPr>
        <sz val="11"/>
        <color indexed="8"/>
        <rFont val="Times New Roman"/>
        <family val="1"/>
      </rPr>
      <t xml:space="preserve"> </t>
    </r>
  </si>
  <si>
    <t>1930/2</t>
  </si>
  <si>
    <t>brak</t>
  </si>
  <si>
    <r>
      <t>tzw. „mały park” przy ulicy Szpitalnej</t>
    </r>
    <r>
      <rPr>
        <sz val="11"/>
        <color indexed="8"/>
        <rFont val="Times New Roman"/>
        <family val="1"/>
      </rPr>
      <t xml:space="preserve"> </t>
    </r>
  </si>
  <si>
    <t>1932/2, 1933/2, 1934, 1935, 1936, 1937/2</t>
  </si>
  <si>
    <t>umowa nie obejmuje sprzątania placu zabaw znajdującego się na terenie „małego parku”,</t>
  </si>
  <si>
    <t>umowa nie obejmuje sprzątania placu zabaw znajdującego się na terenie tzw. "Kopca”</t>
  </si>
  <si>
    <t xml:space="preserve">teren zielony przy ul. Ruchu Oporu </t>
  </si>
  <si>
    <t>2578/2</t>
  </si>
  <si>
    <t>umowa nie obejmuje sprzątania placu zabaw znajdującego się na terenie nieruchomości 2578/2,</t>
  </si>
  <si>
    <t xml:space="preserve">trawnik wokół parkingu przy kinie „Sokolnia” u zbiegu ulic Aleje Marcinkowskiego i Walki Młodych </t>
  </si>
  <si>
    <t>Al. Marcinkowskiego ( teren zielony między blokami 17 - 19)</t>
  </si>
  <si>
    <t>910/1</t>
  </si>
  <si>
    <r>
      <t>trawniki w pasie drogowym ulicy Sienkiewicza</t>
    </r>
    <r>
      <rPr>
        <sz val="11"/>
        <color indexed="8"/>
        <rFont val="Times New Roman"/>
        <family val="1"/>
      </rPr>
      <t xml:space="preserve"> </t>
    </r>
  </si>
  <si>
    <t>1929/1, 1889</t>
  </si>
  <si>
    <r>
      <t>trawniki na działce  sąsiadującej z ulicą Sienkiewicza</t>
    </r>
    <r>
      <rPr>
        <sz val="11"/>
        <color indexed="8"/>
        <rFont val="Times New Roman"/>
        <family val="1"/>
      </rPr>
      <t xml:space="preserve"> </t>
    </r>
  </si>
  <si>
    <t>2095/3</t>
  </si>
  <si>
    <r>
      <t>skwer przy ulicy Gimnazjalnej</t>
    </r>
    <r>
      <rPr>
        <sz val="11"/>
        <color indexed="8"/>
        <rFont val="Times New Roman"/>
        <family val="1"/>
      </rPr>
      <t xml:space="preserve"> </t>
    </r>
  </si>
  <si>
    <r>
      <t>skwer przy ulicy Bocznej</t>
    </r>
    <r>
      <rPr>
        <sz val="11"/>
        <color indexed="8"/>
        <rFont val="Times New Roman"/>
        <family val="1"/>
      </rPr>
      <t xml:space="preserve"> </t>
    </r>
  </si>
  <si>
    <t>642/3, część 643/1 oraz 624/5</t>
  </si>
  <si>
    <t>dopuszcza się wysokość trawy do 15cm</t>
  </si>
  <si>
    <t>teren zielony przy Os. 700-lecia, tzw. "Górka Wiatrakowa"</t>
  </si>
  <si>
    <t>1654/62, 1654/63, 1655/8, 1655/4</t>
  </si>
  <si>
    <t>teren wokół tzw. "witaczy" usytuowanych przy wjazdach do Kępna w Hanulinie i ul. Wrocławskiej</t>
  </si>
  <si>
    <t>Kępno, ulica Księdza Mariana Magnuszewskiego – miejsce pamięci osób pomordowanych przez Powiatowy Urząd Bezpieczeństwa Publicznego w Kępnie w latach 1945–1956</t>
  </si>
  <si>
    <t xml:space="preserve"> część 1953/4</t>
  </si>
  <si>
    <t>miejscowość Przybyszów – Korzeń; pomnik ku pamięci Powstańców Wielkopolskich.</t>
  </si>
  <si>
    <t>24/1</t>
  </si>
  <si>
    <t>osiedlowe tereny zielone w Hanulinie</t>
  </si>
  <si>
    <t>a</t>
  </si>
  <si>
    <t xml:space="preserve">park  </t>
  </si>
  <si>
    <t xml:space="preserve"> 836</t>
  </si>
  <si>
    <t>b</t>
  </si>
  <si>
    <t xml:space="preserve"> las – tzw. park akacjowy </t>
  </si>
  <si>
    <t xml:space="preserve"> 768, 770</t>
  </si>
  <si>
    <t>c</t>
  </si>
  <si>
    <t xml:space="preserve">rów na odcinku wzdłuż nieruchomości 777 i 770 </t>
  </si>
  <si>
    <t xml:space="preserve"> 855 </t>
  </si>
  <si>
    <t>d</t>
  </si>
  <si>
    <t>RAZEM POWIERZCHNIA TERENÓW ZIELENI MIEJSKIEJ:</t>
  </si>
  <si>
    <t>1524/5</t>
  </si>
  <si>
    <t>część działki 2009, dz. 2007/9</t>
  </si>
  <si>
    <t>zieleń w pasach drogowych następujących ulic będących drogami gminnymi: Boczna, Długa, Estkowskiego, Ignacego Krasickiego, Ks. P. Wawrzyniaka,  Nowowiejskiego, Powstańców Wielkopolskich, Obr. Pokoju,  Radosna, Ks. P. Wawrzyniaka, Skośna, Sportowa, Spacerowa, Młyńska-Graniczna( trawniki wokół ronda), AL. L. Zamenhofa, Zielona, Kościelna</t>
  </si>
  <si>
    <t>trawniki w pasach drogowych ulic: Bocznej, Boh. Westerplatte, Janusza Kusocińskiego, Kwiatowej, Leśnej, Meliorantów, Parkowej, Powstańców Wielkopolskich, Wrzosowa, Wolności</t>
  </si>
  <si>
    <r>
      <t>park 700-Lecia przy ulicy Zachodniej</t>
    </r>
    <r>
      <rPr>
        <sz val="11"/>
        <color indexed="8"/>
        <rFont val="Times New Roman"/>
        <family val="1"/>
      </rPr>
      <t xml:space="preserve"> tzw. Park "Na Kopcu"</t>
    </r>
  </si>
  <si>
    <t>teren wokół byłego gimnazjum w miejscowości Krążkowy</t>
  </si>
  <si>
    <t>2812/3, 2812/2</t>
  </si>
  <si>
    <t xml:space="preserve">klomby (4 szt.) w obrębie pasa drogowego ul. Cichej </t>
  </si>
  <si>
    <t>714/1, 1011</t>
  </si>
  <si>
    <t>[ krotność w skali roku/miesiąca/tygodnia ]</t>
  </si>
  <si>
    <t>3 x w tygodniu</t>
  </si>
  <si>
    <t>1 x w tygodniu</t>
  </si>
  <si>
    <t>2 x w tygodniu</t>
  </si>
  <si>
    <t>1 x w miesiącu</t>
  </si>
  <si>
    <t>POWIERZCHNIA FAKTYCZNIE WYKONANEJ USLUGI</t>
  </si>
  <si>
    <t>[ krotność w skali roku ]</t>
  </si>
  <si>
    <t>12 x w roku</t>
  </si>
  <si>
    <t>6 x w roku</t>
  </si>
  <si>
    <t>4 x w roku</t>
  </si>
  <si>
    <t>[ krotność w skali tygodnia]</t>
  </si>
  <si>
    <t>[ krotność w skali miesiąca/roku ]</t>
  </si>
  <si>
    <t>Zadanie I: Pielęgnacja wraz z utrzymaniem terenów zieleni miejskiej położonych w obrębie Miasta Kępno oraz Osiedla Hanulin (z wyłączeniem skweru przy ul. Kusocińskiego w Hanulinie)</t>
  </si>
  <si>
    <t>Tabela 2</t>
  </si>
  <si>
    <t>"ZESTAWIENIE KOSZTÓW WYKONANYCH USŁUG W MIESIĄCU BĘDĄCYM PRZEDMIOTEM ODBIORU"</t>
  </si>
  <si>
    <t>Pozycja kosztów</t>
  </si>
  <si>
    <t>Jednostka miary</t>
  </si>
  <si>
    <t xml:space="preserve">  Szacowana Ilość dni/krotność realizacji usługi w trakcie trwania umowy </t>
  </si>
  <si>
    <t>Cena jednostkowa za jednokrotne wykonanie usługi</t>
  </si>
  <si>
    <t xml:space="preserve">Cena całkowita </t>
  </si>
  <si>
    <t>Całkowita powierzchnia terenu/ilość koszy objęta daną usługą</t>
  </si>
  <si>
    <t>Stawka za 1 m2 powierzchni/1 sztukę ławki, na której wykonano daną usługę</t>
  </si>
  <si>
    <t>Powierzchnia/ilość sztuk ławek objetych daną usługą w miesiącu będącym przedmiotem odbioru</t>
  </si>
  <si>
    <t>Wysokość wynagrodzenia netto za wykonaną usługę w miesiącu, będącym przedmiotem odbioru</t>
  </si>
  <si>
    <t>[ kpl]</t>
  </si>
  <si>
    <t xml:space="preserve"> [dni/krotność]</t>
  </si>
  <si>
    <t>[ zł netto]</t>
  </si>
  <si>
    <t>[zł netto]</t>
  </si>
  <si>
    <t>[m2/ szt]</t>
  </si>
  <si>
    <t>[ zł netto/ m2 lub szt]</t>
  </si>
  <si>
    <t>[ zł netto ]</t>
  </si>
  <si>
    <t>e</t>
  </si>
  <si>
    <t xml:space="preserve">f = ( d x e ) </t>
  </si>
  <si>
    <t>g = Suma powierzchni</t>
  </si>
  <si>
    <t>h = ( f / g )</t>
  </si>
  <si>
    <t>i</t>
  </si>
  <si>
    <t>j =  ( h x i )</t>
  </si>
  <si>
    <t xml:space="preserve">  1.</t>
  </si>
  <si>
    <t>Koszty utrzymania estetycznego wyglądu terenów zielonych</t>
  </si>
  <si>
    <t>kpl</t>
  </si>
  <si>
    <t>3 razy w tygodniu</t>
  </si>
  <si>
    <t xml:space="preserve">  2.</t>
  </si>
  <si>
    <t>2 razy w tygodniu</t>
  </si>
  <si>
    <t xml:space="preserve">  3.</t>
  </si>
  <si>
    <t>1 raz w tygodniu</t>
  </si>
  <si>
    <t>Koszty koszenia terenów zielonych</t>
  </si>
  <si>
    <t xml:space="preserve">Koszt grabienia terenów zielonych </t>
  </si>
  <si>
    <t xml:space="preserve">  7.</t>
  </si>
  <si>
    <t>Koszt usuwania roślinności z traktów komunikacyjnych</t>
  </si>
  <si>
    <t xml:space="preserve">4 razy w roku </t>
  </si>
  <si>
    <t>Koszt utrzymania w czystości ławek parkowych</t>
  </si>
  <si>
    <t>9.</t>
  </si>
  <si>
    <t>10.</t>
  </si>
  <si>
    <t>11.</t>
  </si>
  <si>
    <t>Koszty prac porządkowych w miejscach pamięci narodowej</t>
  </si>
  <si>
    <t xml:space="preserve">3 razy w tygodniu  </t>
  </si>
  <si>
    <t>12.</t>
  </si>
  <si>
    <t xml:space="preserve">1 raz w miesiącu </t>
  </si>
  <si>
    <t>RAZEM WARTOŚC ODEBRANYCH USŁUG NETTO</t>
  </si>
  <si>
    <t>PODATEK VAT</t>
  </si>
  <si>
    <t>RAZEM WARTOŚĆ ODEBRANYCH USŁUG BRUTTO</t>
  </si>
  <si>
    <t>Podpisy stron</t>
  </si>
  <si>
    <t>ZAMAWIAJĄCY</t>
  </si>
  <si>
    <t>WYKONAWCA</t>
  </si>
  <si>
    <t xml:space="preserve">Koszty utrzymania estetycznego wyglądu terenów zielonych </t>
  </si>
  <si>
    <t>1 raz w miesiącu</t>
  </si>
  <si>
    <t>4.</t>
  </si>
  <si>
    <t>5.</t>
  </si>
  <si>
    <t>12 razy w roku</t>
  </si>
  <si>
    <t>6 razy w roku</t>
  </si>
  <si>
    <t>4 razy w roku</t>
  </si>
  <si>
    <t xml:space="preserve">  6. </t>
  </si>
  <si>
    <t>Tabela 1</t>
  </si>
  <si>
    <t>"CZĘSTOTLIWOŚĆ WYKONANIA USŁUG WRAZ Z POWIERZCHNIĄ TERENU OBJĘTEGO USŁUGĄ"</t>
  </si>
  <si>
    <t>Załącznik nr 1 do umowy z dnia  …...................r. - WZÓR PROTOKOŁU WYKONANIA USŁUG</t>
  </si>
  <si>
    <t>Załącznik nr 1 do umowy z dnia …................... r. - WZÓR PROTOKOŁU WYKONANIA USŁUG</t>
  </si>
  <si>
    <t>Sporządził:</t>
  </si>
  <si>
    <t>Sporządził</t>
  </si>
  <si>
    <t>8.</t>
  </si>
  <si>
    <r>
      <t>(kolumna:19, wiersz: 17)</t>
    </r>
    <r>
      <rPr>
        <b/>
        <sz val="12"/>
        <color indexed="8"/>
        <rFont val="Times New Roman"/>
        <family val="1"/>
      </rPr>
      <t xml:space="preserve">  </t>
    </r>
  </si>
  <si>
    <t>teren boiska trawiastego w Ostrówcu (za salą adres Ostrówiec 124</t>
  </si>
  <si>
    <t>część działki 593 i 595/1</t>
  </si>
  <si>
    <t>częęść działki 621/1</t>
  </si>
  <si>
    <t>teren boiska trawiastego w Olszowiec (za remizą OSP adres Olszowa ul. Opalowa 5)</t>
  </si>
  <si>
    <t>PROTOKÓŁ WYKONANIA USŁUG W MIESIĄCU …....................  2023 ROKU</t>
  </si>
  <si>
    <t>Utrzymanie estetycznego wyglądu objęta usługą pkt 1 OPZ:</t>
  </si>
  <si>
    <t>Powierzchnia utrzymania estetycznego wyglądu objęta usługą pkt 1 OPZ:</t>
  </si>
  <si>
    <t>Koszenie objęte usługą pkt 2 OPZ:</t>
  </si>
  <si>
    <t>Powierzchnia koszenia objęta usługą pkt 2 OPZ:</t>
  </si>
  <si>
    <t>Grabienie objęte usługą pkt 3 OPZ:</t>
  </si>
  <si>
    <t>Powierzchnia grabienia objęta usługą pkt 3 OPZ:</t>
  </si>
  <si>
    <t>Usuwanie roślinności z traktów komunikacyjnych objętych usługą pkt 4 OPZ:</t>
  </si>
  <si>
    <t>Ścieżki alejki objęta usługą pkt 4 OPZ:</t>
  </si>
  <si>
    <t>Utrzymanie w czystości ławek parkowych objętych usługą pkt 5 OPZ:</t>
  </si>
  <si>
    <t>Ilość ławek parkowych objętych usługą pkt 5 OPZ:</t>
  </si>
  <si>
    <t>Czyszczenie łąwek parkowych objętych usługą pkt 5 OPZ</t>
  </si>
  <si>
    <t>Powierzchnia objęta pracami pielęgnacyjnymi miejsc pamięci narodowe objętymi usługą pkt 6 OPZ</t>
  </si>
  <si>
    <t>Prace porządkowe w miejscach pamięci narodowej objęte usługą pkt 7 OPZ</t>
  </si>
  <si>
    <t>Usuwanie roślinności z traktów komunikacyjnych objętych usługą pkt 4 OPZ</t>
  </si>
  <si>
    <t>Koszenie objęte usługą pkt 2 OPZ</t>
  </si>
  <si>
    <t>(kolumna: 4, wiersz: 2,10,11,20a)</t>
  </si>
  <si>
    <t>(kolumna: 4. wiersz: 3,7, 12)</t>
  </si>
  <si>
    <t>(kolumna: 4, wiersz: 1,5,8,13,14,15,20b,20c,20d)</t>
  </si>
  <si>
    <t>(kolumna: 4, wiersz: 4,17,18,19)</t>
  </si>
  <si>
    <t>(kolumna: 7, wiersz:1,2,3,4,5,7,9,10,20a)</t>
  </si>
  <si>
    <t>(kolumna: 7, wiersz: 6,8,12,13,15,16,19,20b,20c,20d )</t>
  </si>
  <si>
    <r>
      <t>(kolumna: 10, wiersz: 1,2,5,7,8,10-13,16,20a,20c )</t>
    </r>
    <r>
      <rPr>
        <b/>
        <sz val="12"/>
        <color indexed="8"/>
        <rFont val="Times New Roman"/>
        <family val="1"/>
      </rPr>
      <t xml:space="preserve">     </t>
    </r>
  </si>
  <si>
    <r>
      <t>(kolumna: 13, wiersz: 2,3,11,20a)</t>
    </r>
    <r>
      <rPr>
        <b/>
        <sz val="12"/>
        <color indexed="8"/>
        <rFont val="Times New Roman"/>
        <family val="1"/>
      </rPr>
      <t xml:space="preserve">          </t>
    </r>
  </si>
  <si>
    <r>
      <t>(kolumna: 16, wiersz: 2,20a)</t>
    </r>
    <r>
      <rPr>
        <b/>
        <sz val="12"/>
        <color indexed="8"/>
        <rFont val="Times New Roman"/>
        <family val="1"/>
      </rPr>
      <t xml:space="preserve">                    </t>
    </r>
  </si>
  <si>
    <r>
      <t>(kolumna: 16, wiersz: 3,7,9,10)</t>
    </r>
    <r>
      <rPr>
        <b/>
        <sz val="12"/>
        <color indexed="8"/>
        <rFont val="Times New Roman"/>
        <family val="1"/>
      </rPr>
      <t xml:space="preserve">               </t>
    </r>
  </si>
  <si>
    <r>
      <t>(kolumna:19, wiersz: 18)</t>
    </r>
    <r>
      <rPr>
        <b/>
        <sz val="12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</si>
</sst>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8">
    <font>
      <sz val="10"/>
      <name val="Arial CE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2"/>
      <color indexed="56"/>
      <name val="Times New Roman"/>
      <family val="1"/>
    </font>
    <font>
      <u val="single"/>
      <sz val="11"/>
      <color indexed="12"/>
      <name val="Czcionka tekstu podstawowego"/>
      <family val="2"/>
    </font>
    <font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u val="single"/>
      <sz val="12"/>
      <color indexed="56"/>
      <name val="Czcionka tekstu podstawowego"/>
      <family val="2"/>
    </font>
    <font>
      <u val="single"/>
      <sz val="11"/>
      <color indexed="12"/>
      <name val="Times New Roman"/>
      <family val="1"/>
    </font>
    <font>
      <sz val="12"/>
      <color indexed="56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i/>
      <sz val="12"/>
      <name val="Times New Roman"/>
      <family val="1"/>
    </font>
    <font>
      <b/>
      <sz val="18"/>
      <name val="Book Antiqua"/>
      <family val="1"/>
    </font>
    <font>
      <sz val="9"/>
      <color indexed="23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sz val="8"/>
      <name val="Arial CE"/>
      <family val="2"/>
    </font>
    <font>
      <u val="single"/>
      <sz val="1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rgb="FFFF0000"/>
      <name val="Times New Roman"/>
      <family val="1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8" tint="-0.24993999302387238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18424C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9" fontId="1" fillId="0" borderId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6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wrapText="1"/>
    </xf>
    <xf numFmtId="4" fontId="17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4" fontId="7" fillId="33" borderId="14" xfId="0" applyNumberFormat="1" applyFont="1" applyFill="1" applyBorder="1" applyAlignment="1">
      <alignment horizontal="center" vertical="center" wrapText="1"/>
    </xf>
    <xf numFmtId="4" fontId="7" fillId="33" borderId="15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4" fillId="33" borderId="16" xfId="0" applyFont="1" applyFill="1" applyBorder="1" applyAlignment="1">
      <alignment/>
    </xf>
    <xf numFmtId="49" fontId="15" fillId="0" borderId="12" xfId="44" applyNumberFormat="1" applyFont="1" applyBorder="1" applyAlignment="1">
      <alignment horizontal="center" vertical="center" wrapText="1"/>
    </xf>
    <xf numFmtId="49" fontId="10" fillId="0" borderId="12" xfId="44" applyNumberFormat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9" fillId="0" borderId="12" xfId="44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49" fontId="14" fillId="0" borderId="12" xfId="44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2" fontId="11" fillId="34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36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/>
    </xf>
    <xf numFmtId="2" fontId="8" fillId="34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7" fillId="33" borderId="20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2" fontId="8" fillId="37" borderId="10" xfId="0" applyNumberFormat="1" applyFont="1" applyFill="1" applyBorder="1" applyAlignment="1">
      <alignment horizontal="center" vertical="center" wrapText="1"/>
    </xf>
    <xf numFmtId="2" fontId="8" fillId="38" borderId="10" xfId="0" applyNumberFormat="1" applyFont="1" applyFill="1" applyBorder="1" applyAlignment="1">
      <alignment horizontal="center" vertical="center" wrapText="1"/>
    </xf>
    <xf numFmtId="2" fontId="8" fillId="39" borderId="10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7" fillId="33" borderId="16" xfId="0" applyNumberFormat="1" applyFont="1" applyFill="1" applyBorder="1" applyAlignment="1">
      <alignment horizontal="center" vertical="center" wrapText="1"/>
    </xf>
    <xf numFmtId="2" fontId="8" fillId="40" borderId="10" xfId="0" applyNumberFormat="1" applyFont="1" applyFill="1" applyBorder="1" applyAlignment="1">
      <alignment horizontal="center" vertical="center" wrapText="1"/>
    </xf>
    <xf numFmtId="4" fontId="19" fillId="0" borderId="13" xfId="0" applyNumberFormat="1" applyFont="1" applyBorder="1" applyAlignment="1">
      <alignment horizontal="center" vertical="center" wrapText="1"/>
    </xf>
    <xf numFmtId="4" fontId="20" fillId="0" borderId="13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 horizontal="center" vertical="center" wrapText="1"/>
    </xf>
    <xf numFmtId="4" fontId="20" fillId="0" borderId="12" xfId="0" applyNumberFormat="1" applyFont="1" applyBorder="1" applyAlignment="1">
      <alignment horizontal="center"/>
    </xf>
    <xf numFmtId="2" fontId="8" fillId="41" borderId="10" xfId="0" applyNumberFormat="1" applyFont="1" applyFill="1" applyBorder="1" applyAlignment="1">
      <alignment horizontal="center" vertical="center" wrapText="1"/>
    </xf>
    <xf numFmtId="2" fontId="8" fillId="42" borderId="10" xfId="0" applyNumberFormat="1" applyFont="1" applyFill="1" applyBorder="1" applyAlignment="1">
      <alignment horizontal="center" vertical="center" wrapText="1"/>
    </xf>
    <xf numFmtId="2" fontId="8" fillId="43" borderId="10" xfId="0" applyNumberFormat="1" applyFont="1" applyFill="1" applyBorder="1" applyAlignment="1">
      <alignment horizontal="center" vertical="center" wrapText="1"/>
    </xf>
    <xf numFmtId="4" fontId="19" fillId="33" borderId="20" xfId="0" applyNumberFormat="1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8" fillId="33" borderId="25" xfId="0" applyFont="1" applyFill="1" applyBorder="1" applyAlignment="1">
      <alignment horizontal="center" vertical="center" wrapText="1"/>
    </xf>
    <xf numFmtId="2" fontId="8" fillId="44" borderId="10" xfId="0" applyNumberFormat="1" applyFont="1" applyFill="1" applyBorder="1" applyAlignment="1">
      <alignment horizontal="center" vertical="center" wrapText="1"/>
    </xf>
    <xf numFmtId="2" fontId="8" fillId="45" borderId="10" xfId="0" applyNumberFormat="1" applyFont="1" applyFill="1" applyBorder="1" applyAlignment="1">
      <alignment horizontal="center" vertical="center" wrapText="1"/>
    </xf>
    <xf numFmtId="4" fontId="19" fillId="33" borderId="16" xfId="0" applyNumberFormat="1" applyFont="1" applyFill="1" applyBorder="1" applyAlignment="1">
      <alignment horizontal="center" vertical="center" wrapText="1"/>
    </xf>
    <xf numFmtId="4" fontId="8" fillId="46" borderId="11" xfId="0" applyNumberFormat="1" applyFont="1" applyFill="1" applyBorder="1" applyAlignment="1">
      <alignment horizontal="center" vertical="center" wrapText="1"/>
    </xf>
    <xf numFmtId="4" fontId="19" fillId="46" borderId="13" xfId="0" applyNumberFormat="1" applyFont="1" applyFill="1" applyBorder="1" applyAlignment="1">
      <alignment horizontal="center" vertical="center" wrapText="1"/>
    </xf>
    <xf numFmtId="4" fontId="8" fillId="47" borderId="11" xfId="0" applyNumberFormat="1" applyFont="1" applyFill="1" applyBorder="1" applyAlignment="1">
      <alignment horizontal="center" vertical="center" wrapText="1"/>
    </xf>
    <xf numFmtId="4" fontId="19" fillId="47" borderId="13" xfId="0" applyNumberFormat="1" applyFont="1" applyFill="1" applyBorder="1" applyAlignment="1">
      <alignment horizontal="center" vertical="center" wrapText="1"/>
    </xf>
    <xf numFmtId="4" fontId="11" fillId="48" borderId="11" xfId="0" applyNumberFormat="1" applyFont="1" applyFill="1" applyBorder="1" applyAlignment="1">
      <alignment horizontal="center" vertical="center" wrapText="1"/>
    </xf>
    <xf numFmtId="4" fontId="8" fillId="48" borderId="11" xfId="0" applyNumberFormat="1" applyFont="1" applyFill="1" applyBorder="1" applyAlignment="1">
      <alignment horizontal="center" vertical="center" wrapText="1"/>
    </xf>
    <xf numFmtId="4" fontId="11" fillId="49" borderId="11" xfId="0" applyNumberFormat="1" applyFont="1" applyFill="1" applyBorder="1" applyAlignment="1">
      <alignment horizontal="center" vertical="center" wrapText="1"/>
    </xf>
    <xf numFmtId="4" fontId="19" fillId="33" borderId="15" xfId="0" applyNumberFormat="1" applyFont="1" applyFill="1" applyBorder="1" applyAlignment="1">
      <alignment horizontal="center" vertical="center" wrapText="1"/>
    </xf>
    <xf numFmtId="4" fontId="20" fillId="48" borderId="12" xfId="0" applyNumberFormat="1" applyFont="1" applyFill="1" applyBorder="1" applyAlignment="1">
      <alignment horizontal="center" vertical="center" wrapText="1"/>
    </xf>
    <xf numFmtId="4" fontId="20" fillId="0" borderId="12" xfId="0" applyNumberFormat="1" applyFont="1" applyBorder="1" applyAlignment="1">
      <alignment horizontal="center" vertical="center" wrapText="1"/>
    </xf>
    <xf numFmtId="4" fontId="20" fillId="49" borderId="12" xfId="0" applyNumberFormat="1" applyFont="1" applyFill="1" applyBorder="1" applyAlignment="1">
      <alignment horizontal="center" vertical="center" wrapText="1"/>
    </xf>
    <xf numFmtId="4" fontId="20" fillId="50" borderId="12" xfId="0" applyNumberFormat="1" applyFont="1" applyFill="1" applyBorder="1" applyAlignment="1">
      <alignment horizontal="center" vertical="center" wrapText="1"/>
    </xf>
    <xf numFmtId="4" fontId="19" fillId="48" borderId="12" xfId="0" applyNumberFormat="1" applyFont="1" applyFill="1" applyBorder="1" applyAlignment="1">
      <alignment horizontal="center" vertical="center" wrapText="1"/>
    </xf>
    <xf numFmtId="4" fontId="8" fillId="51" borderId="11" xfId="0" applyNumberFormat="1" applyFont="1" applyFill="1" applyBorder="1" applyAlignment="1">
      <alignment horizontal="center" vertical="center" wrapText="1"/>
    </xf>
    <xf numFmtId="4" fontId="19" fillId="51" borderId="13" xfId="0" applyNumberFormat="1" applyFont="1" applyFill="1" applyBorder="1" applyAlignment="1">
      <alignment horizontal="center" vertical="center" wrapText="1"/>
    </xf>
    <xf numFmtId="4" fontId="11" fillId="51" borderId="11" xfId="0" applyNumberFormat="1" applyFont="1" applyFill="1" applyBorder="1" applyAlignment="1">
      <alignment horizontal="center" vertical="center" wrapText="1"/>
    </xf>
    <xf numFmtId="4" fontId="8" fillId="52" borderId="11" xfId="0" applyNumberFormat="1" applyFont="1" applyFill="1" applyBorder="1" applyAlignment="1">
      <alignment horizontal="center" vertical="center" wrapText="1"/>
    </xf>
    <xf numFmtId="4" fontId="19" fillId="52" borderId="13" xfId="0" applyNumberFormat="1" applyFont="1" applyFill="1" applyBorder="1" applyAlignment="1">
      <alignment horizontal="center" vertical="center" wrapText="1"/>
    </xf>
    <xf numFmtId="4" fontId="8" fillId="53" borderId="11" xfId="0" applyNumberFormat="1" applyFont="1" applyFill="1" applyBorder="1" applyAlignment="1">
      <alignment horizontal="center" vertical="center" wrapText="1"/>
    </xf>
    <xf numFmtId="4" fontId="19" fillId="53" borderId="12" xfId="0" applyNumberFormat="1" applyFont="1" applyFill="1" applyBorder="1" applyAlignment="1">
      <alignment horizontal="center" vertical="center" wrapText="1"/>
    </xf>
    <xf numFmtId="4" fontId="8" fillId="54" borderId="11" xfId="0" applyNumberFormat="1" applyFont="1" applyFill="1" applyBorder="1" applyAlignment="1">
      <alignment horizontal="center" vertical="center" wrapText="1"/>
    </xf>
    <xf numFmtId="4" fontId="19" fillId="54" borderId="13" xfId="0" applyNumberFormat="1" applyFont="1" applyFill="1" applyBorder="1" applyAlignment="1">
      <alignment horizontal="center" vertical="center" wrapText="1"/>
    </xf>
    <xf numFmtId="4" fontId="8" fillId="55" borderId="11" xfId="0" applyNumberFormat="1" applyFont="1" applyFill="1" applyBorder="1" applyAlignment="1">
      <alignment horizontal="center" vertical="center" wrapText="1"/>
    </xf>
    <xf numFmtId="4" fontId="19" fillId="55" borderId="13" xfId="0" applyNumberFormat="1" applyFont="1" applyFill="1" applyBorder="1" applyAlignment="1">
      <alignment horizontal="center" vertical="center" wrapText="1"/>
    </xf>
    <xf numFmtId="4" fontId="8" fillId="56" borderId="11" xfId="0" applyNumberFormat="1" applyFont="1" applyFill="1" applyBorder="1" applyAlignment="1">
      <alignment horizontal="center" vertical="center" wrapText="1"/>
    </xf>
    <xf numFmtId="4" fontId="19" fillId="56" borderId="13" xfId="0" applyNumberFormat="1" applyFont="1" applyFill="1" applyBorder="1" applyAlignment="1">
      <alignment horizontal="center" vertical="center" wrapText="1"/>
    </xf>
    <xf numFmtId="0" fontId="0" fillId="0" borderId="0" xfId="52">
      <alignment/>
      <protection/>
    </xf>
    <xf numFmtId="0" fontId="4" fillId="57" borderId="26" xfId="52" applyFont="1" applyFill="1" applyBorder="1" applyAlignment="1">
      <alignment horizontal="center" vertical="center" wrapText="1"/>
      <protection/>
    </xf>
    <xf numFmtId="0" fontId="4" fillId="57" borderId="26" xfId="52" applyFont="1" applyFill="1" applyBorder="1" applyAlignment="1">
      <alignment horizontal="center" vertical="center"/>
      <protection/>
    </xf>
    <xf numFmtId="0" fontId="2" fillId="57" borderId="26" xfId="52" applyFont="1" applyFill="1" applyBorder="1" applyAlignment="1">
      <alignment horizontal="center" vertical="center" wrapText="1"/>
      <protection/>
    </xf>
    <xf numFmtId="0" fontId="2" fillId="57" borderId="27" xfId="52" applyFont="1" applyFill="1" applyBorder="1" applyAlignment="1">
      <alignment horizontal="center" vertical="center" wrapText="1"/>
      <protection/>
    </xf>
    <xf numFmtId="0" fontId="21" fillId="58" borderId="26" xfId="52" applyFont="1" applyFill="1" applyBorder="1" applyAlignment="1">
      <alignment horizontal="left" vertical="top" wrapText="1"/>
      <protection/>
    </xf>
    <xf numFmtId="0" fontId="2" fillId="58" borderId="26" xfId="52" applyFont="1" applyFill="1" applyBorder="1" applyAlignment="1">
      <alignment horizontal="left" vertical="top" wrapText="1"/>
      <protection/>
    </xf>
    <xf numFmtId="0" fontId="21" fillId="59" borderId="26" xfId="52" applyFont="1" applyFill="1" applyBorder="1" applyAlignment="1">
      <alignment horizontal="left" vertical="top" wrapText="1"/>
      <protection/>
    </xf>
    <xf numFmtId="0" fontId="2" fillId="59" borderId="26" xfId="52" applyFont="1" applyFill="1" applyBorder="1" applyAlignment="1">
      <alignment horizontal="left" vertical="top" wrapText="1"/>
      <protection/>
    </xf>
    <xf numFmtId="0" fontId="21" fillId="0" borderId="26" xfId="52" applyFont="1" applyBorder="1" applyAlignment="1">
      <alignment horizontal="left" vertical="top" wrapText="1"/>
      <protection/>
    </xf>
    <xf numFmtId="0" fontId="2" fillId="0" borderId="26" xfId="52" applyFont="1" applyBorder="1" applyAlignment="1">
      <alignment horizontal="left" vertical="top" wrapText="1"/>
      <protection/>
    </xf>
    <xf numFmtId="0" fontId="21" fillId="60" borderId="26" xfId="52" applyFont="1" applyFill="1" applyBorder="1" applyAlignment="1">
      <alignment horizontal="left" vertical="top" wrapText="1"/>
      <protection/>
    </xf>
    <xf numFmtId="0" fontId="2" fillId="60" borderId="26" xfId="52" applyFont="1" applyFill="1" applyBorder="1" applyAlignment="1">
      <alignment horizontal="left" vertical="top" wrapText="1"/>
      <protection/>
    </xf>
    <xf numFmtId="0" fontId="21" fillId="61" borderId="26" xfId="52" applyFont="1" applyFill="1" applyBorder="1" applyAlignment="1">
      <alignment horizontal="left" vertical="top" wrapText="1"/>
      <protection/>
    </xf>
    <xf numFmtId="0" fontId="2" fillId="61" borderId="26" xfId="52" applyFont="1" applyFill="1" applyBorder="1" applyAlignment="1">
      <alignment horizontal="left" vertical="top" wrapText="1"/>
      <protection/>
    </xf>
    <xf numFmtId="0" fontId="21" fillId="57" borderId="26" xfId="52" applyFont="1" applyFill="1" applyBorder="1" applyAlignment="1">
      <alignment horizontal="left" vertical="top" wrapText="1"/>
      <protection/>
    </xf>
    <xf numFmtId="0" fontId="2" fillId="57" borderId="26" xfId="52" applyFont="1" applyFill="1" applyBorder="1" applyAlignment="1">
      <alignment horizontal="left" vertical="top" wrapText="1"/>
      <protection/>
    </xf>
    <xf numFmtId="0" fontId="21" fillId="62" borderId="26" xfId="52" applyFont="1" applyFill="1" applyBorder="1" applyAlignment="1">
      <alignment horizontal="left" vertical="top" wrapText="1"/>
      <protection/>
    </xf>
    <xf numFmtId="0" fontId="2" fillId="62" borderId="26" xfId="52" applyFont="1" applyFill="1" applyBorder="1" applyAlignment="1">
      <alignment horizontal="left" vertical="top" wrapText="1"/>
      <protection/>
    </xf>
    <xf numFmtId="0" fontId="21" fillId="63" borderId="26" xfId="52" applyFont="1" applyFill="1" applyBorder="1" applyAlignment="1">
      <alignment horizontal="left" vertical="top" wrapText="1"/>
      <protection/>
    </xf>
    <xf numFmtId="0" fontId="2" fillId="63" borderId="26" xfId="52" applyFont="1" applyFill="1" applyBorder="1" applyAlignment="1">
      <alignment horizontal="left" vertical="top" wrapText="1"/>
      <protection/>
    </xf>
    <xf numFmtId="0" fontId="21" fillId="64" borderId="26" xfId="52" applyFont="1" applyFill="1" applyBorder="1" applyAlignment="1">
      <alignment horizontal="left" vertical="top" wrapText="1"/>
      <protection/>
    </xf>
    <xf numFmtId="0" fontId="2" fillId="64" borderId="26" xfId="52" applyFont="1" applyFill="1" applyBorder="1" applyAlignment="1">
      <alignment horizontal="left" vertical="top" wrapText="1"/>
      <protection/>
    </xf>
    <xf numFmtId="0" fontId="21" fillId="65" borderId="26" xfId="52" applyFont="1" applyFill="1" applyBorder="1" applyAlignment="1">
      <alignment horizontal="left" vertical="top" wrapText="1"/>
      <protection/>
    </xf>
    <xf numFmtId="0" fontId="2" fillId="65" borderId="26" xfId="52" applyFont="1" applyFill="1" applyBorder="1" applyAlignment="1">
      <alignment horizontal="left" vertical="top" wrapText="1"/>
      <protection/>
    </xf>
    <xf numFmtId="166" fontId="19" fillId="0" borderId="26" xfId="52" applyNumberFormat="1" applyFont="1" applyBorder="1" applyAlignment="1">
      <alignment horizontal="right" vertical="center" wrapText="1"/>
      <protection/>
    </xf>
    <xf numFmtId="0" fontId="17" fillId="57" borderId="26" xfId="52" applyFont="1" applyFill="1" applyBorder="1" applyAlignment="1">
      <alignment horizontal="right" vertical="center"/>
      <protection/>
    </xf>
    <xf numFmtId="4" fontId="3" fillId="57" borderId="26" xfId="52" applyNumberFormat="1" applyFont="1" applyFill="1" applyBorder="1" applyAlignment="1">
      <alignment horizontal="right" vertical="center" wrapText="1"/>
      <protection/>
    </xf>
    <xf numFmtId="166" fontId="3" fillId="57" borderId="27" xfId="52" applyNumberFormat="1" applyFont="1" applyFill="1" applyBorder="1" applyAlignment="1">
      <alignment horizontal="right" vertical="center" wrapText="1"/>
      <protection/>
    </xf>
    <xf numFmtId="9" fontId="19" fillId="0" borderId="26" xfId="52" applyNumberFormat="1" applyFont="1" applyBorder="1" applyAlignment="1">
      <alignment horizontal="right" vertical="center" wrapText="1"/>
      <protection/>
    </xf>
    <xf numFmtId="166" fontId="19" fillId="0" borderId="28" xfId="52" applyNumberFormat="1" applyFont="1" applyBorder="1" applyAlignment="1">
      <alignment horizontal="right" vertical="center" wrapText="1"/>
      <protection/>
    </xf>
    <xf numFmtId="0" fontId="17" fillId="57" borderId="28" xfId="52" applyFont="1" applyFill="1" applyBorder="1" applyAlignment="1">
      <alignment horizontal="right" vertical="center"/>
      <protection/>
    </xf>
    <xf numFmtId="4" fontId="3" fillId="57" borderId="28" xfId="52" applyNumberFormat="1" applyFont="1" applyFill="1" applyBorder="1" applyAlignment="1">
      <alignment horizontal="right" vertical="center" wrapText="1"/>
      <protection/>
    </xf>
    <xf numFmtId="166" fontId="3" fillId="57" borderId="29" xfId="52" applyNumberFormat="1" applyFont="1" applyFill="1" applyBorder="1" applyAlignment="1">
      <alignment horizontal="right" vertical="center" wrapText="1"/>
      <protection/>
    </xf>
    <xf numFmtId="0" fontId="11" fillId="0" borderId="0" xfId="52" applyFont="1">
      <alignment/>
      <protection/>
    </xf>
    <xf numFmtId="0" fontId="23" fillId="0" borderId="0" xfId="52" applyFont="1" applyAlignment="1">
      <alignment horizontal="center"/>
      <protection/>
    </xf>
    <xf numFmtId="0" fontId="24" fillId="0" borderId="0" xfId="52" applyFont="1" applyAlignment="1">
      <alignment horizontal="center"/>
      <protection/>
    </xf>
    <xf numFmtId="0" fontId="6" fillId="0" borderId="0" xfId="52" applyFont="1" applyAlignment="1">
      <alignment horizontal="justify"/>
      <protection/>
    </xf>
    <xf numFmtId="0" fontId="25" fillId="0" borderId="0" xfId="52" applyFont="1" applyAlignment="1">
      <alignment horizontal="justify"/>
      <protection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1" fillId="66" borderId="26" xfId="52" applyFont="1" applyFill="1" applyBorder="1" applyAlignment="1">
      <alignment horizontal="left" vertical="top" wrapText="1"/>
      <protection/>
    </xf>
    <xf numFmtId="0" fontId="2" fillId="66" borderId="26" xfId="52" applyFont="1" applyFill="1" applyBorder="1" applyAlignment="1">
      <alignment horizontal="left" vertical="top" wrapText="1"/>
      <protection/>
    </xf>
    <xf numFmtId="0" fontId="21" fillId="47" borderId="26" xfId="52" applyFont="1" applyFill="1" applyBorder="1" applyAlignment="1">
      <alignment horizontal="left" vertical="top" wrapText="1"/>
      <protection/>
    </xf>
    <xf numFmtId="0" fontId="2" fillId="47" borderId="26" xfId="52" applyFont="1" applyFill="1" applyBorder="1" applyAlignment="1">
      <alignment horizontal="left" vertical="top" wrapText="1"/>
      <protection/>
    </xf>
    <xf numFmtId="0" fontId="26" fillId="0" borderId="0" xfId="0" applyFont="1" applyAlignment="1">
      <alignment/>
    </xf>
    <xf numFmtId="2" fontId="8" fillId="0" borderId="10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19" fillId="0" borderId="13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2" fontId="8" fillId="56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20" fillId="0" borderId="13" xfId="0" applyNumberFormat="1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8" fillId="36" borderId="30" xfId="0" applyNumberFormat="1" applyFont="1" applyFill="1" applyBorder="1" applyAlignment="1">
      <alignment horizontal="center" vertical="center" wrapText="1"/>
    </xf>
    <xf numFmtId="4" fontId="11" fillId="49" borderId="31" xfId="0" applyNumberFormat="1" applyFont="1" applyFill="1" applyBorder="1" applyAlignment="1">
      <alignment horizontal="center" vertical="center" wrapText="1"/>
    </xf>
    <xf numFmtId="4" fontId="11" fillId="0" borderId="22" xfId="0" applyNumberFormat="1" applyFont="1" applyBorder="1" applyAlignment="1">
      <alignment horizontal="center" vertical="center" wrapText="1"/>
    </xf>
    <xf numFmtId="2" fontId="8" fillId="36" borderId="26" xfId="0" applyNumberFormat="1" applyFont="1" applyFill="1" applyBorder="1" applyAlignment="1">
      <alignment horizontal="center" vertical="center" wrapText="1"/>
    </xf>
    <xf numFmtId="2" fontId="8" fillId="38" borderId="30" xfId="0" applyNumberFormat="1" applyFont="1" applyFill="1" applyBorder="1" applyAlignment="1">
      <alignment horizontal="center" vertical="center" wrapText="1"/>
    </xf>
    <xf numFmtId="4" fontId="8" fillId="51" borderId="31" xfId="0" applyNumberFormat="1" applyFont="1" applyFill="1" applyBorder="1" applyAlignment="1">
      <alignment horizontal="center" vertical="center" wrapText="1"/>
    </xf>
    <xf numFmtId="4" fontId="8" fillId="51" borderId="22" xfId="0" applyNumberFormat="1" applyFont="1" applyFill="1" applyBorder="1" applyAlignment="1">
      <alignment horizontal="center" vertical="center" wrapText="1"/>
    </xf>
    <xf numFmtId="4" fontId="8" fillId="51" borderId="32" xfId="0" applyNumberFormat="1" applyFont="1" applyFill="1" applyBorder="1" applyAlignment="1">
      <alignment horizontal="center" vertical="center" wrapText="1"/>
    </xf>
    <xf numFmtId="2" fontId="8" fillId="38" borderId="26" xfId="0" applyNumberFormat="1" applyFont="1" applyFill="1" applyBorder="1" applyAlignment="1">
      <alignment horizontal="center" vertical="center" wrapText="1"/>
    </xf>
    <xf numFmtId="2" fontId="8" fillId="38" borderId="33" xfId="0" applyNumberFormat="1" applyFont="1" applyFill="1" applyBorder="1" applyAlignment="1">
      <alignment horizontal="center" vertical="center" wrapText="1"/>
    </xf>
    <xf numFmtId="0" fontId="13" fillId="67" borderId="11" xfId="0" applyFont="1" applyFill="1" applyBorder="1" applyAlignment="1">
      <alignment horizontal="center" vertical="center" wrapText="1"/>
    </xf>
    <xf numFmtId="49" fontId="29" fillId="67" borderId="12" xfId="44" applyNumberFormat="1" applyFont="1" applyFill="1" applyBorder="1" applyAlignment="1">
      <alignment horizontal="center" vertical="center" wrapText="1"/>
    </xf>
    <xf numFmtId="0" fontId="7" fillId="67" borderId="11" xfId="0" applyFont="1" applyFill="1" applyBorder="1" applyAlignment="1">
      <alignment horizontal="center" vertical="center" wrapText="1"/>
    </xf>
    <xf numFmtId="0" fontId="10" fillId="67" borderId="0" xfId="44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4" fontId="27" fillId="0" borderId="12" xfId="0" applyNumberFormat="1" applyFont="1" applyBorder="1" applyAlignment="1">
      <alignment horizontal="center" vertical="center" wrapText="1"/>
    </xf>
    <xf numFmtId="2" fontId="7" fillId="36" borderId="34" xfId="0" applyNumberFormat="1" applyFont="1" applyFill="1" applyBorder="1" applyAlignment="1">
      <alignment horizontal="center" vertical="center" wrapText="1"/>
    </xf>
    <xf numFmtId="2" fontId="19" fillId="36" borderId="34" xfId="0" applyNumberFormat="1" applyFont="1" applyFill="1" applyBorder="1" applyAlignment="1">
      <alignment horizontal="center" vertical="center" wrapText="1"/>
    </xf>
    <xf numFmtId="4" fontId="8" fillId="0" borderId="31" xfId="0" applyNumberFormat="1" applyFont="1" applyBorder="1" applyAlignment="1">
      <alignment horizontal="center" vertical="center" wrapText="1"/>
    </xf>
    <xf numFmtId="4" fontId="8" fillId="50" borderId="23" xfId="0" applyNumberFormat="1" applyFont="1" applyFill="1" applyBorder="1" applyAlignment="1">
      <alignment horizontal="center" vertical="center" wrapText="1"/>
    </xf>
    <xf numFmtId="2" fontId="8" fillId="37" borderId="30" xfId="0" applyNumberFormat="1" applyFont="1" applyFill="1" applyBorder="1" applyAlignment="1">
      <alignment horizontal="center" vertical="center" wrapText="1"/>
    </xf>
    <xf numFmtId="4" fontId="19" fillId="51" borderId="24" xfId="0" applyNumberFormat="1" applyFont="1" applyFill="1" applyBorder="1" applyAlignment="1">
      <alignment horizontal="center" vertical="center" wrapText="1"/>
    </xf>
    <xf numFmtId="4" fontId="8" fillId="51" borderId="26" xfId="0" applyNumberFormat="1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4" fontId="8" fillId="0" borderId="22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" fontId="19" fillId="0" borderId="37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/>
    </xf>
    <xf numFmtId="9" fontId="3" fillId="57" borderId="27" xfId="52" applyNumberFormat="1" applyFont="1" applyFill="1" applyBorder="1" applyAlignment="1">
      <alignment horizontal="right" vertical="center" wrapText="1"/>
      <protection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22" fillId="0" borderId="0" xfId="0" applyFont="1" applyBorder="1" applyAlignment="1">
      <alignment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6" fontId="3" fillId="0" borderId="27" xfId="52" applyNumberFormat="1" applyFont="1" applyBorder="1" applyAlignment="1">
      <alignment horizontal="right" vertical="center" wrapText="1"/>
      <protection/>
    </xf>
    <xf numFmtId="0" fontId="19" fillId="0" borderId="47" xfId="52" applyFont="1" applyBorder="1" applyAlignment="1">
      <alignment horizontal="left" vertical="top" wrapText="1"/>
      <protection/>
    </xf>
    <xf numFmtId="0" fontId="19" fillId="0" borderId="26" xfId="52" applyFont="1" applyBorder="1" applyAlignment="1">
      <alignment horizontal="left" vertical="top" wrapText="1"/>
      <protection/>
    </xf>
    <xf numFmtId="4" fontId="19" fillId="0" borderId="26" xfId="52" applyNumberFormat="1" applyFont="1" applyBorder="1" applyAlignment="1">
      <alignment horizontal="right" vertical="center" wrapText="1"/>
      <protection/>
    </xf>
    <xf numFmtId="4" fontId="19" fillId="0" borderId="28" xfId="52" applyNumberFormat="1" applyFont="1" applyBorder="1" applyAlignment="1">
      <alignment horizontal="right" vertical="center" wrapText="1"/>
      <protection/>
    </xf>
    <xf numFmtId="0" fontId="19" fillId="0" borderId="48" xfId="52" applyFont="1" applyBorder="1" applyAlignment="1">
      <alignment horizontal="left" vertical="top" wrapText="1"/>
      <protection/>
    </xf>
    <xf numFmtId="0" fontId="19" fillId="0" borderId="28" xfId="52" applyFont="1" applyBorder="1" applyAlignment="1">
      <alignment horizontal="left" vertical="top" wrapText="1"/>
      <protection/>
    </xf>
    <xf numFmtId="4" fontId="3" fillId="0" borderId="26" xfId="52" applyNumberFormat="1" applyFont="1" applyBorder="1" applyAlignment="1">
      <alignment horizontal="center" vertical="center" wrapText="1"/>
      <protection/>
    </xf>
    <xf numFmtId="0" fontId="21" fillId="0" borderId="47" xfId="52" applyFont="1" applyBorder="1" applyAlignment="1">
      <alignment horizontal="center" vertical="center" wrapText="1"/>
      <protection/>
    </xf>
    <xf numFmtId="0" fontId="18" fillId="0" borderId="26" xfId="52" applyFont="1" applyBorder="1" applyAlignment="1">
      <alignment horizontal="center" vertical="center" wrapText="1"/>
      <protection/>
    </xf>
    <xf numFmtId="0" fontId="27" fillId="67" borderId="26" xfId="52" applyFont="1" applyFill="1" applyBorder="1" applyAlignment="1">
      <alignment horizontal="center" vertical="center" wrapText="1"/>
      <protection/>
    </xf>
    <xf numFmtId="166" fontId="67" fillId="0" borderId="26" xfId="52" applyNumberFormat="1" applyFont="1" applyBorder="1" applyAlignment="1">
      <alignment horizontal="center" vertical="center" wrapText="1"/>
      <protection/>
    </xf>
    <xf numFmtId="166" fontId="18" fillId="0" borderId="49" xfId="52" applyNumberFormat="1" applyFont="1" applyBorder="1" applyAlignment="1">
      <alignment horizontal="center" vertical="center" wrapText="1"/>
      <protection/>
    </xf>
    <xf numFmtId="166" fontId="18" fillId="0" borderId="50" xfId="52" applyNumberFormat="1" applyFont="1" applyBorder="1" applyAlignment="1">
      <alignment horizontal="center" vertical="center" wrapText="1"/>
      <protection/>
    </xf>
    <xf numFmtId="166" fontId="18" fillId="0" borderId="51" xfId="52" applyNumberFormat="1" applyFont="1" applyBorder="1" applyAlignment="1">
      <alignment horizontal="center" vertical="center" wrapText="1"/>
      <protection/>
    </xf>
    <xf numFmtId="4" fontId="18" fillId="0" borderId="26" xfId="52" applyNumberFormat="1" applyFont="1" applyBorder="1" applyAlignment="1">
      <alignment horizontal="center" vertical="center" wrapText="1"/>
      <protection/>
    </xf>
    <xf numFmtId="166" fontId="18" fillId="0" borderId="26" xfId="52" applyNumberFormat="1" applyFont="1" applyBorder="1" applyAlignment="1">
      <alignment horizontal="center" vertical="center" wrapText="1"/>
      <protection/>
    </xf>
    <xf numFmtId="0" fontId="8" fillId="0" borderId="47" xfId="52" applyFont="1" applyBorder="1" applyAlignment="1">
      <alignment horizontal="center" vertical="center" wrapText="1"/>
      <protection/>
    </xf>
    <xf numFmtId="0" fontId="21" fillId="0" borderId="47" xfId="52" applyFont="1" applyFill="1" applyBorder="1" applyAlignment="1">
      <alignment horizontal="center" vertical="center" wrapText="1"/>
      <protection/>
    </xf>
    <xf numFmtId="4" fontId="18" fillId="0" borderId="26" xfId="52" applyNumberFormat="1" applyFont="1" applyFill="1" applyBorder="1" applyAlignment="1">
      <alignment horizontal="center" vertical="center" wrapText="1"/>
      <protection/>
    </xf>
    <xf numFmtId="0" fontId="2" fillId="57" borderId="52" xfId="52" applyFont="1" applyFill="1" applyBorder="1" applyAlignment="1">
      <alignment horizontal="center" vertical="center" wrapText="1"/>
      <protection/>
    </xf>
    <xf numFmtId="0" fontId="4" fillId="57" borderId="27" xfId="52" applyFont="1" applyFill="1" applyBorder="1" applyAlignment="1">
      <alignment horizontal="center" vertical="center"/>
      <protection/>
    </xf>
    <xf numFmtId="0" fontId="22" fillId="0" borderId="53" xfId="52" applyFont="1" applyBorder="1" applyAlignment="1">
      <alignment horizontal="left" vertical="center" wrapText="1"/>
      <protection/>
    </xf>
    <xf numFmtId="0" fontId="2" fillId="57" borderId="54" xfId="52" applyFont="1" applyFill="1" applyBorder="1" applyAlignment="1">
      <alignment horizontal="center" vertical="center" wrapText="1"/>
      <protection/>
    </xf>
    <xf numFmtId="0" fontId="0" fillId="57" borderId="55" xfId="52" applyFill="1" applyBorder="1" applyAlignment="1">
      <alignment horizontal="center" vertical="center" wrapText="1"/>
      <protection/>
    </xf>
    <xf numFmtId="0" fontId="0" fillId="57" borderId="56" xfId="52" applyFill="1" applyBorder="1" applyAlignment="1">
      <alignment horizontal="center" vertical="center" wrapText="1"/>
      <protection/>
    </xf>
    <xf numFmtId="0" fontId="2" fillId="57" borderId="57" xfId="52" applyFont="1" applyFill="1" applyBorder="1" applyAlignment="1">
      <alignment horizontal="center" vertical="center" wrapText="1"/>
      <protection/>
    </xf>
    <xf numFmtId="0" fontId="4" fillId="57" borderId="50" xfId="52" applyFont="1" applyFill="1" applyBorder="1" applyAlignment="1">
      <alignment horizontal="center" vertical="center" wrapText="1"/>
      <protection/>
    </xf>
    <xf numFmtId="0" fontId="0" fillId="57" borderId="51" xfId="52" applyFill="1" applyBorder="1" applyAlignment="1">
      <alignment horizontal="center" vertical="center" wrapText="1"/>
      <protection/>
    </xf>
    <xf numFmtId="0" fontId="4" fillId="57" borderId="51" xfId="52" applyFont="1" applyFill="1" applyBorder="1" applyAlignment="1">
      <alignment horizontal="center" vertical="center" wrapText="1"/>
      <protection/>
    </xf>
    <xf numFmtId="0" fontId="2" fillId="57" borderId="58" xfId="52" applyFont="1" applyFill="1" applyBorder="1" applyAlignment="1">
      <alignment horizontal="center" vertical="center" wrapText="1"/>
      <protection/>
    </xf>
    <xf numFmtId="0" fontId="4" fillId="57" borderId="26" xfId="52" applyFont="1" applyFill="1" applyBorder="1" applyAlignment="1">
      <alignment horizontal="center" vertical="center" wrapText="1"/>
      <protection/>
    </xf>
    <xf numFmtId="0" fontId="4" fillId="57" borderId="26" xfId="52" applyFont="1" applyFill="1" applyBorder="1" applyAlignment="1">
      <alignment horizontal="center" vertical="center"/>
      <protection/>
    </xf>
    <xf numFmtId="4" fontId="3" fillId="0" borderId="49" xfId="52" applyNumberFormat="1" applyFont="1" applyBorder="1" applyAlignment="1">
      <alignment horizontal="center" vertical="center" wrapText="1"/>
      <protection/>
    </xf>
    <xf numFmtId="4" fontId="3" fillId="0" borderId="50" xfId="52" applyNumberFormat="1" applyFont="1" applyBorder="1" applyAlignment="1">
      <alignment horizontal="center" vertical="center" wrapText="1"/>
      <protection/>
    </xf>
    <xf numFmtId="4" fontId="3" fillId="0" borderId="51" xfId="52" applyNumberFormat="1" applyFont="1" applyBorder="1" applyAlignment="1">
      <alignment horizontal="center" vertical="center" wrapText="1"/>
      <protection/>
    </xf>
    <xf numFmtId="0" fontId="18" fillId="0" borderId="49" xfId="52" applyFont="1" applyBorder="1" applyAlignment="1">
      <alignment horizontal="center" vertical="center" wrapText="1"/>
      <protection/>
    </xf>
    <xf numFmtId="0" fontId="18" fillId="0" borderId="50" xfId="52" applyFont="1" applyBorder="1" applyAlignment="1">
      <alignment horizontal="center" vertical="center" wrapText="1"/>
      <protection/>
    </xf>
    <xf numFmtId="0" fontId="18" fillId="0" borderId="51" xfId="52" applyFont="1" applyBorder="1" applyAlignment="1">
      <alignment horizontal="center" vertical="center" wrapText="1"/>
      <protection/>
    </xf>
    <xf numFmtId="0" fontId="21" fillId="0" borderId="59" xfId="52" applyFont="1" applyFill="1" applyBorder="1" applyAlignment="1">
      <alignment horizontal="center" vertical="center" wrapText="1"/>
      <protection/>
    </xf>
    <xf numFmtId="0" fontId="21" fillId="0" borderId="55" xfId="52" applyFont="1" applyFill="1" applyBorder="1" applyAlignment="1">
      <alignment horizontal="center" vertical="center" wrapText="1"/>
      <protection/>
    </xf>
    <xf numFmtId="0" fontId="21" fillId="0" borderId="56" xfId="52" applyFont="1" applyFill="1" applyBorder="1" applyAlignment="1">
      <alignment horizontal="center" vertical="center" wrapText="1"/>
      <protection/>
    </xf>
    <xf numFmtId="0" fontId="27" fillId="67" borderId="49" xfId="52" applyFont="1" applyFill="1" applyBorder="1" applyAlignment="1">
      <alignment horizontal="center" vertical="center" wrapText="1"/>
      <protection/>
    </xf>
    <xf numFmtId="0" fontId="27" fillId="67" borderId="50" xfId="52" applyFont="1" applyFill="1" applyBorder="1" applyAlignment="1">
      <alignment horizontal="center" vertical="center" wrapText="1"/>
      <protection/>
    </xf>
    <xf numFmtId="0" fontId="27" fillId="67" borderId="51" xfId="52" applyFont="1" applyFill="1" applyBorder="1" applyAlignment="1">
      <alignment horizontal="center" vertical="center" wrapText="1"/>
      <protection/>
    </xf>
    <xf numFmtId="166" fontId="67" fillId="0" borderId="49" xfId="52" applyNumberFormat="1" applyFont="1" applyBorder="1" applyAlignment="1">
      <alignment horizontal="center" vertical="center" wrapText="1"/>
      <protection/>
    </xf>
    <xf numFmtId="166" fontId="67" fillId="0" borderId="50" xfId="52" applyNumberFormat="1" applyFont="1" applyBorder="1" applyAlignment="1">
      <alignment horizontal="center" vertical="center" wrapText="1"/>
      <protection/>
    </xf>
    <xf numFmtId="166" fontId="67" fillId="0" borderId="51" xfId="52" applyNumberFormat="1" applyFont="1" applyBorder="1" applyAlignment="1">
      <alignment horizontal="center" vertical="center" wrapText="1"/>
      <protection/>
    </xf>
    <xf numFmtId="4" fontId="18" fillId="0" borderId="49" xfId="52" applyNumberFormat="1" applyFont="1" applyFill="1" applyBorder="1" applyAlignment="1">
      <alignment horizontal="center" vertical="center" wrapText="1"/>
      <protection/>
    </xf>
    <xf numFmtId="4" fontId="18" fillId="0" borderId="50" xfId="52" applyNumberFormat="1" applyFont="1" applyFill="1" applyBorder="1" applyAlignment="1">
      <alignment horizontal="center" vertical="center" wrapText="1"/>
      <protection/>
    </xf>
    <xf numFmtId="4" fontId="18" fillId="0" borderId="51" xfId="52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epno.e-mapa.net/?x=429021&amp;y=379462&amp;zoom=13&amp;group=2,3,5&amp;service=3,4,5,26,21,24,23,6,10,11,30,31,32,33,34,35,37,38,39,40,42&amp;alllayers=4,5,26,21,24,6,7,9,10,30,31,32,33,34,36,37,38,39,40,44,45,48,49,50,51,52,53,54,55&amp;layer=3,190,191,63,64,35001" TargetMode="External" /><Relationship Id="rId2" Type="http://schemas.openxmlformats.org/officeDocument/2006/relationships/hyperlink" Target="http://kepno.e-mapa.net/?x=429139&amp;y=379483&amp;zoom=13&amp;group=2,3,5&amp;service=3,4,5,26,21,24,23,6,10,11,30,31,32,33,34,35,37,38,39,40,42&amp;alllayers=4,5,26,21,24,6,7,9,10,30,31,32,33,34,36,37,38,39,40,44,45,48,49,50,51,52,53,54,55&amp;layer=3,190,191,63,64,35001" TargetMode="External" /><Relationship Id="rId3" Type="http://schemas.openxmlformats.org/officeDocument/2006/relationships/hyperlink" Target="http://kepno.e-mapa.net/?x=429810&amp;y=381644&amp;zoom=14&amp;group=2,3,5&amp;service=3,4,5,26,21,24,23,6,10,11,30,31,32,33,34,35,37,38,39,40,42&amp;alllayers=4,5,26,21,24,6,7,9,10,30,31,32,33,34,36,37,38,39,40,44,45,48,49,50,51,52,53,54,55&amp;layer=3,190,191,63,64,35001" TargetMode="External" /><Relationship Id="rId4" Type="http://schemas.openxmlformats.org/officeDocument/2006/relationships/hyperlink" Target="http://kepno.e-mapa.net/?userview=128" TargetMode="External" /><Relationship Id="rId5" Type="http://schemas.openxmlformats.org/officeDocument/2006/relationships/hyperlink" Target="http://kepno.e-mapa.net/?x=429696&amp;y=380259&amp;zoom=14&amp;group=2,3,5&amp;service=3,4,5,26,21,24,23,6,10,11,30,31,32,33,34,35,37,38,39,40,42&amp;alllayers=4,5,26,21,24,6,7,9,10,30,31,32,33,34,36,37,38,39,40,44,45,48,49,50,51,52,53,54,55&amp;layer=3,190,191,63,64,35001" TargetMode="External" /><Relationship Id="rId6" Type="http://schemas.openxmlformats.org/officeDocument/2006/relationships/hyperlink" Target="http://kepno.e-mapa.net/?x=429352&amp;y=379252&amp;zoom=12&amp;group=2,3,5&amp;service=3,4,5,26,21,24,23,6,10,11,30,31,32,33,34,35,37,38,39,40,42&amp;alllayers=4,5,26,21,24,6,7,9,10,30,31,32,33,34,36,37,38,39,40,44,45,48,49,50,51,52,53,54,55&amp;layer=3,190,191,63,64,35001" TargetMode="External" /><Relationship Id="rId7" Type="http://schemas.openxmlformats.org/officeDocument/2006/relationships/hyperlink" Target="http://kepno.e-mapa.net/?x=429374&amp;y=379067&amp;zoom=15&amp;group=2,3,5&amp;service=3,4,5,26,21,24,23,6,10,11,30,31,32,33,34,35,37,38,39,40,42&amp;alllayers=4,5,26,21,24,6,7,9,10,30,31,32,33,34,36,37,38,39,40,44,45,48,49,50,51,52,53,54,55&amp;layer=3,190,191,63,64,35001" TargetMode="External" /><Relationship Id="rId8" Type="http://schemas.openxmlformats.org/officeDocument/2006/relationships/hyperlink" Target="http://kepno.e-mapa.net/?x=429200&amp;y=379207&amp;zoom=13&amp;group=2,3,5&amp;service=3,4,5,26,21,24,23,6,10,11,30,31,32,33,34,35,37,38,39,40,42&amp;alllayers=4,5,26,21,24,6,7,9,10,30,31,32,33,34,36,37,38,39,40,44,45,48,49,50,51,52,53,54,55&amp;layer=3,190,191,63,64,35001" TargetMode="External" /><Relationship Id="rId9" Type="http://schemas.openxmlformats.org/officeDocument/2006/relationships/hyperlink" Target="http://kepno.e-mapa.net/?userview=132" TargetMode="External" /><Relationship Id="rId10" Type="http://schemas.openxmlformats.org/officeDocument/2006/relationships/hyperlink" Target="http://kepno.e-mapa.net/?userview=128" TargetMode="External" /><Relationship Id="rId11" Type="http://schemas.openxmlformats.org/officeDocument/2006/relationships/hyperlink" Target="http://kepno.e-mapa.net/?x=429096&amp;y=379625&amp;zoom=13&amp;group=2,3,5&amp;service=3,4,5,26,21,24,23,6,10,11,30,31,32,33,34,35,37,38,39,40,42&amp;alllayers=4,5,26,21,24,6,7,9,10,30,31,32,33,34,36,37,38,39,40,44,45,48,49,50,51,52,53,54,55&amp;layer=3,190,191,63,64,35001" TargetMode="External" /><Relationship Id="rId12" Type="http://schemas.openxmlformats.org/officeDocument/2006/relationships/hyperlink" Target="http://kepno.e-mapa.net/?x=427269&amp;y=384616&amp;zoom=13&amp;group=2,3,5,6&amp;service=3,4,5,29,26,21,24,23,6,10,11,33,34,35,36,37,38,39,41,42,43,44,57&amp;alllayers=4,5,29,26,30,21,24,6,7,9,10,33,34,35,36,37,40,41,42,43,44,46,47,48,49,50,51,52,53,54,58,59,62,63,64,65,66,6" TargetMode="External" /><Relationship Id="rId13" Type="http://schemas.openxmlformats.org/officeDocument/2006/relationships/hyperlink" Target="http://kepno.e-mapa.net/?x=429375&amp;y=380510&amp;zoom=14&amp;group=2,3,5&amp;service=3,4,5,26,21,24,23,6,10,11,30,31,32,33,34,35,37,38,39,40,42&amp;alllayers=4,5,26,21,24,6,7,9,10,30,31,32,33,34,36,37,38,39,40,44,45,48,49,50,51,52,53,54,55&amp;layer=3,190,191,63,64,35001" TargetMode="External" /><Relationship Id="rId14" Type="http://schemas.openxmlformats.org/officeDocument/2006/relationships/hyperlink" Target="http://kepno.e-mapa.net/?x=429542&amp;y=380715&amp;zoom=14&amp;group=2,3,5&amp;service=3,4,5,26,21,24,23,6,10,11,30,31,32,33,34,35,37,38,39,40,42&amp;alllayers=4,5,26,21,24,6,7,9,10,30,31,32,33,34,36,37,38,39,40,44,45,48,49,50,51,52,53,54,55&amp;layer=3,190,191,63,64,35001" TargetMode="External" /><Relationship Id="rId15" Type="http://schemas.openxmlformats.org/officeDocument/2006/relationships/hyperlink" Target="http://kepno.e-mapa.net/?x=429599&amp;y=380154&amp;zoom=14&amp;group=2,3,5&amp;service=3,4,5,26,21,24,23,6,10,11,30,31,32,33,34,35,37,38,39,40,42&amp;alllayers=4,5,26,21,24,6,7,9,10,30,31,32,33,34,36,37,38,39,40,44,45,48,49,50,51,52,53,54,55&amp;layer=3,190,191,63,64,35001" TargetMode="External" /><Relationship Id="rId16" Type="http://schemas.openxmlformats.org/officeDocument/2006/relationships/hyperlink" Target="http://kepno.e-mapa.net/?userview=136" TargetMode="External" /><Relationship Id="rId17" Type="http://schemas.openxmlformats.org/officeDocument/2006/relationships/hyperlink" Target="http://kepno.e-mapa.net/?userview=135" TargetMode="External" /><Relationship Id="rId18" Type="http://schemas.openxmlformats.org/officeDocument/2006/relationships/hyperlink" Target="https://kepno.e-mapa.net/?userview=297" TargetMode="External" /><Relationship Id="rId19" Type="http://schemas.openxmlformats.org/officeDocument/2006/relationships/hyperlink" Target="https://kepno.e-mapa.net/?userview=298" TargetMode="External" /><Relationship Id="rId2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7"/>
  <sheetViews>
    <sheetView zoomScale="60" zoomScaleNormal="60" zoomScaleSheetLayoutView="32" zoomScalePageLayoutView="0" workbookViewId="0" topLeftCell="A2">
      <selection activeCell="X15" sqref="X15"/>
    </sheetView>
  </sheetViews>
  <sheetFormatPr defaultColWidth="9.00390625" defaultRowHeight="12.75" customHeight="1"/>
  <cols>
    <col min="1" max="1" width="18.50390625" style="0" customWidth="1"/>
    <col min="2" max="2" width="50.50390625" style="0" customWidth="1"/>
    <col min="3" max="4" width="23.50390625" style="0" customWidth="1"/>
    <col min="5" max="24" width="23.625" style="0" customWidth="1"/>
    <col min="25" max="25" width="32.125" style="0" customWidth="1"/>
  </cols>
  <sheetData>
    <row r="1" spans="2:25" ht="40.5" customHeight="1">
      <c r="B1" s="190" t="s">
        <v>132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</row>
    <row r="2" spans="1:25" ht="40.5" customHeight="1">
      <c r="A2" s="199" t="s">
        <v>141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30"/>
    </row>
    <row r="3" spans="1:25" ht="33" customHeight="1" thickBot="1">
      <c r="A3" s="136" t="s">
        <v>129</v>
      </c>
      <c r="B3" s="186" t="s">
        <v>130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</row>
    <row r="4" spans="1:25" ht="50.25" customHeight="1" thickBot="1">
      <c r="A4" s="187" t="s">
        <v>69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9"/>
      <c r="W4" s="163"/>
      <c r="X4" s="163"/>
      <c r="Y4" s="163"/>
    </row>
    <row r="5" spans="1:22" ht="50.25" customHeight="1" thickBot="1">
      <c r="A5" s="21"/>
      <c r="B5" s="22"/>
      <c r="C5" s="22"/>
      <c r="D5" s="196" t="s">
        <v>142</v>
      </c>
      <c r="E5" s="197"/>
      <c r="F5" s="197"/>
      <c r="G5" s="181" t="s">
        <v>156</v>
      </c>
      <c r="H5" s="182"/>
      <c r="I5" s="183"/>
      <c r="J5" s="181" t="s">
        <v>146</v>
      </c>
      <c r="K5" s="182"/>
      <c r="L5" s="198"/>
      <c r="M5" s="181" t="s">
        <v>155</v>
      </c>
      <c r="N5" s="182"/>
      <c r="O5" s="183"/>
      <c r="P5" s="181" t="s">
        <v>152</v>
      </c>
      <c r="Q5" s="182"/>
      <c r="R5" s="183"/>
      <c r="S5" s="181" t="s">
        <v>153</v>
      </c>
      <c r="T5" s="182"/>
      <c r="U5" s="183"/>
      <c r="V5" s="23"/>
    </row>
    <row r="6" spans="1:22" ht="78" customHeight="1">
      <c r="A6" s="191" t="s">
        <v>0</v>
      </c>
      <c r="B6" s="192" t="s">
        <v>1</v>
      </c>
      <c r="C6" s="193" t="s">
        <v>2</v>
      </c>
      <c r="D6" s="39" t="s">
        <v>142</v>
      </c>
      <c r="E6" s="40" t="s">
        <v>143</v>
      </c>
      <c r="F6" s="41" t="s">
        <v>62</v>
      </c>
      <c r="G6" s="29" t="s">
        <v>144</v>
      </c>
      <c r="H6" s="2" t="s">
        <v>145</v>
      </c>
      <c r="I6" s="4" t="s">
        <v>62</v>
      </c>
      <c r="J6" s="29" t="s">
        <v>146</v>
      </c>
      <c r="K6" s="2" t="s">
        <v>147</v>
      </c>
      <c r="L6" s="3" t="s">
        <v>62</v>
      </c>
      <c r="M6" s="29" t="s">
        <v>148</v>
      </c>
      <c r="N6" s="2" t="s">
        <v>149</v>
      </c>
      <c r="O6" s="4" t="s">
        <v>62</v>
      </c>
      <c r="P6" s="29" t="s">
        <v>150</v>
      </c>
      <c r="Q6" s="2" t="s">
        <v>151</v>
      </c>
      <c r="R6" s="4" t="s">
        <v>62</v>
      </c>
      <c r="S6" s="29" t="s">
        <v>154</v>
      </c>
      <c r="T6" s="2" t="s">
        <v>3</v>
      </c>
      <c r="U6" s="4" t="s">
        <v>62</v>
      </c>
      <c r="V6" s="194" t="s">
        <v>4</v>
      </c>
    </row>
    <row r="7" spans="1:22" ht="15.75" customHeight="1">
      <c r="A7" s="191"/>
      <c r="B7" s="192"/>
      <c r="C7" s="193"/>
      <c r="D7" s="29" t="s">
        <v>57</v>
      </c>
      <c r="E7" s="2" t="s">
        <v>5</v>
      </c>
      <c r="F7" s="3" t="s">
        <v>5</v>
      </c>
      <c r="G7" s="29" t="s">
        <v>63</v>
      </c>
      <c r="H7" s="2" t="s">
        <v>5</v>
      </c>
      <c r="I7" s="2" t="s">
        <v>5</v>
      </c>
      <c r="J7" s="29" t="s">
        <v>63</v>
      </c>
      <c r="K7" s="2" t="s">
        <v>5</v>
      </c>
      <c r="L7" s="3" t="s">
        <v>5</v>
      </c>
      <c r="M7" s="29" t="s">
        <v>63</v>
      </c>
      <c r="N7" s="2" t="s">
        <v>5</v>
      </c>
      <c r="O7" s="4" t="s">
        <v>5</v>
      </c>
      <c r="P7" s="29" t="s">
        <v>67</v>
      </c>
      <c r="Q7" s="2" t="s">
        <v>6</v>
      </c>
      <c r="R7" s="4" t="s">
        <v>5</v>
      </c>
      <c r="S7" s="29" t="s">
        <v>68</v>
      </c>
      <c r="T7" s="172" t="s">
        <v>5</v>
      </c>
      <c r="U7" s="175" t="s">
        <v>5</v>
      </c>
      <c r="V7" s="195"/>
    </row>
    <row r="8" spans="1:23" ht="15.75" customHeight="1">
      <c r="A8" s="1">
        <v>1</v>
      </c>
      <c r="B8" s="2">
        <v>2</v>
      </c>
      <c r="C8" s="24">
        <v>3</v>
      </c>
      <c r="D8" s="29">
        <v>4</v>
      </c>
      <c r="E8" s="2">
        <v>5</v>
      </c>
      <c r="F8" s="3">
        <v>6</v>
      </c>
      <c r="G8" s="1">
        <v>7</v>
      </c>
      <c r="H8" s="5">
        <v>8</v>
      </c>
      <c r="I8" s="42">
        <v>9</v>
      </c>
      <c r="J8" s="29">
        <v>10</v>
      </c>
      <c r="K8" s="2">
        <v>11</v>
      </c>
      <c r="L8" s="3">
        <v>12</v>
      </c>
      <c r="M8" s="1">
        <v>13</v>
      </c>
      <c r="N8" s="5">
        <v>14</v>
      </c>
      <c r="O8" s="42">
        <v>15</v>
      </c>
      <c r="P8" s="29">
        <v>16</v>
      </c>
      <c r="Q8" s="2">
        <v>17</v>
      </c>
      <c r="R8" s="4">
        <v>18</v>
      </c>
      <c r="S8" s="3">
        <v>19</v>
      </c>
      <c r="T8" s="174">
        <v>20</v>
      </c>
      <c r="U8" s="174">
        <v>21</v>
      </c>
      <c r="V8" s="178">
        <v>22</v>
      </c>
      <c r="W8" s="179"/>
    </row>
    <row r="9" spans="1:22" ht="28.5" customHeight="1">
      <c r="A9" s="16">
        <v>1</v>
      </c>
      <c r="B9" s="6" t="s">
        <v>8</v>
      </c>
      <c r="C9" s="25" t="s">
        <v>9</v>
      </c>
      <c r="D9" s="31" t="s">
        <v>59</v>
      </c>
      <c r="E9" s="7">
        <v>4607</v>
      </c>
      <c r="F9" s="74">
        <v>0</v>
      </c>
      <c r="G9" s="43" t="s">
        <v>64</v>
      </c>
      <c r="H9" s="78">
        <v>2620</v>
      </c>
      <c r="I9" s="79">
        <v>0</v>
      </c>
      <c r="J9" s="49" t="s">
        <v>65</v>
      </c>
      <c r="K9" s="83">
        <f>H9</f>
        <v>2620</v>
      </c>
      <c r="L9" s="84">
        <v>0</v>
      </c>
      <c r="M9" s="33" t="s">
        <v>7</v>
      </c>
      <c r="N9" s="8" t="s">
        <v>10</v>
      </c>
      <c r="O9" s="50" t="s">
        <v>7</v>
      </c>
      <c r="P9" s="33" t="s">
        <v>7</v>
      </c>
      <c r="Q9" s="8" t="s">
        <v>10</v>
      </c>
      <c r="R9" s="50" t="s">
        <v>7</v>
      </c>
      <c r="S9" s="33" t="s">
        <v>7</v>
      </c>
      <c r="T9" s="173" t="s">
        <v>7</v>
      </c>
      <c r="U9" s="176" t="s">
        <v>7</v>
      </c>
      <c r="V9" s="177"/>
    </row>
    <row r="10" spans="1:22" ht="45" customHeight="1">
      <c r="A10" s="16">
        <v>2</v>
      </c>
      <c r="B10" s="6" t="s">
        <v>11</v>
      </c>
      <c r="C10" s="25" t="s">
        <v>12</v>
      </c>
      <c r="D10" s="30" t="s">
        <v>58</v>
      </c>
      <c r="E10" s="69">
        <v>5095</v>
      </c>
      <c r="F10" s="73">
        <v>0</v>
      </c>
      <c r="G10" s="43" t="s">
        <v>64</v>
      </c>
      <c r="H10" s="78">
        <f>E10*0.8</f>
        <v>4076</v>
      </c>
      <c r="I10" s="79">
        <v>0</v>
      </c>
      <c r="J10" s="49" t="s">
        <v>65</v>
      </c>
      <c r="K10" s="83">
        <f>E10</f>
        <v>5095</v>
      </c>
      <c r="L10" s="84">
        <v>0</v>
      </c>
      <c r="M10" s="54" t="s">
        <v>66</v>
      </c>
      <c r="N10" s="85">
        <f>E10-H10</f>
        <v>1019</v>
      </c>
      <c r="O10" s="86">
        <v>0</v>
      </c>
      <c r="P10" s="55" t="s">
        <v>58</v>
      </c>
      <c r="Q10" s="87">
        <v>5</v>
      </c>
      <c r="R10" s="88">
        <v>0</v>
      </c>
      <c r="S10" s="33" t="s">
        <v>7</v>
      </c>
      <c r="T10" s="8" t="s">
        <v>7</v>
      </c>
      <c r="U10" s="50" t="s">
        <v>7</v>
      </c>
      <c r="V10" s="59" t="s">
        <v>13</v>
      </c>
    </row>
    <row r="11" spans="1:22" ht="45" customHeight="1">
      <c r="A11" s="16">
        <v>3</v>
      </c>
      <c r="B11" s="6" t="s">
        <v>52</v>
      </c>
      <c r="C11" s="25">
        <v>302</v>
      </c>
      <c r="D11" s="32" t="s">
        <v>60</v>
      </c>
      <c r="E11" s="150">
        <f>22733-1242</f>
        <v>21491</v>
      </c>
      <c r="F11" s="75">
        <v>0</v>
      </c>
      <c r="G11" s="43" t="s">
        <v>64</v>
      </c>
      <c r="H11" s="154">
        <f>E11*0.9</f>
        <v>19341.9</v>
      </c>
      <c r="I11" s="79">
        <v>0</v>
      </c>
      <c r="J11" s="137" t="s">
        <v>7</v>
      </c>
      <c r="K11" s="138" t="s">
        <v>7</v>
      </c>
      <c r="L11" s="140" t="s">
        <v>7</v>
      </c>
      <c r="M11" s="54" t="s">
        <v>66</v>
      </c>
      <c r="N11" s="85">
        <f>E11-H11</f>
        <v>2149.0999999999985</v>
      </c>
      <c r="O11" s="86">
        <v>0</v>
      </c>
      <c r="P11" s="56" t="s">
        <v>60</v>
      </c>
      <c r="Q11" s="89">
        <v>5</v>
      </c>
      <c r="R11" s="90">
        <v>0</v>
      </c>
      <c r="S11" s="33" t="s">
        <v>7</v>
      </c>
      <c r="T11" s="8" t="s">
        <v>7</v>
      </c>
      <c r="U11" s="50" t="s">
        <v>7</v>
      </c>
      <c r="V11" s="59" t="s">
        <v>14</v>
      </c>
    </row>
    <row r="12" spans="1:22" s="148" customFormat="1" ht="34.5" customHeight="1">
      <c r="A12" s="16">
        <v>4</v>
      </c>
      <c r="B12" s="159" t="s">
        <v>140</v>
      </c>
      <c r="C12" s="160" t="s">
        <v>139</v>
      </c>
      <c r="D12" s="149" t="s">
        <v>61</v>
      </c>
      <c r="E12" s="152">
        <v>1000</v>
      </c>
      <c r="F12" s="166">
        <v>0</v>
      </c>
      <c r="G12" s="169" t="s">
        <v>64</v>
      </c>
      <c r="H12" s="171">
        <v>8000</v>
      </c>
      <c r="I12" s="170">
        <v>0</v>
      </c>
      <c r="J12" s="141" t="s">
        <v>7</v>
      </c>
      <c r="K12" s="142" t="s">
        <v>7</v>
      </c>
      <c r="L12" s="142" t="s">
        <v>7</v>
      </c>
      <c r="M12" s="141" t="s">
        <v>7</v>
      </c>
      <c r="N12" s="142" t="s">
        <v>10</v>
      </c>
      <c r="O12" s="145" t="s">
        <v>7</v>
      </c>
      <c r="P12" s="141" t="s">
        <v>7</v>
      </c>
      <c r="Q12" s="142" t="s">
        <v>7</v>
      </c>
      <c r="R12" s="145" t="s">
        <v>7</v>
      </c>
      <c r="S12" s="141" t="s">
        <v>7</v>
      </c>
      <c r="T12" s="142" t="s">
        <v>7</v>
      </c>
      <c r="U12" s="145" t="s">
        <v>7</v>
      </c>
      <c r="V12" s="146"/>
    </row>
    <row r="13" spans="1:71" ht="45" customHeight="1">
      <c r="A13" s="16">
        <v>5</v>
      </c>
      <c r="B13" s="6" t="s">
        <v>15</v>
      </c>
      <c r="C13" s="25" t="s">
        <v>16</v>
      </c>
      <c r="D13" s="31" t="s">
        <v>59</v>
      </c>
      <c r="E13" s="151">
        <f>3166-1200</f>
        <v>1966</v>
      </c>
      <c r="F13" s="74">
        <v>0</v>
      </c>
      <c r="G13" s="43" t="s">
        <v>64</v>
      </c>
      <c r="H13" s="156">
        <f>E13</f>
        <v>1966</v>
      </c>
      <c r="I13" s="79">
        <v>0</v>
      </c>
      <c r="J13" s="49" t="s">
        <v>65</v>
      </c>
      <c r="K13" s="83">
        <f aca="true" t="shared" si="0" ref="K13:K20">E13</f>
        <v>1966</v>
      </c>
      <c r="L13" s="84">
        <v>0</v>
      </c>
      <c r="M13" s="33" t="s">
        <v>7</v>
      </c>
      <c r="N13" s="8" t="s">
        <v>10</v>
      </c>
      <c r="O13" s="50" t="s">
        <v>7</v>
      </c>
      <c r="P13" s="33" t="s">
        <v>7</v>
      </c>
      <c r="Q13" s="8" t="s">
        <v>10</v>
      </c>
      <c r="R13" s="50" t="s">
        <v>7</v>
      </c>
      <c r="S13" s="137" t="s">
        <v>7</v>
      </c>
      <c r="T13" s="138" t="s">
        <v>7</v>
      </c>
      <c r="U13" s="139" t="s">
        <v>7</v>
      </c>
      <c r="V13" s="147" t="s">
        <v>17</v>
      </c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</row>
    <row r="14" spans="1:22" s="144" customFormat="1" ht="31.5" customHeight="1">
      <c r="A14" s="16">
        <v>6</v>
      </c>
      <c r="B14" s="161" t="s">
        <v>137</v>
      </c>
      <c r="C14" s="162" t="s">
        <v>138</v>
      </c>
      <c r="D14" s="141" t="s">
        <v>7</v>
      </c>
      <c r="E14" s="142" t="s">
        <v>7</v>
      </c>
      <c r="F14" s="142" t="s">
        <v>7</v>
      </c>
      <c r="G14" s="153" t="s">
        <v>65</v>
      </c>
      <c r="H14" s="157">
        <v>7000</v>
      </c>
      <c r="I14" s="158">
        <v>0</v>
      </c>
      <c r="J14" s="137" t="s">
        <v>7</v>
      </c>
      <c r="K14" s="138" t="s">
        <v>7</v>
      </c>
      <c r="L14" s="138" t="s">
        <v>7</v>
      </c>
      <c r="M14" s="137" t="s">
        <v>7</v>
      </c>
      <c r="N14" s="138" t="s">
        <v>10</v>
      </c>
      <c r="O14" s="139" t="s">
        <v>7</v>
      </c>
      <c r="P14" s="137" t="s">
        <v>7</v>
      </c>
      <c r="Q14" s="138" t="s">
        <v>7</v>
      </c>
      <c r="R14" s="139" t="s">
        <v>7</v>
      </c>
      <c r="S14" s="137" t="s">
        <v>7</v>
      </c>
      <c r="T14" s="138" t="s">
        <v>7</v>
      </c>
      <c r="U14" s="139" t="s">
        <v>7</v>
      </c>
      <c r="V14" s="147"/>
    </row>
    <row r="15" spans="1:22" ht="42.75" customHeight="1">
      <c r="A15" s="16">
        <v>7</v>
      </c>
      <c r="B15" s="6" t="s">
        <v>18</v>
      </c>
      <c r="C15" s="20" t="s">
        <v>48</v>
      </c>
      <c r="D15" s="32" t="s">
        <v>60</v>
      </c>
      <c r="E15" s="71">
        <v>450</v>
      </c>
      <c r="F15" s="75">
        <v>0</v>
      </c>
      <c r="G15" s="43" t="s">
        <v>64</v>
      </c>
      <c r="H15" s="155">
        <f>E15</f>
        <v>450</v>
      </c>
      <c r="I15" s="79">
        <v>0</v>
      </c>
      <c r="J15" s="49" t="s">
        <v>65</v>
      </c>
      <c r="K15" s="83">
        <f t="shared" si="0"/>
        <v>450</v>
      </c>
      <c r="L15" s="84">
        <v>0</v>
      </c>
      <c r="M15" s="33" t="s">
        <v>7</v>
      </c>
      <c r="N15" s="8" t="s">
        <v>7</v>
      </c>
      <c r="O15" s="50" t="s">
        <v>7</v>
      </c>
      <c r="P15" s="143" t="s">
        <v>60</v>
      </c>
      <c r="Q15" s="89">
        <v>1</v>
      </c>
      <c r="R15" s="90">
        <v>0</v>
      </c>
      <c r="S15" s="33" t="s">
        <v>7</v>
      </c>
      <c r="T15" s="8" t="s">
        <v>7</v>
      </c>
      <c r="U15" s="50" t="s">
        <v>7</v>
      </c>
      <c r="V15" s="58"/>
    </row>
    <row r="16" spans="1:22" ht="28.5" customHeight="1">
      <c r="A16" s="16">
        <v>8</v>
      </c>
      <c r="B16" s="15" t="s">
        <v>19</v>
      </c>
      <c r="C16" s="25" t="s">
        <v>20</v>
      </c>
      <c r="D16" s="31" t="s">
        <v>59</v>
      </c>
      <c r="E16" s="7">
        <v>773</v>
      </c>
      <c r="F16" s="74">
        <v>0</v>
      </c>
      <c r="G16" s="44" t="s">
        <v>65</v>
      </c>
      <c r="H16" s="81">
        <f>E16</f>
        <v>773</v>
      </c>
      <c r="I16" s="82">
        <v>0</v>
      </c>
      <c r="J16" s="49" t="s">
        <v>65</v>
      </c>
      <c r="K16" s="83">
        <f t="shared" si="0"/>
        <v>773</v>
      </c>
      <c r="L16" s="84">
        <v>0</v>
      </c>
      <c r="M16" s="33" t="s">
        <v>7</v>
      </c>
      <c r="N16" s="8" t="s">
        <v>7</v>
      </c>
      <c r="O16" s="50" t="s">
        <v>7</v>
      </c>
      <c r="P16" s="33" t="s">
        <v>7</v>
      </c>
      <c r="Q16" s="8" t="s">
        <v>10</v>
      </c>
      <c r="R16" s="50" t="s">
        <v>7</v>
      </c>
      <c r="S16" s="33" t="s">
        <v>7</v>
      </c>
      <c r="T16" s="8" t="s">
        <v>7</v>
      </c>
      <c r="U16" s="50" t="s">
        <v>7</v>
      </c>
      <c r="V16" s="58"/>
    </row>
    <row r="17" spans="1:22" ht="16.5" customHeight="1">
      <c r="A17" s="16">
        <v>9</v>
      </c>
      <c r="B17" s="6" t="s">
        <v>21</v>
      </c>
      <c r="C17" s="25" t="s">
        <v>22</v>
      </c>
      <c r="D17" s="31" t="s">
        <v>7</v>
      </c>
      <c r="E17" s="7" t="s">
        <v>7</v>
      </c>
      <c r="F17" s="7" t="s">
        <v>7</v>
      </c>
      <c r="G17" s="43" t="s">
        <v>64</v>
      </c>
      <c r="H17" s="80">
        <v>500</v>
      </c>
      <c r="I17" s="79">
        <v>0</v>
      </c>
      <c r="J17" s="33" t="s">
        <v>7</v>
      </c>
      <c r="K17" s="8" t="s">
        <v>7</v>
      </c>
      <c r="L17" s="52" t="s">
        <v>7</v>
      </c>
      <c r="M17" s="33" t="s">
        <v>7</v>
      </c>
      <c r="N17" s="8" t="s">
        <v>7</v>
      </c>
      <c r="O17" s="50" t="s">
        <v>7</v>
      </c>
      <c r="P17" s="56" t="s">
        <v>60</v>
      </c>
      <c r="Q17" s="89">
        <v>2</v>
      </c>
      <c r="R17" s="90">
        <v>0</v>
      </c>
      <c r="S17" s="33" t="s">
        <v>7</v>
      </c>
      <c r="T17" s="8" t="s">
        <v>7</v>
      </c>
      <c r="U17" s="50" t="s">
        <v>7</v>
      </c>
      <c r="V17" s="58"/>
    </row>
    <row r="18" spans="1:22" ht="29.25" customHeight="1">
      <c r="A18" s="16">
        <v>10</v>
      </c>
      <c r="B18" s="6" t="s">
        <v>23</v>
      </c>
      <c r="C18" s="25" t="s">
        <v>24</v>
      </c>
      <c r="D18" s="30" t="s">
        <v>58</v>
      </c>
      <c r="E18" s="69">
        <v>150</v>
      </c>
      <c r="F18" s="73">
        <v>0</v>
      </c>
      <c r="G18" s="43" t="s">
        <v>64</v>
      </c>
      <c r="H18" s="78">
        <f>E18</f>
        <v>150</v>
      </c>
      <c r="I18" s="79">
        <v>0</v>
      </c>
      <c r="J18" s="49" t="s">
        <v>65</v>
      </c>
      <c r="K18" s="83">
        <f t="shared" si="0"/>
        <v>150</v>
      </c>
      <c r="L18" s="84">
        <v>0</v>
      </c>
      <c r="M18" s="33" t="s">
        <v>7</v>
      </c>
      <c r="N18" s="8" t="s">
        <v>7</v>
      </c>
      <c r="O18" s="50" t="s">
        <v>7</v>
      </c>
      <c r="P18" s="56" t="s">
        <v>60</v>
      </c>
      <c r="Q18" s="89">
        <v>1</v>
      </c>
      <c r="R18" s="90">
        <v>0</v>
      </c>
      <c r="S18" s="33" t="s">
        <v>7</v>
      </c>
      <c r="T18" s="8" t="s">
        <v>7</v>
      </c>
      <c r="U18" s="50" t="s">
        <v>7</v>
      </c>
      <c r="V18" s="58"/>
    </row>
    <row r="19" spans="1:22" ht="15.75" customHeight="1">
      <c r="A19" s="16">
        <v>11</v>
      </c>
      <c r="B19" s="6" t="s">
        <v>25</v>
      </c>
      <c r="C19" s="25" t="s">
        <v>49</v>
      </c>
      <c r="D19" s="30" t="s">
        <v>58</v>
      </c>
      <c r="E19" s="69">
        <v>90</v>
      </c>
      <c r="F19" s="73">
        <v>0</v>
      </c>
      <c r="G19" s="33" t="s">
        <v>7</v>
      </c>
      <c r="H19" s="8" t="s">
        <v>7</v>
      </c>
      <c r="I19" s="50" t="s">
        <v>7</v>
      </c>
      <c r="J19" s="49" t="s">
        <v>65</v>
      </c>
      <c r="K19" s="83">
        <f t="shared" si="0"/>
        <v>90</v>
      </c>
      <c r="L19" s="84">
        <v>0</v>
      </c>
      <c r="M19" s="54" t="s">
        <v>66</v>
      </c>
      <c r="N19" s="85">
        <v>90</v>
      </c>
      <c r="O19" s="86">
        <v>0</v>
      </c>
      <c r="P19" s="33" t="s">
        <v>7</v>
      </c>
      <c r="Q19" s="8" t="s">
        <v>10</v>
      </c>
      <c r="R19" s="50" t="s">
        <v>7</v>
      </c>
      <c r="S19" s="33" t="s">
        <v>7</v>
      </c>
      <c r="T19" s="8" t="s">
        <v>7</v>
      </c>
      <c r="U19" s="50" t="s">
        <v>7</v>
      </c>
      <c r="V19" s="58"/>
    </row>
    <row r="20" spans="1:22" ht="31.5" customHeight="1">
      <c r="A20" s="16">
        <v>12</v>
      </c>
      <c r="B20" s="6" t="s">
        <v>26</v>
      </c>
      <c r="C20" s="20" t="s">
        <v>27</v>
      </c>
      <c r="D20" s="32" t="s">
        <v>60</v>
      </c>
      <c r="E20" s="71">
        <v>150</v>
      </c>
      <c r="F20" s="75">
        <v>0</v>
      </c>
      <c r="G20" s="44" t="s">
        <v>65</v>
      </c>
      <c r="H20" s="81">
        <f>E20</f>
        <v>150</v>
      </c>
      <c r="I20" s="82">
        <v>0</v>
      </c>
      <c r="J20" s="49" t="s">
        <v>65</v>
      </c>
      <c r="K20" s="83">
        <f t="shared" si="0"/>
        <v>150</v>
      </c>
      <c r="L20" s="84">
        <v>0</v>
      </c>
      <c r="M20" s="33" t="s">
        <v>7</v>
      </c>
      <c r="N20" s="8" t="s">
        <v>7</v>
      </c>
      <c r="O20" s="50" t="s">
        <v>7</v>
      </c>
      <c r="P20" s="33" t="s">
        <v>7</v>
      </c>
      <c r="Q20" s="8" t="s">
        <v>10</v>
      </c>
      <c r="R20" s="50" t="s">
        <v>7</v>
      </c>
      <c r="S20" s="33" t="s">
        <v>7</v>
      </c>
      <c r="T20" s="8" t="s">
        <v>7</v>
      </c>
      <c r="U20" s="50" t="s">
        <v>7</v>
      </c>
      <c r="V20" s="58"/>
    </row>
    <row r="21" spans="1:22" ht="30" customHeight="1">
      <c r="A21" s="16">
        <v>13</v>
      </c>
      <c r="B21" s="6" t="s">
        <v>29</v>
      </c>
      <c r="C21" s="20" t="s">
        <v>30</v>
      </c>
      <c r="D21" s="31" t="s">
        <v>59</v>
      </c>
      <c r="E21" s="7">
        <f>120+1732+31+113</f>
        <v>1996</v>
      </c>
      <c r="F21" s="74">
        <v>0</v>
      </c>
      <c r="G21" s="44" t="s">
        <v>65</v>
      </c>
      <c r="H21" s="81">
        <f>120+1732+31+113</f>
        <v>1996</v>
      </c>
      <c r="I21" s="82">
        <v>0</v>
      </c>
      <c r="J21" s="49" t="s">
        <v>65</v>
      </c>
      <c r="K21" s="83">
        <f>120+1732+31+113</f>
        <v>1996</v>
      </c>
      <c r="L21" s="84">
        <v>0</v>
      </c>
      <c r="M21" s="33" t="s">
        <v>7</v>
      </c>
      <c r="N21" s="8" t="s">
        <v>7</v>
      </c>
      <c r="O21" s="50" t="s">
        <v>7</v>
      </c>
      <c r="P21" s="33" t="s">
        <v>7</v>
      </c>
      <c r="Q21" s="8" t="s">
        <v>10</v>
      </c>
      <c r="R21" s="50" t="s">
        <v>7</v>
      </c>
      <c r="S21" s="33" t="s">
        <v>7</v>
      </c>
      <c r="T21" s="8" t="s">
        <v>7</v>
      </c>
      <c r="U21" s="50" t="s">
        <v>7</v>
      </c>
      <c r="V21" s="58"/>
    </row>
    <row r="22" spans="1:22" ht="30" customHeight="1">
      <c r="A22" s="16">
        <v>14</v>
      </c>
      <c r="B22" s="6" t="s">
        <v>55</v>
      </c>
      <c r="C22" s="20" t="s">
        <v>56</v>
      </c>
      <c r="D22" s="31" t="s">
        <v>59</v>
      </c>
      <c r="E22" s="9">
        <v>47</v>
      </c>
      <c r="F22" s="74">
        <v>0</v>
      </c>
      <c r="G22" s="45" t="s">
        <v>7</v>
      </c>
      <c r="H22" s="46" t="s">
        <v>7</v>
      </c>
      <c r="I22" s="50" t="s">
        <v>7</v>
      </c>
      <c r="J22" s="33" t="s">
        <v>7</v>
      </c>
      <c r="K22" s="8" t="s">
        <v>7</v>
      </c>
      <c r="L22" s="52" t="s">
        <v>7</v>
      </c>
      <c r="M22" s="33" t="s">
        <v>7</v>
      </c>
      <c r="N22" s="8" t="s">
        <v>7</v>
      </c>
      <c r="O22" s="50" t="s">
        <v>7</v>
      </c>
      <c r="P22" s="33" t="s">
        <v>7</v>
      </c>
      <c r="Q22" s="8" t="s">
        <v>10</v>
      </c>
      <c r="R22" s="50" t="s">
        <v>7</v>
      </c>
      <c r="S22" s="33" t="s">
        <v>7</v>
      </c>
      <c r="T22" s="8" t="s">
        <v>7</v>
      </c>
      <c r="U22" s="50" t="s">
        <v>7</v>
      </c>
      <c r="V22" s="58"/>
    </row>
    <row r="23" spans="1:22" ht="134.25" customHeight="1">
      <c r="A23" s="16">
        <v>15</v>
      </c>
      <c r="B23" s="6" t="s">
        <v>50</v>
      </c>
      <c r="C23" s="26"/>
      <c r="D23" s="31" t="s">
        <v>59</v>
      </c>
      <c r="E23" s="7">
        <v>2000</v>
      </c>
      <c r="F23" s="74">
        <v>0</v>
      </c>
      <c r="G23" s="44" t="s">
        <v>65</v>
      </c>
      <c r="H23" s="81">
        <v>2000</v>
      </c>
      <c r="I23" s="82">
        <v>0</v>
      </c>
      <c r="J23" s="33" t="s">
        <v>7</v>
      </c>
      <c r="K23" s="8" t="s">
        <v>7</v>
      </c>
      <c r="L23" s="52" t="s">
        <v>7</v>
      </c>
      <c r="M23" s="33" t="s">
        <v>7</v>
      </c>
      <c r="N23" s="8" t="s">
        <v>7</v>
      </c>
      <c r="O23" s="50" t="s">
        <v>7</v>
      </c>
      <c r="P23" s="33" t="s">
        <v>7</v>
      </c>
      <c r="Q23" s="8" t="s">
        <v>10</v>
      </c>
      <c r="R23" s="50" t="s">
        <v>7</v>
      </c>
      <c r="S23" s="33" t="s">
        <v>7</v>
      </c>
      <c r="T23" s="8" t="s">
        <v>7</v>
      </c>
      <c r="U23" s="50" t="s">
        <v>7</v>
      </c>
      <c r="V23" s="58" t="s">
        <v>28</v>
      </c>
    </row>
    <row r="24" spans="1:22" ht="41.25" customHeight="1">
      <c r="A24" s="16">
        <v>16</v>
      </c>
      <c r="B24" s="6" t="s">
        <v>31</v>
      </c>
      <c r="C24" s="27"/>
      <c r="D24" s="33" t="s">
        <v>7</v>
      </c>
      <c r="E24" s="167" t="s">
        <v>7</v>
      </c>
      <c r="F24" s="164" t="s">
        <v>7</v>
      </c>
      <c r="G24" s="44" t="s">
        <v>65</v>
      </c>
      <c r="H24" s="81">
        <v>20</v>
      </c>
      <c r="I24" s="82">
        <v>0</v>
      </c>
      <c r="J24" s="49" t="s">
        <v>65</v>
      </c>
      <c r="K24" s="83">
        <v>20</v>
      </c>
      <c r="L24" s="84">
        <v>0</v>
      </c>
      <c r="M24" s="33" t="s">
        <v>7</v>
      </c>
      <c r="N24" s="8" t="s">
        <v>7</v>
      </c>
      <c r="O24" s="50" t="s">
        <v>7</v>
      </c>
      <c r="P24" s="33" t="s">
        <v>7</v>
      </c>
      <c r="Q24" s="8" t="s">
        <v>10</v>
      </c>
      <c r="R24" s="50" t="s">
        <v>7</v>
      </c>
      <c r="S24" s="33" t="s">
        <v>7</v>
      </c>
      <c r="T24" s="8" t="s">
        <v>7</v>
      </c>
      <c r="U24" s="50" t="s">
        <v>7</v>
      </c>
      <c r="V24" s="58"/>
    </row>
    <row r="25" spans="1:22" ht="70.5" customHeight="1">
      <c r="A25" s="16">
        <v>17</v>
      </c>
      <c r="B25" s="10" t="s">
        <v>32</v>
      </c>
      <c r="C25" s="19" t="s">
        <v>33</v>
      </c>
      <c r="D25" s="149" t="s">
        <v>61</v>
      </c>
      <c r="E25" s="152">
        <v>10</v>
      </c>
      <c r="F25" s="165">
        <v>0</v>
      </c>
      <c r="G25" s="33" t="s">
        <v>7</v>
      </c>
      <c r="H25" s="8" t="s">
        <v>7</v>
      </c>
      <c r="I25" s="50" t="s">
        <v>7</v>
      </c>
      <c r="J25" s="33" t="s">
        <v>7</v>
      </c>
      <c r="K25" s="8" t="s">
        <v>7</v>
      </c>
      <c r="L25" s="52" t="s">
        <v>7</v>
      </c>
      <c r="M25" s="33" t="s">
        <v>7</v>
      </c>
      <c r="N25" s="8" t="s">
        <v>7</v>
      </c>
      <c r="O25" s="50" t="s">
        <v>7</v>
      </c>
      <c r="P25" s="33" t="s">
        <v>7</v>
      </c>
      <c r="Q25" s="8" t="s">
        <v>7</v>
      </c>
      <c r="R25" s="50" t="s">
        <v>7</v>
      </c>
      <c r="S25" s="62" t="s">
        <v>58</v>
      </c>
      <c r="T25" s="65">
        <v>20</v>
      </c>
      <c r="U25" s="66">
        <v>0</v>
      </c>
      <c r="V25" s="58"/>
    </row>
    <row r="26" spans="1:22" ht="41.25" customHeight="1">
      <c r="A26" s="16">
        <v>18</v>
      </c>
      <c r="B26" s="10" t="s">
        <v>34</v>
      </c>
      <c r="C26" s="19" t="s">
        <v>35</v>
      </c>
      <c r="D26" s="149" t="s">
        <v>61</v>
      </c>
      <c r="E26" s="152">
        <v>100</v>
      </c>
      <c r="F26" s="165">
        <v>0</v>
      </c>
      <c r="G26" s="33" t="s">
        <v>7</v>
      </c>
      <c r="H26" s="8" t="s">
        <v>7</v>
      </c>
      <c r="I26" s="50" t="s">
        <v>7</v>
      </c>
      <c r="J26" s="33" t="s">
        <v>7</v>
      </c>
      <c r="K26" s="8" t="s">
        <v>7</v>
      </c>
      <c r="L26" s="52" t="s">
        <v>7</v>
      </c>
      <c r="M26" s="33" t="s">
        <v>7</v>
      </c>
      <c r="N26" s="8" t="s">
        <v>7</v>
      </c>
      <c r="O26" s="50" t="s">
        <v>7</v>
      </c>
      <c r="P26" s="33" t="s">
        <v>7</v>
      </c>
      <c r="Q26" s="8" t="s">
        <v>7</v>
      </c>
      <c r="R26" s="50" t="s">
        <v>7</v>
      </c>
      <c r="S26" s="63" t="s">
        <v>61</v>
      </c>
      <c r="T26" s="67">
        <v>243</v>
      </c>
      <c r="U26" s="68">
        <v>0</v>
      </c>
      <c r="V26" s="58"/>
    </row>
    <row r="27" spans="1:22" ht="41.25" customHeight="1">
      <c r="A27" s="16">
        <v>19</v>
      </c>
      <c r="B27" s="17" t="s">
        <v>53</v>
      </c>
      <c r="C27" s="20" t="s">
        <v>54</v>
      </c>
      <c r="D27" s="34" t="s">
        <v>61</v>
      </c>
      <c r="E27" s="168">
        <v>2820</v>
      </c>
      <c r="F27" s="76">
        <v>0</v>
      </c>
      <c r="G27" s="44" t="s">
        <v>65</v>
      </c>
      <c r="H27" s="81">
        <v>1480</v>
      </c>
      <c r="I27" s="82">
        <v>0</v>
      </c>
      <c r="J27" s="33" t="s">
        <v>7</v>
      </c>
      <c r="K27" s="8" t="s">
        <v>7</v>
      </c>
      <c r="L27" s="52" t="s">
        <v>7</v>
      </c>
      <c r="M27" s="33" t="s">
        <v>7</v>
      </c>
      <c r="N27" s="8" t="s">
        <v>7</v>
      </c>
      <c r="O27" s="50" t="s">
        <v>7</v>
      </c>
      <c r="P27" s="33" t="s">
        <v>7</v>
      </c>
      <c r="Q27" s="8" t="s">
        <v>7</v>
      </c>
      <c r="R27" s="50" t="s">
        <v>7</v>
      </c>
      <c r="S27" s="33" t="s">
        <v>7</v>
      </c>
      <c r="T27" s="8" t="s">
        <v>7</v>
      </c>
      <c r="U27" s="50" t="s">
        <v>7</v>
      </c>
      <c r="V27" s="58" t="s">
        <v>28</v>
      </c>
    </row>
    <row r="28" spans="1:22" ht="15.75" customHeight="1">
      <c r="A28" s="16">
        <v>20</v>
      </c>
      <c r="B28" s="6" t="s">
        <v>36</v>
      </c>
      <c r="C28" s="28"/>
      <c r="D28" s="35"/>
      <c r="E28" s="11"/>
      <c r="F28" s="53"/>
      <c r="G28" s="47"/>
      <c r="H28" s="11"/>
      <c r="I28" s="50"/>
      <c r="J28" s="33"/>
      <c r="K28" s="11"/>
      <c r="L28" s="53"/>
      <c r="M28" s="33"/>
      <c r="N28" s="11"/>
      <c r="O28" s="51"/>
      <c r="P28" s="33"/>
      <c r="Q28" s="8"/>
      <c r="R28" s="50"/>
      <c r="S28" s="33"/>
      <c r="T28" s="8"/>
      <c r="U28" s="50" t="s">
        <v>7</v>
      </c>
      <c r="V28" s="60"/>
    </row>
    <row r="29" spans="1:22" ht="15.75" customHeight="1">
      <c r="A29" s="16" t="s">
        <v>37</v>
      </c>
      <c r="B29" s="12" t="s">
        <v>38</v>
      </c>
      <c r="C29" s="25" t="s">
        <v>39</v>
      </c>
      <c r="D29" s="36" t="s">
        <v>58</v>
      </c>
      <c r="E29" s="70">
        <v>3400</v>
      </c>
      <c r="F29" s="77">
        <v>0</v>
      </c>
      <c r="G29" s="43" t="s">
        <v>64</v>
      </c>
      <c r="H29" s="78">
        <f>E29*0.95</f>
        <v>3230</v>
      </c>
      <c r="I29" s="79">
        <v>0</v>
      </c>
      <c r="J29" s="49" t="s">
        <v>65</v>
      </c>
      <c r="K29" s="83">
        <f>E29</f>
        <v>3400</v>
      </c>
      <c r="L29" s="84">
        <v>0</v>
      </c>
      <c r="M29" s="54" t="s">
        <v>66</v>
      </c>
      <c r="N29" s="85">
        <f>E29-H29</f>
        <v>170</v>
      </c>
      <c r="O29" s="86">
        <v>0</v>
      </c>
      <c r="P29" s="55" t="s">
        <v>58</v>
      </c>
      <c r="Q29" s="87">
        <v>5</v>
      </c>
      <c r="R29" s="88">
        <v>0</v>
      </c>
      <c r="S29" s="33" t="s">
        <v>7</v>
      </c>
      <c r="T29" s="8" t="s">
        <v>7</v>
      </c>
      <c r="U29" s="50" t="s">
        <v>7</v>
      </c>
      <c r="V29" s="58"/>
    </row>
    <row r="30" spans="1:22" ht="30" customHeight="1">
      <c r="A30" s="16" t="s">
        <v>40</v>
      </c>
      <c r="B30" s="12" t="s">
        <v>41</v>
      </c>
      <c r="C30" s="25" t="s">
        <v>42</v>
      </c>
      <c r="D30" s="33" t="s">
        <v>59</v>
      </c>
      <c r="E30" s="8">
        <v>18800</v>
      </c>
      <c r="F30" s="52">
        <v>0</v>
      </c>
      <c r="G30" s="44" t="s">
        <v>65</v>
      </c>
      <c r="H30" s="81">
        <f>E30</f>
        <v>18800</v>
      </c>
      <c r="I30" s="82">
        <v>0</v>
      </c>
      <c r="J30" s="33" t="s">
        <v>7</v>
      </c>
      <c r="K30" s="8" t="s">
        <v>7</v>
      </c>
      <c r="L30" s="52" t="s">
        <v>7</v>
      </c>
      <c r="M30" s="33" t="s">
        <v>7</v>
      </c>
      <c r="N30" s="8" t="s">
        <v>7</v>
      </c>
      <c r="O30" s="50" t="s">
        <v>7</v>
      </c>
      <c r="P30" s="33" t="s">
        <v>7</v>
      </c>
      <c r="Q30" s="8" t="s">
        <v>10</v>
      </c>
      <c r="R30" s="50" t="s">
        <v>7</v>
      </c>
      <c r="S30" s="33" t="s">
        <v>7</v>
      </c>
      <c r="T30" s="8" t="s">
        <v>7</v>
      </c>
      <c r="U30" s="50" t="s">
        <v>7</v>
      </c>
      <c r="V30" s="58" t="s">
        <v>28</v>
      </c>
    </row>
    <row r="31" spans="1:22" ht="30" customHeight="1">
      <c r="A31" s="16" t="s">
        <v>43</v>
      </c>
      <c r="B31" s="12" t="s">
        <v>44</v>
      </c>
      <c r="C31" s="25" t="s">
        <v>45</v>
      </c>
      <c r="D31" s="37" t="s">
        <v>59</v>
      </c>
      <c r="E31" s="8">
        <v>340</v>
      </c>
      <c r="F31" s="52">
        <v>0</v>
      </c>
      <c r="G31" s="44" t="s">
        <v>65</v>
      </c>
      <c r="H31" s="81">
        <v>340</v>
      </c>
      <c r="I31" s="82">
        <v>0</v>
      </c>
      <c r="J31" s="49" t="s">
        <v>65</v>
      </c>
      <c r="K31" s="83">
        <v>340</v>
      </c>
      <c r="L31" s="84">
        <v>0</v>
      </c>
      <c r="M31" s="33" t="s">
        <v>7</v>
      </c>
      <c r="N31" s="8" t="s">
        <v>7</v>
      </c>
      <c r="O31" s="50" t="s">
        <v>7</v>
      </c>
      <c r="P31" s="33" t="s">
        <v>7</v>
      </c>
      <c r="Q31" s="8" t="s">
        <v>10</v>
      </c>
      <c r="R31" s="50" t="s">
        <v>7</v>
      </c>
      <c r="S31" s="33" t="s">
        <v>7</v>
      </c>
      <c r="T31" s="8" t="s">
        <v>7</v>
      </c>
      <c r="U31" s="50" t="s">
        <v>7</v>
      </c>
      <c r="V31" s="58" t="s">
        <v>28</v>
      </c>
    </row>
    <row r="32" spans="1:22" ht="56.25" customHeight="1">
      <c r="A32" s="16" t="s">
        <v>46</v>
      </c>
      <c r="B32" s="6" t="s">
        <v>51</v>
      </c>
      <c r="C32" s="27"/>
      <c r="D32" s="37" t="s">
        <v>7</v>
      </c>
      <c r="E32" s="8">
        <v>1800</v>
      </c>
      <c r="F32" s="52">
        <v>0</v>
      </c>
      <c r="G32" s="44" t="s">
        <v>65</v>
      </c>
      <c r="H32" s="81">
        <v>1800</v>
      </c>
      <c r="I32" s="82">
        <v>0</v>
      </c>
      <c r="J32" s="33" t="s">
        <v>7</v>
      </c>
      <c r="K32" s="8" t="s">
        <v>7</v>
      </c>
      <c r="L32" s="52" t="s">
        <v>7</v>
      </c>
      <c r="M32" s="33" t="s">
        <v>7</v>
      </c>
      <c r="N32" s="8" t="s">
        <v>7</v>
      </c>
      <c r="O32" s="50" t="s">
        <v>7</v>
      </c>
      <c r="P32" s="33" t="s">
        <v>7</v>
      </c>
      <c r="Q32" s="8" t="s">
        <v>10</v>
      </c>
      <c r="R32" s="50" t="s">
        <v>7</v>
      </c>
      <c r="S32" s="33" t="s">
        <v>7</v>
      </c>
      <c r="T32" s="8" t="s">
        <v>7</v>
      </c>
      <c r="U32" s="50" t="s">
        <v>7</v>
      </c>
      <c r="V32" s="58" t="s">
        <v>28</v>
      </c>
    </row>
    <row r="33" spans="1:22" ht="38.25" customHeight="1" thickBot="1">
      <c r="A33" s="184" t="s">
        <v>47</v>
      </c>
      <c r="B33" s="184"/>
      <c r="C33" s="185"/>
      <c r="D33" s="18"/>
      <c r="E33" s="13">
        <f>SUM(E9:E32)</f>
        <v>67085</v>
      </c>
      <c r="F33" s="72"/>
      <c r="G33" s="48"/>
      <c r="H33" s="13">
        <f>SUM(H9:H32)</f>
        <v>74692.9</v>
      </c>
      <c r="I33" s="38"/>
      <c r="J33" s="48"/>
      <c r="K33" s="13">
        <f>SUM(K9:K32)</f>
        <v>17050</v>
      </c>
      <c r="L33" s="14"/>
      <c r="M33" s="48"/>
      <c r="N33" s="13">
        <f>SUM(N9:N32)</f>
        <v>3428.0999999999985</v>
      </c>
      <c r="O33" s="38"/>
      <c r="P33" s="48"/>
      <c r="Q33" s="13">
        <f>SUM(Q9:Q32)</f>
        <v>19</v>
      </c>
      <c r="R33" s="57"/>
      <c r="S33" s="64"/>
      <c r="T33" s="13">
        <f>SUM(T9:T32)</f>
        <v>263</v>
      </c>
      <c r="U33" s="38"/>
      <c r="V33" s="61"/>
    </row>
    <row r="34" ht="16.5" customHeight="1" thickTop="1"/>
    <row r="35" s="91" customFormat="1" ht="15">
      <c r="N35" s="126" t="s">
        <v>118</v>
      </c>
    </row>
    <row r="36" spans="2:20" s="91" customFormat="1" ht="23.25">
      <c r="B36" s="127" t="s">
        <v>119</v>
      </c>
      <c r="T36" s="127" t="s">
        <v>120</v>
      </c>
    </row>
    <row r="37" ht="15.75" customHeight="1">
      <c r="A37" t="s">
        <v>133</v>
      </c>
    </row>
  </sheetData>
  <sheetProtection selectLockedCells="1" selectUnlockedCells="1"/>
  <mergeCells count="15">
    <mergeCell ref="D5:F5"/>
    <mergeCell ref="G5:I5"/>
    <mergeCell ref="J5:L5"/>
    <mergeCell ref="A2:X2"/>
    <mergeCell ref="M5:O5"/>
    <mergeCell ref="P5:R5"/>
    <mergeCell ref="S5:U5"/>
    <mergeCell ref="A33:C33"/>
    <mergeCell ref="B3:Y3"/>
    <mergeCell ref="A4:V4"/>
    <mergeCell ref="B1:Y1"/>
    <mergeCell ref="A6:A7"/>
    <mergeCell ref="B6:B7"/>
    <mergeCell ref="C6:C7"/>
    <mergeCell ref="V6:V7"/>
  </mergeCells>
  <hyperlinks>
    <hyperlink ref="C9" r:id="rId1" display="1930/2"/>
    <hyperlink ref="C10" r:id="rId2" display="1932/2, 1933/2, 1934, 1935, 1936, 1937/2"/>
    <hyperlink ref="C13" r:id="rId3" display="2578/2"/>
    <hyperlink ref="C15" r:id="rId4" display="1524/5"/>
    <hyperlink ref="C16" r:id="rId5" display="910/1"/>
    <hyperlink ref="C17" r:id="rId6" display="1929/1, 1889"/>
    <hyperlink ref="C18" r:id="rId7" display="2095/3"/>
    <hyperlink ref="C19" r:id="rId8" display="część działki 2009"/>
    <hyperlink ref="C20" r:id="rId9" display="642/3, część 643/1 oraz 624/5"/>
    <hyperlink ref="C21" r:id="rId10" display="1654/62, 1654/63, 1655/8, 1655/4"/>
    <hyperlink ref="C25" r:id="rId11" display=" część 1953/4"/>
    <hyperlink ref="C26" r:id="rId12" display="24/1"/>
    <hyperlink ref="C29" r:id="rId13" display=" 836"/>
    <hyperlink ref="C30" r:id="rId14" display=" 768, 770"/>
    <hyperlink ref="C31" r:id="rId15" display=" 855 "/>
    <hyperlink ref="C22" r:id="rId16" display="714/1, 1011"/>
    <hyperlink ref="C27" r:id="rId17" display="2812/3"/>
    <hyperlink ref="C14" r:id="rId18" display="część działki 593 i 595/1"/>
    <hyperlink ref="C12" r:id="rId19" display="częęść działki 621/1"/>
  </hyperlinks>
  <printOptions horizontalCentered="1" verticalCentered="1"/>
  <pageMargins left="0.3541666666666667" right="0.3541666666666667" top="0.2361111111111111" bottom="0.19652777777777777" header="0.5118055555555555" footer="0.5118055555555555"/>
  <pageSetup fitToHeight="1" fitToWidth="1" horizontalDpi="300" verticalDpi="300" orientation="landscape" paperSize="8" scale="33" r:id="rId2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tabSelected="1" zoomScale="80" zoomScaleNormal="80" zoomScalePageLayoutView="0" workbookViewId="0" topLeftCell="A2">
      <selection activeCell="E8" sqref="E8:E10"/>
    </sheetView>
  </sheetViews>
  <sheetFormatPr defaultColWidth="9.125" defaultRowHeight="12.75"/>
  <cols>
    <col min="1" max="1" width="8.00390625" style="91" customWidth="1"/>
    <col min="2" max="2" width="37.00390625" style="91" customWidth="1"/>
    <col min="3" max="3" width="11.875" style="91" customWidth="1"/>
    <col min="4" max="4" width="19.125" style="91" customWidth="1"/>
    <col min="5" max="5" width="19.50390625" style="91" customWidth="1"/>
    <col min="6" max="6" width="21.125" style="91" customWidth="1"/>
    <col min="7" max="7" width="24.125" style="91" customWidth="1"/>
    <col min="8" max="8" width="23.875" style="91" customWidth="1"/>
    <col min="9" max="9" width="25.125" style="91" customWidth="1"/>
    <col min="10" max="10" width="33.375" style="91" customWidth="1"/>
    <col min="11" max="16384" width="9.125" style="91" customWidth="1"/>
  </cols>
  <sheetData>
    <row r="1" spans="2:25" ht="40.5" customHeight="1">
      <c r="B1" s="190" t="s">
        <v>131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</row>
    <row r="2" spans="1:25" ht="40.5" customHeight="1">
      <c r="A2" s="199" t="s">
        <v>141</v>
      </c>
      <c r="B2" s="199"/>
      <c r="C2" s="199"/>
      <c r="D2" s="199"/>
      <c r="E2" s="199"/>
      <c r="F2" s="199"/>
      <c r="G2" s="199"/>
      <c r="H2" s="199"/>
      <c r="I2" s="199"/>
      <c r="J2" s="199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0"/>
    </row>
    <row r="3" spans="1:10" ht="24.75" customHeight="1" thickBot="1">
      <c r="A3" s="91" t="s">
        <v>70</v>
      </c>
      <c r="B3" s="222" t="s">
        <v>71</v>
      </c>
      <c r="C3" s="222"/>
      <c r="D3" s="222"/>
      <c r="E3" s="222"/>
      <c r="F3" s="222"/>
      <c r="G3" s="222"/>
      <c r="H3" s="222"/>
      <c r="I3" s="222"/>
      <c r="J3" s="222"/>
    </row>
    <row r="4" spans="1:10" ht="73.5" customHeight="1" thickTop="1">
      <c r="A4" s="223" t="s">
        <v>0</v>
      </c>
      <c r="B4" s="226" t="s">
        <v>72</v>
      </c>
      <c r="C4" s="226" t="s">
        <v>73</v>
      </c>
      <c r="D4" s="226" t="s">
        <v>74</v>
      </c>
      <c r="E4" s="226" t="s">
        <v>75</v>
      </c>
      <c r="F4" s="226" t="s">
        <v>76</v>
      </c>
      <c r="G4" s="230" t="s">
        <v>77</v>
      </c>
      <c r="H4" s="230" t="s">
        <v>78</v>
      </c>
      <c r="I4" s="230" t="s">
        <v>79</v>
      </c>
      <c r="J4" s="220" t="s">
        <v>80</v>
      </c>
    </row>
    <row r="5" spans="1:10" ht="20.25" customHeight="1">
      <c r="A5" s="224"/>
      <c r="B5" s="227"/>
      <c r="C5" s="229"/>
      <c r="D5" s="229"/>
      <c r="E5" s="229"/>
      <c r="F5" s="229"/>
      <c r="G5" s="231"/>
      <c r="H5" s="232"/>
      <c r="I5" s="231"/>
      <c r="J5" s="221"/>
    </row>
    <row r="6" spans="1:10" ht="20.25" customHeight="1">
      <c r="A6" s="224"/>
      <c r="B6" s="228"/>
      <c r="C6" s="92" t="s">
        <v>81</v>
      </c>
      <c r="D6" s="92" t="s">
        <v>82</v>
      </c>
      <c r="E6" s="92" t="s">
        <v>83</v>
      </c>
      <c r="F6" s="94" t="s">
        <v>84</v>
      </c>
      <c r="G6" s="94" t="s">
        <v>85</v>
      </c>
      <c r="H6" s="93" t="s">
        <v>86</v>
      </c>
      <c r="I6" s="94" t="s">
        <v>85</v>
      </c>
      <c r="J6" s="95" t="s">
        <v>87</v>
      </c>
    </row>
    <row r="7" spans="1:10" ht="15">
      <c r="A7" s="225"/>
      <c r="B7" s="94" t="s">
        <v>37</v>
      </c>
      <c r="C7" s="94" t="s">
        <v>43</v>
      </c>
      <c r="D7" s="94" t="s">
        <v>46</v>
      </c>
      <c r="E7" s="94" t="s">
        <v>88</v>
      </c>
      <c r="F7" s="94" t="s">
        <v>89</v>
      </c>
      <c r="G7" s="94" t="s">
        <v>90</v>
      </c>
      <c r="H7" s="94" t="s">
        <v>91</v>
      </c>
      <c r="I7" s="94" t="s">
        <v>92</v>
      </c>
      <c r="J7" s="95" t="s">
        <v>93</v>
      </c>
    </row>
    <row r="8" spans="1:10" ht="30.75">
      <c r="A8" s="208" t="s">
        <v>94</v>
      </c>
      <c r="B8" s="96" t="s">
        <v>95</v>
      </c>
      <c r="C8" s="209" t="s">
        <v>96</v>
      </c>
      <c r="D8" s="210">
        <v>144</v>
      </c>
      <c r="E8" s="211"/>
      <c r="F8" s="212">
        <f>D8*E8</f>
        <v>0</v>
      </c>
      <c r="G8" s="215">
        <f>SUM(CZĘSTOTLIWOŚĆ!E10+CZĘSTOTLIWOŚĆ!E18+CZĘSTOTLIWOŚĆ!E19+CZĘSTOTLIWOŚĆ!E29)</f>
        <v>8735</v>
      </c>
      <c r="H8" s="216">
        <f>F8/G8</f>
        <v>0</v>
      </c>
      <c r="I8" s="207">
        <f>SUM(CZĘSTOTLIWOŚĆ!F10+CZĘSTOTLIWOŚĆ!F18+CZĘSTOTLIWOŚĆ!F19+CZĘSTOTLIWOŚĆ!F29)</f>
        <v>0</v>
      </c>
      <c r="J8" s="200">
        <f>H8*I8</f>
        <v>0</v>
      </c>
    </row>
    <row r="9" spans="1:10" ht="15">
      <c r="A9" s="208"/>
      <c r="B9" s="97" t="s">
        <v>97</v>
      </c>
      <c r="C9" s="209"/>
      <c r="D9" s="210"/>
      <c r="E9" s="211"/>
      <c r="F9" s="213"/>
      <c r="G9" s="215"/>
      <c r="H9" s="216"/>
      <c r="I9" s="207"/>
      <c r="J9" s="200"/>
    </row>
    <row r="10" spans="1:10" ht="36.75" customHeight="1">
      <c r="A10" s="208"/>
      <c r="B10" s="96" t="s">
        <v>157</v>
      </c>
      <c r="C10" s="209"/>
      <c r="D10" s="210"/>
      <c r="E10" s="211"/>
      <c r="F10" s="214"/>
      <c r="G10" s="215"/>
      <c r="H10" s="216"/>
      <c r="I10" s="207"/>
      <c r="J10" s="200"/>
    </row>
    <row r="11" spans="1:10" ht="30.75">
      <c r="A11" s="208" t="s">
        <v>98</v>
      </c>
      <c r="B11" s="98" t="s">
        <v>95</v>
      </c>
      <c r="C11" s="209" t="s">
        <v>96</v>
      </c>
      <c r="D11" s="210">
        <v>96</v>
      </c>
      <c r="E11" s="211"/>
      <c r="F11" s="212">
        <f>D11*E11</f>
        <v>0</v>
      </c>
      <c r="G11" s="215">
        <f>SUM(CZĘSTOTLIWOŚĆ!E11+CZĘSTOTLIWOŚĆ!E15+CZĘSTOTLIWOŚĆ!E20)</f>
        <v>22091</v>
      </c>
      <c r="H11" s="216">
        <f>F11/G11</f>
        <v>0</v>
      </c>
      <c r="I11" s="207">
        <f>SUM(CZĘSTOTLIWOŚĆ!F11+CZĘSTOTLIWOŚĆ!F15+CZĘSTOTLIWOŚĆ!F20)</f>
        <v>0</v>
      </c>
      <c r="J11" s="200">
        <f>H11*I11</f>
        <v>0</v>
      </c>
    </row>
    <row r="12" spans="1:10" ht="15">
      <c r="A12" s="208"/>
      <c r="B12" s="99" t="s">
        <v>99</v>
      </c>
      <c r="C12" s="209"/>
      <c r="D12" s="210"/>
      <c r="E12" s="211"/>
      <c r="F12" s="213"/>
      <c r="G12" s="215"/>
      <c r="H12" s="216"/>
      <c r="I12" s="207"/>
      <c r="J12" s="200"/>
    </row>
    <row r="13" spans="1:10" ht="15">
      <c r="A13" s="208"/>
      <c r="B13" s="98" t="s">
        <v>158</v>
      </c>
      <c r="C13" s="209"/>
      <c r="D13" s="210"/>
      <c r="E13" s="211"/>
      <c r="F13" s="214"/>
      <c r="G13" s="215"/>
      <c r="H13" s="216"/>
      <c r="I13" s="207"/>
      <c r="J13" s="200"/>
    </row>
    <row r="14" spans="1:10" ht="30.75">
      <c r="A14" s="208" t="s">
        <v>100</v>
      </c>
      <c r="B14" s="100" t="s">
        <v>95</v>
      </c>
      <c r="C14" s="209" t="s">
        <v>96</v>
      </c>
      <c r="D14" s="210">
        <v>48</v>
      </c>
      <c r="E14" s="211"/>
      <c r="F14" s="212">
        <f>D14*E14</f>
        <v>0</v>
      </c>
      <c r="G14" s="215">
        <f>SUM(CZĘSTOTLIWOŚĆ!E9+CZĘSTOTLIWOŚĆ!E13+CZĘSTOTLIWOŚĆ!E16+CZĘSTOTLIWOŚĆ!E21+CZĘSTOTLIWOŚĆ!E22+CZĘSTOTLIWOŚĆ!E23+CZĘSTOTLIWOŚĆ!E30+CZĘSTOTLIWOŚĆ!E32+CZĘSTOTLIWOŚĆ!E31)</f>
        <v>32329</v>
      </c>
      <c r="H14" s="216">
        <f>F14/G14</f>
        <v>0</v>
      </c>
      <c r="I14" s="207">
        <f>SUM(CZĘSTOTLIWOŚĆ!F9+CZĘSTOTLIWOŚĆ!F13+CZĘSTOTLIWOŚĆ!F16+CZĘSTOTLIWOŚĆ!F21+CZĘSTOTLIWOŚĆ!F22+CZĘSTOTLIWOŚĆ!F23+CZĘSTOTLIWOŚĆ!F30+CZĘSTOTLIWOŚĆ!F31+CZĘSTOTLIWOŚĆ!F32)</f>
        <v>0</v>
      </c>
      <c r="J14" s="200">
        <f>H14*I14</f>
        <v>0</v>
      </c>
    </row>
    <row r="15" spans="1:10" ht="15.75" customHeight="1">
      <c r="A15" s="208"/>
      <c r="B15" s="101" t="s">
        <v>101</v>
      </c>
      <c r="C15" s="209"/>
      <c r="D15" s="210"/>
      <c r="E15" s="211"/>
      <c r="F15" s="213"/>
      <c r="G15" s="215"/>
      <c r="H15" s="216"/>
      <c r="I15" s="207"/>
      <c r="J15" s="200"/>
    </row>
    <row r="16" spans="1:10" ht="35.25" customHeight="1">
      <c r="A16" s="208"/>
      <c r="B16" s="100" t="s">
        <v>159</v>
      </c>
      <c r="C16" s="209"/>
      <c r="D16" s="210"/>
      <c r="E16" s="211"/>
      <c r="F16" s="214"/>
      <c r="G16" s="215"/>
      <c r="H16" s="216"/>
      <c r="I16" s="207"/>
      <c r="J16" s="200"/>
    </row>
    <row r="17" spans="1:10" ht="35.25" customHeight="1">
      <c r="A17" s="239" t="s">
        <v>123</v>
      </c>
      <c r="B17" s="132" t="s">
        <v>121</v>
      </c>
      <c r="C17" s="236" t="s">
        <v>96</v>
      </c>
      <c r="D17" s="242">
        <v>11</v>
      </c>
      <c r="E17" s="245"/>
      <c r="F17" s="212">
        <f>D17*E17</f>
        <v>0</v>
      </c>
      <c r="G17" s="248">
        <f>SUM(CZĘSTOTLIWOŚĆ!E12+CZĘSTOTLIWOŚĆ!E25+CZĘSTOTLIWOŚĆ!E26+CZĘSTOTLIWOŚĆ!E27)</f>
        <v>3930</v>
      </c>
      <c r="H17" s="216">
        <f>F17/G17</f>
        <v>0</v>
      </c>
      <c r="I17" s="233">
        <f>SUM(CZĘSTOTLIWOŚĆ!F12+CZĘSTOTLIWOŚĆ!F25+CZĘSTOTLIWOŚĆ!F26+CZĘSTOTLIWOŚĆ!F27)</f>
        <v>0</v>
      </c>
      <c r="J17" s="200">
        <f>H17*I17</f>
        <v>0</v>
      </c>
    </row>
    <row r="18" spans="1:10" ht="17.25" customHeight="1">
      <c r="A18" s="240"/>
      <c r="B18" s="133" t="s">
        <v>122</v>
      </c>
      <c r="C18" s="237"/>
      <c r="D18" s="243"/>
      <c r="E18" s="246"/>
      <c r="F18" s="213"/>
      <c r="G18" s="249"/>
      <c r="H18" s="216"/>
      <c r="I18" s="234"/>
      <c r="J18" s="200"/>
    </row>
    <row r="19" spans="1:10" ht="18" customHeight="1">
      <c r="A19" s="241"/>
      <c r="B19" s="132" t="s">
        <v>160</v>
      </c>
      <c r="C19" s="238"/>
      <c r="D19" s="244"/>
      <c r="E19" s="247"/>
      <c r="F19" s="214"/>
      <c r="G19" s="250"/>
      <c r="H19" s="216"/>
      <c r="I19" s="235"/>
      <c r="J19" s="200"/>
    </row>
    <row r="20" spans="1:10" ht="15">
      <c r="A20" s="208" t="s">
        <v>124</v>
      </c>
      <c r="B20" s="102" t="s">
        <v>102</v>
      </c>
      <c r="C20" s="209" t="s">
        <v>96</v>
      </c>
      <c r="D20" s="210">
        <v>12</v>
      </c>
      <c r="E20" s="211"/>
      <c r="F20" s="212">
        <f>D20*E20</f>
        <v>0</v>
      </c>
      <c r="G20" s="215">
        <f>SUM(CZĘSTOTLIWOŚĆ!H9+CZĘSTOTLIWOŚĆ!H10+CZĘSTOTLIWOŚĆ!H11+CZĘSTOTLIWOŚĆ!H12+CZĘSTOTLIWOŚĆ!H13+CZĘSTOTLIWOŚĆ!H15+CZĘSTOTLIWOŚĆ!H17+CZĘSTOTLIWOŚĆ!H18+CZĘSTOTLIWOŚĆ!H29)</f>
        <v>40333.9</v>
      </c>
      <c r="H20" s="216">
        <f>F20/G20</f>
        <v>0</v>
      </c>
      <c r="I20" s="207">
        <f>SUM(CZĘSTOTLIWOŚĆ!I9+CZĘSTOTLIWOŚĆ!I10+CZĘSTOTLIWOŚĆ!I11+CZĘSTOTLIWOŚĆ!I12+CZĘSTOTLIWOŚĆ!I13+CZĘSTOTLIWOŚĆ!I15+CZĘSTOTLIWOŚĆ!I17+CZĘSTOTLIWOŚĆ!I18+CZĘSTOTLIWOŚĆ!I29)</f>
        <v>0</v>
      </c>
      <c r="J20" s="200">
        <f>H20*I20</f>
        <v>0</v>
      </c>
    </row>
    <row r="21" spans="1:10" ht="18" customHeight="1">
      <c r="A21" s="208"/>
      <c r="B21" s="103" t="s">
        <v>125</v>
      </c>
      <c r="C21" s="209"/>
      <c r="D21" s="210"/>
      <c r="E21" s="211"/>
      <c r="F21" s="213"/>
      <c r="G21" s="215"/>
      <c r="H21" s="216"/>
      <c r="I21" s="207"/>
      <c r="J21" s="200"/>
    </row>
    <row r="22" spans="1:10" ht="35.25" customHeight="1">
      <c r="A22" s="208"/>
      <c r="B22" s="102" t="s">
        <v>161</v>
      </c>
      <c r="C22" s="209"/>
      <c r="D22" s="210"/>
      <c r="E22" s="211"/>
      <c r="F22" s="214"/>
      <c r="G22" s="215"/>
      <c r="H22" s="216"/>
      <c r="I22" s="207"/>
      <c r="J22" s="200"/>
    </row>
    <row r="23" spans="1:10" ht="23.25" customHeight="1">
      <c r="A23" s="218" t="s">
        <v>128</v>
      </c>
      <c r="B23" s="104" t="s">
        <v>102</v>
      </c>
      <c r="C23" s="209" t="s">
        <v>96</v>
      </c>
      <c r="D23" s="210">
        <v>6</v>
      </c>
      <c r="E23" s="211"/>
      <c r="F23" s="212">
        <f>D23*E23</f>
        <v>0</v>
      </c>
      <c r="G23" s="219">
        <f>SUM(CZĘSTOTLIWOŚĆ!H14+CZĘSTOTLIWOŚĆ!H16+CZĘSTOTLIWOŚĆ!H20+CZĘSTOTLIWOŚĆ!H21+CZĘSTOTLIWOŚĆ!H23+CZĘSTOTLIWOŚĆ!H24+CZĘSTOTLIWOŚĆ!H27+CZĘSTOTLIWOŚĆ!H30+CZĘSTOTLIWOŚĆ!H31+CZĘSTOTLIWOŚĆ!H32)</f>
        <v>34359</v>
      </c>
      <c r="H23" s="216">
        <f>F23/G23</f>
        <v>0</v>
      </c>
      <c r="I23" s="207">
        <f>SUM(CZĘSTOTLIWOŚĆ!I14+CZĘSTOTLIWOŚĆ!I16+CZĘSTOTLIWOŚĆ!I20+CZĘSTOTLIWOŚĆ!I21+CZĘSTOTLIWOŚĆ!I23+CZĘSTOTLIWOŚĆ!I24+CZĘSTOTLIWOŚĆ!I27+CZĘSTOTLIWOŚĆ!I30+CZĘSTOTLIWOŚĆ!I31+CZĘSTOTLIWOŚĆ!I32)</f>
        <v>0</v>
      </c>
      <c r="J23" s="200">
        <f>H23*I23</f>
        <v>0</v>
      </c>
    </row>
    <row r="24" spans="1:10" ht="17.25" customHeight="1">
      <c r="A24" s="218"/>
      <c r="B24" s="105" t="s">
        <v>126</v>
      </c>
      <c r="C24" s="209"/>
      <c r="D24" s="210"/>
      <c r="E24" s="211"/>
      <c r="F24" s="213"/>
      <c r="G24" s="219"/>
      <c r="H24" s="216"/>
      <c r="I24" s="207"/>
      <c r="J24" s="200"/>
    </row>
    <row r="25" spans="1:10" ht="46.5" customHeight="1">
      <c r="A25" s="218"/>
      <c r="B25" s="104" t="s">
        <v>162</v>
      </c>
      <c r="C25" s="209"/>
      <c r="D25" s="210"/>
      <c r="E25" s="211"/>
      <c r="F25" s="214"/>
      <c r="G25" s="219"/>
      <c r="H25" s="216"/>
      <c r="I25" s="207"/>
      <c r="J25" s="200"/>
    </row>
    <row r="26" spans="1:10" ht="23.25" customHeight="1">
      <c r="A26" s="208" t="s">
        <v>104</v>
      </c>
      <c r="B26" s="106" t="s">
        <v>103</v>
      </c>
      <c r="C26" s="209" t="s">
        <v>96</v>
      </c>
      <c r="D26" s="210">
        <v>6</v>
      </c>
      <c r="E26" s="211"/>
      <c r="F26" s="212">
        <f>D26*E26</f>
        <v>0</v>
      </c>
      <c r="G26" s="215">
        <f>SUM(CZĘSTOTLIWOŚĆ!K9+CZĘSTOTLIWOŚĆ!K10+CZĘSTOTLIWOŚĆ!K13+CZĘSTOTLIWOŚĆ!K15+CZĘSTOTLIWOŚĆ!K16+CZĘSTOTLIWOŚĆ!K18+CZĘSTOTLIWOŚĆ!K19+CZĘSTOTLIWOŚĆ!K20+CZĘSTOTLIWOŚĆ!K21+CZĘSTOTLIWOŚĆ!K24+CZĘSTOTLIWOŚĆ!K29+CZĘSTOTLIWOŚĆ!K31)</f>
        <v>17050</v>
      </c>
      <c r="H26" s="216">
        <f>F26/G26</f>
        <v>0</v>
      </c>
      <c r="I26" s="207">
        <f>SUM(CZĘSTOTLIWOŚĆ!L9+CZĘSTOTLIWOŚĆ!L10+CZĘSTOTLIWOŚĆ!L13+CZĘSTOTLIWOŚĆ!L15+CZĘSTOTLIWOŚĆ!L16+CZĘSTOTLIWOŚĆ!L18+CZĘSTOTLIWOŚĆ!L19+CZĘSTOTLIWOŚĆ!L20+CZĘSTOTLIWOŚĆ!L21+CZĘSTOTLIWOŚĆ!L24+CZĘSTOTLIWOŚĆ!L29+CZĘSTOTLIWOŚĆ!L31)</f>
        <v>0</v>
      </c>
      <c r="J26" s="200">
        <f>H26*I26</f>
        <v>0</v>
      </c>
    </row>
    <row r="27" spans="1:10" ht="18" customHeight="1">
      <c r="A27" s="208"/>
      <c r="B27" s="107" t="s">
        <v>127</v>
      </c>
      <c r="C27" s="209"/>
      <c r="D27" s="210"/>
      <c r="E27" s="211"/>
      <c r="F27" s="213"/>
      <c r="G27" s="215"/>
      <c r="H27" s="216"/>
      <c r="I27" s="207"/>
      <c r="J27" s="200"/>
    </row>
    <row r="28" spans="1:10" ht="36.75" customHeight="1">
      <c r="A28" s="208"/>
      <c r="B28" s="106" t="s">
        <v>163</v>
      </c>
      <c r="C28" s="209"/>
      <c r="D28" s="210"/>
      <c r="E28" s="211"/>
      <c r="F28" s="214"/>
      <c r="G28" s="215"/>
      <c r="H28" s="216"/>
      <c r="I28" s="207"/>
      <c r="J28" s="200"/>
    </row>
    <row r="29" spans="1:10" ht="34.5" customHeight="1">
      <c r="A29" s="217" t="s">
        <v>135</v>
      </c>
      <c r="B29" s="108" t="s">
        <v>105</v>
      </c>
      <c r="C29" s="209" t="s">
        <v>96</v>
      </c>
      <c r="D29" s="210">
        <v>4</v>
      </c>
      <c r="E29" s="211"/>
      <c r="F29" s="212">
        <f>D29*E29</f>
        <v>0</v>
      </c>
      <c r="G29" s="215">
        <f>SUM(CZĘSTOTLIWOŚĆ!N10+CZĘSTOTLIWOŚĆ!N11+CZĘSTOTLIWOŚĆ!N19+CZĘSTOTLIWOŚĆ!N29)</f>
        <v>3428.0999999999985</v>
      </c>
      <c r="H29" s="216">
        <f>F29/G29</f>
        <v>0</v>
      </c>
      <c r="I29" s="207">
        <f>SUM(CZĘSTOTLIWOŚĆ!O10+CZĘSTOTLIWOŚĆ!O11+CZĘSTOTLIWOŚĆ!O19+CZĘSTOTLIWOŚĆ!O29)</f>
        <v>0</v>
      </c>
      <c r="J29" s="200">
        <f>H29*I29</f>
        <v>0</v>
      </c>
    </row>
    <row r="30" spans="1:10" ht="18.75" customHeight="1">
      <c r="A30" s="217"/>
      <c r="B30" s="109" t="s">
        <v>106</v>
      </c>
      <c r="C30" s="209"/>
      <c r="D30" s="210"/>
      <c r="E30" s="211"/>
      <c r="F30" s="213"/>
      <c r="G30" s="215"/>
      <c r="H30" s="216"/>
      <c r="I30" s="207"/>
      <c r="J30" s="200"/>
    </row>
    <row r="31" spans="1:10" ht="35.25" customHeight="1">
      <c r="A31" s="217"/>
      <c r="B31" s="108" t="s">
        <v>164</v>
      </c>
      <c r="C31" s="209"/>
      <c r="D31" s="210"/>
      <c r="E31" s="211"/>
      <c r="F31" s="214"/>
      <c r="G31" s="215"/>
      <c r="H31" s="216"/>
      <c r="I31" s="207"/>
      <c r="J31" s="200"/>
    </row>
    <row r="32" spans="1:10" ht="35.25" customHeight="1">
      <c r="A32" s="208" t="s">
        <v>108</v>
      </c>
      <c r="B32" s="110" t="s">
        <v>107</v>
      </c>
      <c r="C32" s="209" t="s">
        <v>96</v>
      </c>
      <c r="D32" s="210">
        <v>144</v>
      </c>
      <c r="E32" s="211"/>
      <c r="F32" s="212">
        <f>D32*E32</f>
        <v>0</v>
      </c>
      <c r="G32" s="215">
        <f>SUM(CZĘSTOTLIWOŚĆ!Q10+CZĘSTOTLIWOŚĆ!Q29)</f>
        <v>10</v>
      </c>
      <c r="H32" s="216">
        <f>F32/G32</f>
        <v>0</v>
      </c>
      <c r="I32" s="207">
        <f>SUM(CZĘSTOTLIWOŚĆ!R29+CZĘSTOTLIWOŚĆ!R10)</f>
        <v>0</v>
      </c>
      <c r="J32" s="200">
        <f>H32*I32</f>
        <v>0</v>
      </c>
    </row>
    <row r="33" spans="1:10" ht="15">
      <c r="A33" s="208"/>
      <c r="B33" s="111" t="s">
        <v>97</v>
      </c>
      <c r="C33" s="209"/>
      <c r="D33" s="210"/>
      <c r="E33" s="211"/>
      <c r="F33" s="213"/>
      <c r="G33" s="215"/>
      <c r="H33" s="216"/>
      <c r="I33" s="207"/>
      <c r="J33" s="200"/>
    </row>
    <row r="34" spans="1:10" ht="15">
      <c r="A34" s="208"/>
      <c r="B34" s="110" t="s">
        <v>165</v>
      </c>
      <c r="C34" s="209"/>
      <c r="D34" s="210"/>
      <c r="E34" s="211"/>
      <c r="F34" s="214"/>
      <c r="G34" s="215"/>
      <c r="H34" s="216"/>
      <c r="I34" s="207"/>
      <c r="J34" s="200"/>
    </row>
    <row r="35" spans="1:10" ht="30.75">
      <c r="A35" s="208" t="s">
        <v>109</v>
      </c>
      <c r="B35" s="112" t="s">
        <v>107</v>
      </c>
      <c r="C35" s="209" t="s">
        <v>96</v>
      </c>
      <c r="D35" s="210">
        <v>96</v>
      </c>
      <c r="E35" s="211"/>
      <c r="F35" s="212">
        <f>D35*E35</f>
        <v>0</v>
      </c>
      <c r="G35" s="215">
        <f>SUM(CZĘSTOTLIWOŚĆ!Q11+CZĘSTOTLIWOŚĆ!Q15+CZĘSTOTLIWOŚĆ!Q17+CZĘSTOTLIWOŚĆ!Q18)</f>
        <v>9</v>
      </c>
      <c r="H35" s="216">
        <f>F35/G35</f>
        <v>0</v>
      </c>
      <c r="I35" s="207">
        <f>SUM(CZĘSTOTLIWOŚĆ!R11+CZĘSTOTLIWOŚĆ!R15+CZĘSTOTLIWOŚĆ!R17+CZĘSTOTLIWOŚĆ!R18)</f>
        <v>0</v>
      </c>
      <c r="J35" s="200">
        <f>H35*I35</f>
        <v>0</v>
      </c>
    </row>
    <row r="36" spans="1:10" ht="15">
      <c r="A36" s="208"/>
      <c r="B36" s="113" t="s">
        <v>99</v>
      </c>
      <c r="C36" s="209"/>
      <c r="D36" s="210"/>
      <c r="E36" s="211"/>
      <c r="F36" s="213"/>
      <c r="G36" s="215"/>
      <c r="H36" s="216"/>
      <c r="I36" s="207"/>
      <c r="J36" s="200"/>
    </row>
    <row r="37" spans="1:10" ht="18" customHeight="1">
      <c r="A37" s="208"/>
      <c r="B37" s="112" t="s">
        <v>166</v>
      </c>
      <c r="C37" s="209"/>
      <c r="D37" s="210"/>
      <c r="E37" s="211"/>
      <c r="F37" s="214"/>
      <c r="G37" s="215"/>
      <c r="H37" s="216"/>
      <c r="I37" s="207"/>
      <c r="J37" s="200"/>
    </row>
    <row r="38" spans="1:10" ht="30.75">
      <c r="A38" s="208" t="s">
        <v>110</v>
      </c>
      <c r="B38" s="114" t="s">
        <v>111</v>
      </c>
      <c r="C38" s="209" t="s">
        <v>96</v>
      </c>
      <c r="D38" s="210">
        <v>144</v>
      </c>
      <c r="E38" s="211"/>
      <c r="F38" s="212">
        <f>D38*E38</f>
        <v>0</v>
      </c>
      <c r="G38" s="215">
        <f>SUM(CZĘSTOTLIWOŚĆ!T25)</f>
        <v>20</v>
      </c>
      <c r="H38" s="216">
        <f>F38/G38</f>
        <v>0</v>
      </c>
      <c r="I38" s="207">
        <f>SUM(CZĘSTOTLIWOŚĆ!U25)</f>
        <v>0</v>
      </c>
      <c r="J38" s="200">
        <f>H38*I38</f>
        <v>0</v>
      </c>
    </row>
    <row r="39" spans="1:10" ht="15">
      <c r="A39" s="208"/>
      <c r="B39" s="115" t="s">
        <v>112</v>
      </c>
      <c r="C39" s="209"/>
      <c r="D39" s="210"/>
      <c r="E39" s="211"/>
      <c r="F39" s="213"/>
      <c r="G39" s="215"/>
      <c r="H39" s="216"/>
      <c r="I39" s="207"/>
      <c r="J39" s="200"/>
    </row>
    <row r="40" spans="1:10" ht="20.25" customHeight="1">
      <c r="A40" s="208"/>
      <c r="B40" s="114" t="s">
        <v>136</v>
      </c>
      <c r="C40" s="209"/>
      <c r="D40" s="210"/>
      <c r="E40" s="211"/>
      <c r="F40" s="214"/>
      <c r="G40" s="215"/>
      <c r="H40" s="216"/>
      <c r="I40" s="207"/>
      <c r="J40" s="200"/>
    </row>
    <row r="41" spans="1:10" ht="30.75">
      <c r="A41" s="208" t="s">
        <v>113</v>
      </c>
      <c r="B41" s="134" t="s">
        <v>111</v>
      </c>
      <c r="C41" s="209" t="s">
        <v>96</v>
      </c>
      <c r="D41" s="210">
        <v>11</v>
      </c>
      <c r="E41" s="211"/>
      <c r="F41" s="212">
        <f>D41*E41</f>
        <v>0</v>
      </c>
      <c r="G41" s="215">
        <f>SUM(CZĘSTOTLIWOŚĆ!T26)</f>
        <v>243</v>
      </c>
      <c r="H41" s="216">
        <f>F41/G41</f>
        <v>0</v>
      </c>
      <c r="I41" s="207">
        <f>SUM(CZĘSTOTLIWOŚĆ!U26)</f>
        <v>0</v>
      </c>
      <c r="J41" s="200">
        <f>H41*I41</f>
        <v>0</v>
      </c>
    </row>
    <row r="42" spans="1:10" ht="15">
      <c r="A42" s="208"/>
      <c r="B42" s="135" t="s">
        <v>114</v>
      </c>
      <c r="C42" s="209"/>
      <c r="D42" s="210"/>
      <c r="E42" s="211"/>
      <c r="F42" s="213"/>
      <c r="G42" s="215"/>
      <c r="H42" s="216"/>
      <c r="I42" s="207"/>
      <c r="J42" s="200"/>
    </row>
    <row r="43" spans="1:10" ht="21.75" customHeight="1">
      <c r="A43" s="208"/>
      <c r="B43" s="134" t="s">
        <v>167</v>
      </c>
      <c r="C43" s="209"/>
      <c r="D43" s="210"/>
      <c r="E43" s="211"/>
      <c r="F43" s="214"/>
      <c r="G43" s="215"/>
      <c r="H43" s="216"/>
      <c r="I43" s="207"/>
      <c r="J43" s="200"/>
    </row>
    <row r="44" spans="1:10" ht="20.25">
      <c r="A44" s="201" t="s">
        <v>115</v>
      </c>
      <c r="B44" s="202"/>
      <c r="C44" s="202"/>
      <c r="D44" s="202"/>
      <c r="E44" s="202"/>
      <c r="F44" s="116">
        <f>SUM(F8:F43)</f>
        <v>0</v>
      </c>
      <c r="G44" s="203"/>
      <c r="H44" s="117"/>
      <c r="I44" s="118"/>
      <c r="J44" s="119">
        <f>SUM(J8:J43)</f>
        <v>0</v>
      </c>
    </row>
    <row r="45" spans="1:10" ht="20.25">
      <c r="A45" s="201" t="s">
        <v>116</v>
      </c>
      <c r="B45" s="202"/>
      <c r="C45" s="202"/>
      <c r="D45" s="202"/>
      <c r="E45" s="202"/>
      <c r="F45" s="120">
        <v>0.08</v>
      </c>
      <c r="G45" s="203"/>
      <c r="H45" s="117"/>
      <c r="I45" s="118"/>
      <c r="J45" s="180">
        <v>0.08</v>
      </c>
    </row>
    <row r="46" spans="1:10" ht="21" thickBot="1">
      <c r="A46" s="205" t="s">
        <v>117</v>
      </c>
      <c r="B46" s="206"/>
      <c r="C46" s="206"/>
      <c r="D46" s="206"/>
      <c r="E46" s="206"/>
      <c r="F46" s="121">
        <f>(F44*F45)+F44</f>
        <v>0</v>
      </c>
      <c r="G46" s="204"/>
      <c r="H46" s="122"/>
      <c r="I46" s="123"/>
      <c r="J46" s="124">
        <f>(J44*J45)+J44</f>
        <v>0</v>
      </c>
    </row>
    <row r="47" ht="13.5">
      <c r="C47" s="125"/>
    </row>
    <row r="48" ht="15">
      <c r="F48" s="126" t="s">
        <v>118</v>
      </c>
    </row>
    <row r="49" spans="2:9" ht="23.25">
      <c r="B49" s="127" t="s">
        <v>119</v>
      </c>
      <c r="I49" s="127" t="s">
        <v>120</v>
      </c>
    </row>
    <row r="50" ht="15">
      <c r="B50" s="128"/>
    </row>
    <row r="51" spans="1:3" ht="13.5">
      <c r="A51" s="129" t="s">
        <v>134</v>
      </c>
      <c r="C51" s="125"/>
    </row>
  </sheetData>
  <sheetProtection/>
  <mergeCells count="125">
    <mergeCell ref="H17:H19"/>
    <mergeCell ref="I17:I19"/>
    <mergeCell ref="J17:J19"/>
    <mergeCell ref="C17:C19"/>
    <mergeCell ref="A17:A19"/>
    <mergeCell ref="D17:D19"/>
    <mergeCell ref="E17:E19"/>
    <mergeCell ref="F17:F19"/>
    <mergeCell ref="G17:G19"/>
    <mergeCell ref="B3:J3"/>
    <mergeCell ref="A4:A7"/>
    <mergeCell ref="B4:B6"/>
    <mergeCell ref="C4:C5"/>
    <mergeCell ref="D4:D5"/>
    <mergeCell ref="E4:E5"/>
    <mergeCell ref="F4:F5"/>
    <mergeCell ref="G4:G5"/>
    <mergeCell ref="H4:H5"/>
    <mergeCell ref="I4:I5"/>
    <mergeCell ref="J4:J5"/>
    <mergeCell ref="A8:A10"/>
    <mergeCell ref="C8:C10"/>
    <mergeCell ref="D8:D10"/>
    <mergeCell ref="E8:E10"/>
    <mergeCell ref="F8:F10"/>
    <mergeCell ref="G8:G10"/>
    <mergeCell ref="H8:H10"/>
    <mergeCell ref="I8:I10"/>
    <mergeCell ref="J8:J10"/>
    <mergeCell ref="A11:A13"/>
    <mergeCell ref="C11:C13"/>
    <mergeCell ref="D11:D13"/>
    <mergeCell ref="E11:E13"/>
    <mergeCell ref="F11:F13"/>
    <mergeCell ref="G11:G13"/>
    <mergeCell ref="H11:H13"/>
    <mergeCell ref="I11:I13"/>
    <mergeCell ref="J11:J13"/>
    <mergeCell ref="A14:A16"/>
    <mergeCell ref="C14:C16"/>
    <mergeCell ref="D14:D16"/>
    <mergeCell ref="E14:E16"/>
    <mergeCell ref="F14:F16"/>
    <mergeCell ref="G14:G16"/>
    <mergeCell ref="H14:H16"/>
    <mergeCell ref="I14:I16"/>
    <mergeCell ref="J14:J16"/>
    <mergeCell ref="A20:A22"/>
    <mergeCell ref="C20:C22"/>
    <mergeCell ref="D20:D22"/>
    <mergeCell ref="E20:E22"/>
    <mergeCell ref="F20:F22"/>
    <mergeCell ref="G20:G22"/>
    <mergeCell ref="H20:H22"/>
    <mergeCell ref="I20:I22"/>
    <mergeCell ref="J20:J22"/>
    <mergeCell ref="A23:A25"/>
    <mergeCell ref="C23:C25"/>
    <mergeCell ref="D23:D25"/>
    <mergeCell ref="E23:E25"/>
    <mergeCell ref="F23:F25"/>
    <mergeCell ref="G23:G25"/>
    <mergeCell ref="H23:H25"/>
    <mergeCell ref="I23:I25"/>
    <mergeCell ref="J23:J25"/>
    <mergeCell ref="A26:A28"/>
    <mergeCell ref="C26:C28"/>
    <mergeCell ref="D26:D28"/>
    <mergeCell ref="E26:E28"/>
    <mergeCell ref="F26:F28"/>
    <mergeCell ref="G26:G28"/>
    <mergeCell ref="H26:H28"/>
    <mergeCell ref="I26:I28"/>
    <mergeCell ref="J26:J28"/>
    <mergeCell ref="A29:A31"/>
    <mergeCell ref="C29:C31"/>
    <mergeCell ref="D29:D31"/>
    <mergeCell ref="E29:E31"/>
    <mergeCell ref="F29:F31"/>
    <mergeCell ref="G29:G31"/>
    <mergeCell ref="H29:H31"/>
    <mergeCell ref="I29:I31"/>
    <mergeCell ref="J29:J31"/>
    <mergeCell ref="H32:H34"/>
    <mergeCell ref="I32:I34"/>
    <mergeCell ref="A32:A34"/>
    <mergeCell ref="C32:C34"/>
    <mergeCell ref="D32:D34"/>
    <mergeCell ref="E32:E34"/>
    <mergeCell ref="F32:F34"/>
    <mergeCell ref="G32:G34"/>
    <mergeCell ref="J32:J34"/>
    <mergeCell ref="A35:A37"/>
    <mergeCell ref="C35:C37"/>
    <mergeCell ref="D35:D37"/>
    <mergeCell ref="E35:E37"/>
    <mergeCell ref="F35:F37"/>
    <mergeCell ref="G35:G37"/>
    <mergeCell ref="H35:H37"/>
    <mergeCell ref="I35:I37"/>
    <mergeCell ref="J35:J37"/>
    <mergeCell ref="I41:I43"/>
    <mergeCell ref="A38:A40"/>
    <mergeCell ref="C38:C40"/>
    <mergeCell ref="D38:D40"/>
    <mergeCell ref="E38:E40"/>
    <mergeCell ref="F38:F40"/>
    <mergeCell ref="G38:G40"/>
    <mergeCell ref="H38:H40"/>
    <mergeCell ref="C41:C43"/>
    <mergeCell ref="D41:D43"/>
    <mergeCell ref="E41:E43"/>
    <mergeCell ref="F41:F43"/>
    <mergeCell ref="G41:G43"/>
    <mergeCell ref="H41:H43"/>
    <mergeCell ref="B1:Y1"/>
    <mergeCell ref="A2:J2"/>
    <mergeCell ref="J41:J43"/>
    <mergeCell ref="A44:E44"/>
    <mergeCell ref="G44:G46"/>
    <mergeCell ref="A45:E45"/>
    <mergeCell ref="A46:E46"/>
    <mergeCell ref="I38:I40"/>
    <mergeCell ref="J38:J40"/>
    <mergeCell ref="A41:A43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</dc:creator>
  <cp:keywords/>
  <dc:description/>
  <cp:lastModifiedBy>Biuro</cp:lastModifiedBy>
  <cp:lastPrinted>2023-02-06T14:41:08Z</cp:lastPrinted>
  <dcterms:created xsi:type="dcterms:W3CDTF">2019-01-24T09:10:07Z</dcterms:created>
  <dcterms:modified xsi:type="dcterms:W3CDTF">2023-02-07T14:13:57Z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