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85" windowHeight="11640" tabRatio="989" firstSheet="25" activeTab="34"/>
  </bookViews>
  <sheets>
    <sheet name="2. wykaz nieruchomości" sheetId="1" r:id="rId1"/>
    <sheet name="3. użytkowanie wieczyste" sheetId="2" r:id="rId2"/>
    <sheet name="4. Sprzedaż" sheetId="3" r:id="rId3"/>
    <sheet name="4.1 Zbycie" sheetId="4" r:id="rId4"/>
    <sheet name="5. Sprzedaż prawa uw" sheetId="5" r:id="rId5"/>
    <sheet name="6. Przekształcenie" sheetId="6" r:id="rId6"/>
    <sheet name="7. Sprzedaż lokali" sheetId="7" r:id="rId7"/>
    <sheet name="8 8.1 nabycie cywilno-prawne" sheetId="8" r:id="rId8"/>
    <sheet name="8.2 nabycie decyzja" sheetId="9" r:id="rId9"/>
    <sheet name="8.3 Nabycie uw" sheetId="10" r:id="rId10"/>
    <sheet name="9 9.1 uw-fizyczne" sheetId="11" r:id="rId11"/>
    <sheet name="9.2 uw-prawne" sheetId="12" r:id="rId12"/>
    <sheet name="9.3 użytkowanie osób prawnych" sheetId="13" r:id="rId13"/>
    <sheet name="9.4 gzn-zestawienie" sheetId="14" r:id="rId14"/>
    <sheet name="9.4.1 użyczenie" sheetId="15" r:id="rId15"/>
    <sheet name="9.4.1.1 użyczenie szkołom" sheetId="16" r:id="rId16"/>
    <sheet name="9.4.1.2 użyczenie przedszkolom" sheetId="17" r:id="rId17"/>
    <sheet name="9.4.1.3 użyczenie sport" sheetId="18" r:id="rId18"/>
    <sheet name="9.4.1.4 użyczenie osp" sheetId="19" r:id="rId19"/>
    <sheet name="9.4.1.5 użyczenie Sołectwa" sheetId="20" r:id="rId20"/>
    <sheet name="9.4.1.6 użyczenie jb" sheetId="21" r:id="rId21"/>
    <sheet name="9.4.1.6 użyczenie kultura" sheetId="22" r:id="rId22"/>
    <sheet name="9.4.2 budynki administracyjne" sheetId="23" r:id="rId23"/>
    <sheet name="9.4.3 budynki użytkowe" sheetId="24" r:id="rId24"/>
    <sheet name="9.4.4 ulice i drogi" sheetId="25" r:id="rId25"/>
    <sheet name="9.4.5 parkingi" sheetId="26" r:id="rId26"/>
    <sheet name="9.4.6. targowiska" sheetId="27" r:id="rId27"/>
    <sheet name="9.4.7 składowiska" sheetId="28" r:id="rId28"/>
    <sheet name="9.4.8 parki" sheetId="29" r:id="rId29"/>
    <sheet name="9.4.9 Mikora" sheetId="30" r:id="rId30"/>
    <sheet name="9.4.10 mieszkania" sheetId="31" r:id="rId31"/>
    <sheet name="9.4.11 wspólnoty" sheetId="32" r:id="rId32"/>
    <sheet name="9.4.12 budynki użytkowe ADM" sheetId="33" r:id="rId33"/>
    <sheet name="9.4.13 garaże adm" sheetId="34" r:id="rId34"/>
    <sheet name="9.4.14 inne" sheetId="35" r:id="rId35"/>
  </sheets>
  <definedNames>
    <definedName name="_xlnm.Print_Area" localSheetId="0">'2. wykaz nieruchomości'!$A$1:$G$45</definedName>
    <definedName name="_xlnm.Print_Area" localSheetId="1">'3. użytkowanie wieczyste'!$A$1:$H$49</definedName>
    <definedName name="_xlnm.Print_Area" localSheetId="2">'4. Sprzedaż'!$A$1:$G$50</definedName>
    <definedName name="_xlnm.Print_Area" localSheetId="3">'4.1 Zbycie'!$A$1:$G$51</definedName>
    <definedName name="_xlnm.Print_Area" localSheetId="4">'5. Sprzedaż prawa uw'!$A$1:$H$48</definedName>
    <definedName name="_xlnm.Print_Area" localSheetId="5">'6. Przekształcenie'!$A$1:$G$51</definedName>
    <definedName name="_xlnm.Print_Area" localSheetId="6">'7. Sprzedaż lokali'!$A$1:$H$47</definedName>
    <definedName name="_xlnm.Print_Area" localSheetId="7">'8 8.1 nabycie cywilno-prawne'!$A$1:$F$50</definedName>
    <definedName name="_xlnm.Print_Area" localSheetId="8">'8.2 nabycie decyzja'!$A$1:$H$117</definedName>
    <definedName name="_xlnm.Print_Area" localSheetId="9">'8.3 Nabycie uw'!$A$1:$H$47</definedName>
    <definedName name="_xlnm.Print_Area" localSheetId="10">'9 9.1 uw-fizyczne'!$A$1:$F$274</definedName>
    <definedName name="_xlnm.Print_Area" localSheetId="11">'9.2 uw-prawne'!$A$1:$G$201</definedName>
    <definedName name="_xlnm.Print_Area" localSheetId="12">'9.3 użytkowanie osób prawnych'!$A$1:$G$47</definedName>
    <definedName name="_xlnm.Print_Area" localSheetId="13">'9.4 gzn-zestawienie'!$A$1:$G$87</definedName>
    <definedName name="_xlnm.Print_Area" localSheetId="14">'9.4.1 użyczenie'!$A$1:$G$50</definedName>
    <definedName name="_xlnm.Print_Area" localSheetId="15">'9.4.1.1 użyczenie szkołom'!$A$1:$I$50</definedName>
    <definedName name="_xlnm.Print_Area" localSheetId="16">'9.4.1.2 użyczenie przedszkolom'!$A$1:$H$42</definedName>
    <definedName name="_xlnm.Print_Area" localSheetId="17">'9.4.1.3 użyczenie sport'!$A$1:$H$43</definedName>
    <definedName name="_xlnm.Print_Area" localSheetId="18">'9.4.1.4 użyczenie osp'!$A$1:$H$42</definedName>
    <definedName name="_xlnm.Print_Area" localSheetId="19">'9.4.1.5 użyczenie Sołectwa'!$A$1:$H$50</definedName>
    <definedName name="_xlnm.Print_Area" localSheetId="20">'9.4.1.6 użyczenie jb'!$A$1:$H$49</definedName>
    <definedName name="_xlnm.Print_Area" localSheetId="21">'9.4.1.6 użyczenie kultura'!$A$1:$H$50</definedName>
    <definedName name="_xlnm.Print_Area" localSheetId="30">'9.4.10 mieszkania'!$A$1:$I$103</definedName>
    <definedName name="_xlnm.Print_Area" localSheetId="31">'9.4.11 wspólnoty'!$A$1:$I$55</definedName>
    <definedName name="_xlnm.Print_Area" localSheetId="32">'9.4.12 budynki użytkowe ADM'!$A$1:$H$54</definedName>
    <definedName name="_xlnm.Print_Area" localSheetId="33">'9.4.13 garaże adm'!$A$1:$H$53</definedName>
    <definedName name="_xlnm.Print_Area" localSheetId="34">'9.4.14 inne'!$A$1:$H$193</definedName>
    <definedName name="_xlnm.Print_Area" localSheetId="22">'9.4.2 budynki administracyjne'!$A$1:$H$52</definedName>
    <definedName name="_xlnm.Print_Area" localSheetId="23">'9.4.3 budynki użytkowe'!$A$1:$G$50</definedName>
    <definedName name="_xlnm.Print_Area" localSheetId="24">'9.4.4 ulice i drogi'!$A$1:$G$857</definedName>
    <definedName name="_xlnm.Print_Area" localSheetId="25">'9.4.5 parkingi'!$A$1:$H$48</definedName>
    <definedName name="_xlnm.Print_Area" localSheetId="26">'9.4.6. targowiska'!$A$1:$G$51</definedName>
    <definedName name="_xlnm.Print_Area" localSheetId="27">'9.4.7 składowiska'!$A$1:$G$48</definedName>
    <definedName name="_xlnm.Print_Area" localSheetId="28">'9.4.8 parki'!$A$1:$H$46</definedName>
    <definedName name="_xlnm.Print_Area" localSheetId="29">'9.4.9 Mikora'!$A$1:$H$52</definedName>
  </definedNames>
  <calcPr fullCalcOnLoad="1"/>
</workbook>
</file>

<file path=xl/sharedStrings.xml><?xml version="1.0" encoding="utf-8"?>
<sst xmlns="http://schemas.openxmlformats.org/spreadsheetml/2006/main" count="3006" uniqueCount="1525">
  <si>
    <t>Lp.</t>
  </si>
  <si>
    <t>Obręb geodezyjny, Wyszczególnienie</t>
  </si>
  <si>
    <t>Wartość księgowa nieruchomości w zł</t>
  </si>
  <si>
    <t>Wartość gruntów</t>
  </si>
  <si>
    <t>Wartość zabudowań</t>
  </si>
  <si>
    <t>Łącznie</t>
  </si>
  <si>
    <t>1.</t>
  </si>
  <si>
    <t>Miasto Kępno</t>
  </si>
  <si>
    <t>W użytkowaniu wieczystym osób prawnych i fizycznych</t>
  </si>
  <si>
    <t>-</t>
  </si>
  <si>
    <t>W użytkowaniu osób prawnych</t>
  </si>
  <si>
    <t xml:space="preserve">Gminny zasób nieruchomości </t>
  </si>
  <si>
    <t>2.</t>
  </si>
  <si>
    <t>Borek Mielęcki</t>
  </si>
  <si>
    <t>Gminny zasób nieruchomości</t>
  </si>
  <si>
    <t>3.</t>
  </si>
  <si>
    <t>Domanin</t>
  </si>
  <si>
    <t>4.</t>
  </si>
  <si>
    <t>Kierzenko</t>
  </si>
  <si>
    <t>5.</t>
  </si>
  <si>
    <t>Kierzno</t>
  </si>
  <si>
    <t>6.</t>
  </si>
  <si>
    <t>Krążkowy</t>
  </si>
  <si>
    <t>7.</t>
  </si>
  <si>
    <t>Mechnice</t>
  </si>
  <si>
    <t>8.</t>
  </si>
  <si>
    <t xml:space="preserve">Mikorzyn </t>
  </si>
  <si>
    <t>9.</t>
  </si>
  <si>
    <t>Olszowa</t>
  </si>
  <si>
    <t>10.</t>
  </si>
  <si>
    <t>Osiny</t>
  </si>
  <si>
    <t>11.</t>
  </si>
  <si>
    <t>Ostrówiec – Myjomice</t>
  </si>
  <si>
    <t>12.</t>
  </si>
  <si>
    <t xml:space="preserve">Przybyszów </t>
  </si>
  <si>
    <t>13.</t>
  </si>
  <si>
    <t xml:space="preserve">Rzetnia </t>
  </si>
  <si>
    <t>14.</t>
  </si>
  <si>
    <t>Szklarka Mielęcka</t>
  </si>
  <si>
    <t>15.</t>
  </si>
  <si>
    <t xml:space="preserve">Świba </t>
  </si>
  <si>
    <t>Razem</t>
  </si>
  <si>
    <t>Określenie położenia</t>
  </si>
  <si>
    <t>Oznaczenie geodezyjne</t>
  </si>
  <si>
    <t>Powierzchnia gruntów w ha</t>
  </si>
  <si>
    <t>Mianowice</t>
  </si>
  <si>
    <t>Obręb geodezyjny - określenie położenia</t>
  </si>
  <si>
    <t>Oznaczenie geodezyjne nieruchomości</t>
  </si>
  <si>
    <t>Obręb geodezyjny,  okreslenie położenia</t>
  </si>
  <si>
    <t>Powierzchnia gruntów  w ha</t>
  </si>
  <si>
    <t>Cena sprzedaży w zł netto</t>
  </si>
  <si>
    <t>Cena sprzedaży  w zł</t>
  </si>
  <si>
    <t>Obręb geodezyjny, określenie położoenia</t>
  </si>
  <si>
    <t>ul.Boczna</t>
  </si>
  <si>
    <t>Wartość przekształcenia w zł</t>
  </si>
  <si>
    <t>Obręb geodezyjny, określenie położenia</t>
  </si>
  <si>
    <t>Obręb geodezyjny/ oznaczenie nieruchomości</t>
  </si>
  <si>
    <t xml:space="preserve">Oznaczenie lokalu </t>
  </si>
  <si>
    <t>Udział w częściach wspólnych nieruchomości</t>
  </si>
  <si>
    <t>w zł</t>
  </si>
  <si>
    <t>Cena sprzedaży w zł</t>
  </si>
  <si>
    <t>1647/21</t>
  </si>
  <si>
    <t>442/1</t>
  </si>
  <si>
    <t>443/1</t>
  </si>
  <si>
    <t>444/5</t>
  </si>
  <si>
    <t>129/1</t>
  </si>
  <si>
    <t>131/1</t>
  </si>
  <si>
    <t>107/1</t>
  </si>
  <si>
    <t>108/1</t>
  </si>
  <si>
    <t>1069/2</t>
  </si>
  <si>
    <t>136/1</t>
  </si>
  <si>
    <t>101/1</t>
  </si>
  <si>
    <t>120/1</t>
  </si>
  <si>
    <t>134/1</t>
  </si>
  <si>
    <t>1072/1</t>
  </si>
  <si>
    <t>149/7</t>
  </si>
  <si>
    <t>Obręb geodezyjny, określenie położenia, charatker nieruchomości</t>
  </si>
  <si>
    <t>Cena nabycia  w zł</t>
  </si>
  <si>
    <t>Ul.Obrońców Pokoju</t>
  </si>
  <si>
    <t>1655/2</t>
  </si>
  <si>
    <t>1655/3</t>
  </si>
  <si>
    <t>593/13</t>
  </si>
  <si>
    <t>593/14</t>
  </si>
  <si>
    <t>593/15</t>
  </si>
  <si>
    <t>Mikorzyn ( droga )</t>
  </si>
  <si>
    <t>73/34</t>
  </si>
  <si>
    <t>Obręb geodezyjny, określenie położenia, charakter nieruchomości</t>
  </si>
  <si>
    <t>Cena nabycia lub wartość z karty inwentaryzacyjnej w zł</t>
  </si>
  <si>
    <t>8.2 Nieruchomości nabyte do zasobów mienia komunalnego w drodze decyzji administracyjnych</t>
  </si>
  <si>
    <t xml:space="preserve">Wartość gruntów w zł </t>
  </si>
  <si>
    <t>341/12</t>
  </si>
  <si>
    <t>351/10</t>
  </si>
  <si>
    <t>1603/1</t>
  </si>
  <si>
    <t>687/9</t>
  </si>
  <si>
    <t>153/2</t>
  </si>
  <si>
    <t>1441/2</t>
  </si>
  <si>
    <t>1442/2</t>
  </si>
  <si>
    <t>1443/2</t>
  </si>
  <si>
    <t>1444/2</t>
  </si>
  <si>
    <t>1445/2</t>
  </si>
  <si>
    <t>1256/2</t>
  </si>
  <si>
    <t>1255/2</t>
  </si>
  <si>
    <t>1258/5</t>
  </si>
  <si>
    <t>1258/9</t>
  </si>
  <si>
    <t>1458/1</t>
  </si>
  <si>
    <t>559/2</t>
  </si>
  <si>
    <t>926/1</t>
  </si>
  <si>
    <t>1844/3</t>
  </si>
  <si>
    <t>1686/2</t>
  </si>
  <si>
    <t>559/11</t>
  </si>
  <si>
    <t>782/3</t>
  </si>
  <si>
    <t>341/4</t>
  </si>
  <si>
    <t>341/13</t>
  </si>
  <si>
    <t>1699/1</t>
  </si>
  <si>
    <t>1303/1</t>
  </si>
  <si>
    <t>1303/3</t>
  </si>
  <si>
    <t>1303/4</t>
  </si>
  <si>
    <t>1004/5</t>
  </si>
  <si>
    <t>1848/2</t>
  </si>
  <si>
    <t>1852/2</t>
  </si>
  <si>
    <t>993/11</t>
  </si>
  <si>
    <t>993/14</t>
  </si>
  <si>
    <t>351/8</t>
  </si>
  <si>
    <t>351/9</t>
  </si>
  <si>
    <t>351/3</t>
  </si>
  <si>
    <t>1184/2</t>
  </si>
  <si>
    <t>810/7</t>
  </si>
  <si>
    <t>1844/2</t>
  </si>
  <si>
    <t>1570/5</t>
  </si>
  <si>
    <t>988/2</t>
  </si>
  <si>
    <t>1257/4</t>
  </si>
  <si>
    <t>1258/6</t>
  </si>
  <si>
    <t>1255/7</t>
  </si>
  <si>
    <t>687/10</t>
  </si>
  <si>
    <t>341/14</t>
  </si>
  <si>
    <t>341/11</t>
  </si>
  <si>
    <t>341/3</t>
  </si>
  <si>
    <t>341/9</t>
  </si>
  <si>
    <t>687/11</t>
  </si>
  <si>
    <t>687/8</t>
  </si>
  <si>
    <t>1524/2</t>
  </si>
  <si>
    <t>1192/1</t>
  </si>
  <si>
    <t>330/9</t>
  </si>
  <si>
    <t>331/1</t>
  </si>
  <si>
    <t>993/10</t>
  </si>
  <si>
    <t>1686/1</t>
  </si>
  <si>
    <t>699/2</t>
  </si>
  <si>
    <t>814/4</t>
  </si>
  <si>
    <t>814/5</t>
  </si>
  <si>
    <t>906/4</t>
  </si>
  <si>
    <t>906/26</t>
  </si>
  <si>
    <t>906/25</t>
  </si>
  <si>
    <t>906/21</t>
  </si>
  <si>
    <t xml:space="preserve">906/24 </t>
  </si>
  <si>
    <t>906/18</t>
  </si>
  <si>
    <t>906/19</t>
  </si>
  <si>
    <t>1528/3</t>
  </si>
  <si>
    <t>1528/4</t>
  </si>
  <si>
    <t>1528/6</t>
  </si>
  <si>
    <t>1528/7</t>
  </si>
  <si>
    <t>160/3</t>
  </si>
  <si>
    <t>837/2</t>
  </si>
  <si>
    <t>837/1</t>
  </si>
  <si>
    <t>23/17</t>
  </si>
  <si>
    <t>23/18</t>
  </si>
  <si>
    <t>621/2</t>
  </si>
  <si>
    <t>134/23</t>
  </si>
  <si>
    <t>134/13</t>
  </si>
  <si>
    <t>134/21</t>
  </si>
  <si>
    <t>134/22</t>
  </si>
  <si>
    <t>134/24</t>
  </si>
  <si>
    <t>134/15</t>
  </si>
  <si>
    <t>9.1 Grunty w użytkowaniu wieczystym osób fizycznych</t>
  </si>
  <si>
    <t>Obręb geodezyjny, oznaczenie gruntów</t>
  </si>
  <si>
    <t>Użytkownik wieczysty</t>
  </si>
  <si>
    <t>Wartość gruntów w zł</t>
  </si>
  <si>
    <t>908/2</t>
  </si>
  <si>
    <t>1877/3</t>
  </si>
  <si>
    <t>1877/4</t>
  </si>
  <si>
    <t>1883/4</t>
  </si>
  <si>
    <t>1883/5</t>
  </si>
  <si>
    <t>1864/3</t>
  </si>
  <si>
    <t>1654/4</t>
  </si>
  <si>
    <t>1654/6</t>
  </si>
  <si>
    <t>1643/14</t>
  </si>
  <si>
    <t>1654/15</t>
  </si>
  <si>
    <t>1654/18</t>
  </si>
  <si>
    <t>1654/20</t>
  </si>
  <si>
    <t>1654/23</t>
  </si>
  <si>
    <t>1654/26</t>
  </si>
  <si>
    <t>1395/2</t>
  </si>
  <si>
    <t>1129/4</t>
  </si>
  <si>
    <t>1129/5</t>
  </si>
  <si>
    <t>1262/3</t>
  </si>
  <si>
    <t>1253/1</t>
  </si>
  <si>
    <t>1255/6</t>
  </si>
  <si>
    <t>641/1</t>
  </si>
  <si>
    <t>1643/11</t>
  </si>
  <si>
    <t>1643/9</t>
  </si>
  <si>
    <t>1654/11</t>
  </si>
  <si>
    <t>1778/2</t>
  </si>
  <si>
    <t>782/4</t>
  </si>
  <si>
    <t>782/5</t>
  </si>
  <si>
    <t>1119/4</t>
  </si>
  <si>
    <t>1121/2</t>
  </si>
  <si>
    <t>134/14</t>
  </si>
  <si>
    <t>134/16</t>
  </si>
  <si>
    <t>Przybyszów</t>
  </si>
  <si>
    <t>283/1</t>
  </si>
  <si>
    <t>Obręb geodezyjny, oznaczenie geodezyjne gruntów</t>
  </si>
  <si>
    <t>Skarb Państwa – Ministerstwo Finansów (Urząd Skarbowy) 0,0766 ha</t>
  </si>
  <si>
    <t>„Społem” Powszechna Spółdzielnia Spożywców w Kępnie 0,9154 ha</t>
  </si>
  <si>
    <t>Energetyka Kaliska S.A. 0,0322 ha</t>
  </si>
  <si>
    <t>Zarząd Pracowniczych Ogrodów Działkowych 2,1401 ha</t>
  </si>
  <si>
    <t>Dyrekcja Okręgowa Dróg Publicznych w Poznaniu 0,0348 ha</t>
  </si>
  <si>
    <t>Kępińskie Przedsiębiorstwo Budownictwa Handlu i Usług „PBK” S.A. 1,6062 ha</t>
  </si>
  <si>
    <t>Spółdzielnia Kółek Rolniczych z/s w Osinach 0,2586 ha</t>
  </si>
  <si>
    <t xml:space="preserve">Użytkownik </t>
  </si>
  <si>
    <t>1,8071 ha</t>
  </si>
  <si>
    <t>Towarzystwo Krzewienia Kultury Fizycznej „Przemysław” w Kępnie 1,8071 ha</t>
  </si>
  <si>
    <t>Wartość księgowa nieruchomości</t>
  </si>
  <si>
    <t>Wartość zabudowań w zł</t>
  </si>
  <si>
    <t>Wartość łączna w zł</t>
  </si>
  <si>
    <t>Użyczenie</t>
  </si>
  <si>
    <t>Gminny zasób mieszkaniowy</t>
  </si>
  <si>
    <t>Wspólnoty mieszkaniowe</t>
  </si>
  <si>
    <t>Budynki administracyjne</t>
  </si>
  <si>
    <t>Budynki użytkowe</t>
  </si>
  <si>
    <t>Drogi i ulice</t>
  </si>
  <si>
    <t>Parkingi</t>
  </si>
  <si>
    <t>Place i targowiska</t>
  </si>
  <si>
    <t>Parki, zieleńce, tereny rekreacyjne</t>
  </si>
  <si>
    <t>Garaże</t>
  </si>
  <si>
    <t>Pozostałe</t>
  </si>
  <si>
    <t>Drogi</t>
  </si>
  <si>
    <t>Parki i zieleńce</t>
  </si>
  <si>
    <t xml:space="preserve">Pozostałe </t>
  </si>
  <si>
    <t>Ośrodek Sportu i Rekreacji</t>
  </si>
  <si>
    <t xml:space="preserve">Składowiska odpadów </t>
  </si>
  <si>
    <t>Budynki Użytkowe</t>
  </si>
  <si>
    <t>9.2 Grunty w uzytkowaniu wieczystym osób prawnych</t>
  </si>
  <si>
    <t>9.3 Grunty w użytkowaniu osób prawnych</t>
  </si>
  <si>
    <t xml:space="preserve">Wartość zabudowań </t>
  </si>
  <si>
    <t xml:space="preserve">Wartość łączna </t>
  </si>
  <si>
    <t>Szkoły</t>
  </si>
  <si>
    <t>Przedszkola</t>
  </si>
  <si>
    <t>Obiekty sportowe</t>
  </si>
  <si>
    <t>OSP</t>
  </si>
  <si>
    <t>Sołectwa</t>
  </si>
  <si>
    <t>Jednostki budżetowe</t>
  </si>
  <si>
    <t>Instytucje kultury</t>
  </si>
  <si>
    <t>9.4.1. Nieruchomości oddane do niedpłatnego użytkowania (oddane w użyczenie)</t>
  </si>
  <si>
    <t>Obręb geodezyjny, wyszczególnienie</t>
  </si>
  <si>
    <t>Powierzchnia w ha</t>
  </si>
  <si>
    <t xml:space="preserve">Grunt </t>
  </si>
  <si>
    <t>Zabudowania</t>
  </si>
  <si>
    <t>Szkoła Podstawowa Nr 3 w Kępnie</t>
  </si>
  <si>
    <t>897/1</t>
  </si>
  <si>
    <t>897/4</t>
  </si>
  <si>
    <t>898/1</t>
  </si>
  <si>
    <t>898/3</t>
  </si>
  <si>
    <t>484/13</t>
  </si>
  <si>
    <t>919/5</t>
  </si>
  <si>
    <t xml:space="preserve">Mechnice </t>
  </si>
  <si>
    <t>102/1</t>
  </si>
  <si>
    <t>102/2</t>
  </si>
  <si>
    <t>102/3</t>
  </si>
  <si>
    <t>476/5</t>
  </si>
  <si>
    <t>9.4.1.1.Nieruchomości oddane w użyczenie szkołom</t>
  </si>
  <si>
    <t>Szkoła Podstawowa nr 1 w Kępnie, ul. Sienkiewicza 21</t>
  </si>
  <si>
    <t>Obręb geodezyjny, nazwa jednostki</t>
  </si>
  <si>
    <t>Oznaczenie geodezyjne (nr działki)</t>
  </si>
  <si>
    <t>Gimnazjum Nr 2 w Kępnie, ul. Zamkowa 1</t>
  </si>
  <si>
    <t>Gimnazjum nr 1 w Kępnie, ul. 1000-lecia 1</t>
  </si>
  <si>
    <t xml:space="preserve"> Gimnazjum w Krążkowach</t>
  </si>
  <si>
    <t>Szkoła Podstawowa w Kierznie</t>
  </si>
  <si>
    <t>Szkoła Podstawowa w Hanulinie</t>
  </si>
  <si>
    <t>Szkoła Podstawowa w Krążkowach</t>
  </si>
  <si>
    <t>Szkoła Podstawowa w Mikorzynie, Gimnazjum w Mikorzynie</t>
  </si>
  <si>
    <t>Szkoła Podstawowa w Olszowie</t>
  </si>
  <si>
    <t>Szkoła Podstawowa  w Myjomicach</t>
  </si>
  <si>
    <t>Szkoła Podstawowa w Świbie</t>
  </si>
  <si>
    <t>Wartość księgowa nieruchomości zł</t>
  </si>
  <si>
    <t>Samorządowe Przedszkole Nr 4 w Kępnie</t>
  </si>
  <si>
    <t>698/14</t>
  </si>
  <si>
    <t>Samorządowe Przedszkole Nr 2 w Kępnie</t>
  </si>
  <si>
    <t>Samorządowe Przedszkole Nr 5 w Kępnie</t>
  </si>
  <si>
    <t>Samorządowe Przedszkole w Hanulinie</t>
  </si>
  <si>
    <t>530/5</t>
  </si>
  <si>
    <t>Mikorzyn</t>
  </si>
  <si>
    <t>Samorządowe Przedszkole w Mikorzynie</t>
  </si>
  <si>
    <t>( nieruchomość w użyczeniu OSP Mikorzyn )</t>
  </si>
  <si>
    <t>9.4.1.2 Nieruchomości oddane w użyczenie przedszkolom samorządowym</t>
  </si>
  <si>
    <t>Kępiński Ośrodek Sportu i Rekreacji</t>
  </si>
  <si>
    <t xml:space="preserve">ul.Waki Młodych </t>
  </si>
  <si>
    <t>940/1</t>
  </si>
  <si>
    <t>941/10</t>
  </si>
  <si>
    <t>941/11</t>
  </si>
  <si>
    <t>941/12</t>
  </si>
  <si>
    <t>942/7</t>
  </si>
  <si>
    <t>942/8</t>
  </si>
  <si>
    <t>943/3</t>
  </si>
  <si>
    <t>944/3</t>
  </si>
  <si>
    <t>1518/3</t>
  </si>
  <si>
    <t>1521/7</t>
  </si>
  <si>
    <t>1521/8</t>
  </si>
  <si>
    <t>ul.Zamkowa</t>
  </si>
  <si>
    <t>Kępiński Klub Sportowy „POLONIA”</t>
  </si>
  <si>
    <t>1521/10</t>
  </si>
  <si>
    <t>9.4.1.3. Nieruchomości oddane w użyczenie klubom sportowym oraz Kępińskiemu Ośrodkowi Sportu i Rekreacji</t>
  </si>
  <si>
    <t>Obręb geodezyjny, nazwa jednostki, okreslenie położenia</t>
  </si>
  <si>
    <t>Ludowy Zespół Sportowy w Kierznie</t>
  </si>
  <si>
    <t>Ludowy Zespół Sportowy w Świbie</t>
  </si>
  <si>
    <t>679/2</t>
  </si>
  <si>
    <t>621/1</t>
  </si>
  <si>
    <t>555/1</t>
  </si>
  <si>
    <t>9.4.1.4. Nieruchomości oddane w użyczenie Ochotniczym Strażom Pożarnym</t>
  </si>
  <si>
    <t>Ochotnicza Straż Pożarna w Kępnie</t>
  </si>
  <si>
    <t>Ochotnicza Straż Pożarna w Kierznie</t>
  </si>
  <si>
    <t>Ochotnicza Straż Pożarna w Mechnicach</t>
  </si>
  <si>
    <t>Ochotnicza Straż Pożarna w Mikorzynie</t>
  </si>
  <si>
    <t>Ochotnicza Straż Pożarna w Olszowie</t>
  </si>
  <si>
    <t>Ochotnicza Straż Pożarna w Myjomicach-Ostrówcu</t>
  </si>
  <si>
    <t>Ochotnicza Straż Pożarna w Rzetni</t>
  </si>
  <si>
    <t>Ochotnicza Straż Pożarna w szklarce Mielęckiej</t>
  </si>
  <si>
    <t>Ochotnicza Straż Pożarna w Świbie</t>
  </si>
  <si>
    <t>Sołectwo Krążkowy</t>
  </si>
  <si>
    <t>982/4</t>
  </si>
  <si>
    <t>Sołectwo Kliny</t>
  </si>
  <si>
    <t>Sołectwo Osiny</t>
  </si>
  <si>
    <t>274/1</t>
  </si>
  <si>
    <t>274/2</t>
  </si>
  <si>
    <t>274/17</t>
  </si>
  <si>
    <t>277/1</t>
  </si>
  <si>
    <t>Sołectwo Ostrówiec i Myjomice</t>
  </si>
  <si>
    <t xml:space="preserve">Sołectwo Rzetnia </t>
  </si>
  <si>
    <t>9.4.1.5. Nieruchomości oddane w uzyczenie Sołectwom</t>
  </si>
  <si>
    <t>Obręb geodezyjny, nazwa Sołectwa</t>
  </si>
  <si>
    <t>32/2</t>
  </si>
  <si>
    <t>75/1</t>
  </si>
  <si>
    <t>75/2</t>
  </si>
  <si>
    <t>75/3</t>
  </si>
  <si>
    <t>9.4.1.6. Nieruchomości oddane w użyczenie jednostkom budżetowym Gminy</t>
  </si>
  <si>
    <t>1253/4</t>
  </si>
  <si>
    <t>1253/5</t>
  </si>
  <si>
    <t>9.4.1.7. Nieruchomości oddane w użyczenie instytucjom kultury</t>
  </si>
  <si>
    <t>Muzeum Ziemi Kępińskiej ul. Rzeźnicka 13a</t>
  </si>
  <si>
    <t>Budynek Kępińskiego Ośrodka Kultury</t>
  </si>
  <si>
    <t>2004/1</t>
  </si>
  <si>
    <t>2004/2</t>
  </si>
  <si>
    <t>9.4.2. Nieruchomości zabudowane budynkami administracyjnymi (w administracji Urzedu Miasta i Gminy w Kępnie)</t>
  </si>
  <si>
    <t>Budynek Urzędu Stanu Cywilnego i Biblioteki ul. Kościuszki 7</t>
  </si>
  <si>
    <t>Ratusz, ul. Ratuszowa 1</t>
  </si>
  <si>
    <t>Budynek byłego Domu Kultury, ul. Ratuszowa 1</t>
  </si>
  <si>
    <t>1955</t>
  </si>
  <si>
    <t>1385</t>
  </si>
  <si>
    <t>1382</t>
  </si>
  <si>
    <t>Obręb geodezyjny opis nieruchomości</t>
  </si>
  <si>
    <t>Budynek OSP w Borku Mielęckim</t>
  </si>
  <si>
    <t>160/4</t>
  </si>
  <si>
    <t>Budynek „Domu Ludowego”</t>
  </si>
  <si>
    <t>Przybyszów – Dom Ludowy</t>
  </si>
  <si>
    <t>Obręb geodezyjny, opis nieruchomości</t>
  </si>
  <si>
    <t>Klub Nauczyciela ul.Broniewskiego</t>
  </si>
  <si>
    <t>Synagoga ul. Łazienkowa 6</t>
  </si>
  <si>
    <t>1983/5</t>
  </si>
  <si>
    <t>1327</t>
  </si>
  <si>
    <t>56/3</t>
  </si>
  <si>
    <t>58</t>
  </si>
  <si>
    <t>9.4.3. Nieruchomości zabudowane budynkami użytkowymi (w administracji urzędu Miasta i Gminy w Kępnie)</t>
  </si>
  <si>
    <t>624/5</t>
  </si>
  <si>
    <t>624/3</t>
  </si>
  <si>
    <t>624/4</t>
  </si>
  <si>
    <t>590/1</t>
  </si>
  <si>
    <t>Odnoga ul.Granicznej</t>
  </si>
  <si>
    <t>993/7</t>
  </si>
  <si>
    <t>993/9</t>
  </si>
  <si>
    <t>993/12</t>
  </si>
  <si>
    <t>1010/3</t>
  </si>
  <si>
    <t>1654/16</t>
  </si>
  <si>
    <t>1654/19</t>
  </si>
  <si>
    <t>911/1</t>
  </si>
  <si>
    <t>910/1</t>
  </si>
  <si>
    <t>897/3</t>
  </si>
  <si>
    <t>897/6</t>
  </si>
  <si>
    <t>906/30</t>
  </si>
  <si>
    <t>1078/3</t>
  </si>
  <si>
    <t>1080/1</t>
  </si>
  <si>
    <t>598/1</t>
  </si>
  <si>
    <t>1767/9</t>
  </si>
  <si>
    <t>1513/1</t>
  </si>
  <si>
    <t>1513/2</t>
  </si>
  <si>
    <t>1513/3</t>
  </si>
  <si>
    <t>1764/6</t>
  </si>
  <si>
    <t>1764/10</t>
  </si>
  <si>
    <t>1764/12</t>
  </si>
  <si>
    <t>1764/19</t>
  </si>
  <si>
    <t>Droga gruntowa</t>
  </si>
  <si>
    <t>Droga bez nazwy ( za sądem )</t>
  </si>
  <si>
    <t>639/1</t>
  </si>
  <si>
    <t>639/2</t>
  </si>
  <si>
    <t>639/3</t>
  </si>
  <si>
    <t>387/34</t>
  </si>
  <si>
    <t>Odnoga od ul. Wrocławskiej</t>
  </si>
  <si>
    <t>1846/1</t>
  </si>
  <si>
    <t>1877/2</t>
  </si>
  <si>
    <t>1726/3</t>
  </si>
  <si>
    <t>1726/12</t>
  </si>
  <si>
    <t>1853/2</t>
  </si>
  <si>
    <t>714/1</t>
  </si>
  <si>
    <t>Rynek</t>
  </si>
  <si>
    <t>1386/2</t>
  </si>
  <si>
    <t>1646/15</t>
  </si>
  <si>
    <t>1601/2</t>
  </si>
  <si>
    <t>1602/1</t>
  </si>
  <si>
    <t>1256/3</t>
  </si>
  <si>
    <t>1255/3</t>
  </si>
  <si>
    <t>1258/3</t>
  </si>
  <si>
    <t>1442/1</t>
  </si>
  <si>
    <t>1443/1</t>
  </si>
  <si>
    <t>1444/1</t>
  </si>
  <si>
    <t>1445/1</t>
  </si>
  <si>
    <t xml:space="preserve">  444/3</t>
  </si>
  <si>
    <t>Łącznik ul.Powstańców Wielkopolskich z ul.Chopina</t>
  </si>
  <si>
    <t>Odnoga ul.Krasickiego</t>
  </si>
  <si>
    <t>Odnogi ul.Estkowskiego</t>
  </si>
  <si>
    <t>887/1</t>
  </si>
  <si>
    <t>887/2</t>
  </si>
  <si>
    <t>Odnoga ul.Wrocławskiej</t>
  </si>
  <si>
    <t>234/26</t>
  </si>
  <si>
    <t>Aleja Topolowa</t>
  </si>
  <si>
    <t>1655/1</t>
  </si>
  <si>
    <t>Odnoga ul.Sienkiewicza</t>
  </si>
  <si>
    <t>789/9</t>
  </si>
  <si>
    <t>788/10</t>
  </si>
  <si>
    <t>788/11</t>
  </si>
  <si>
    <t>790/7</t>
  </si>
  <si>
    <t>Wł.Reymonta</t>
  </si>
  <si>
    <t>790/1</t>
  </si>
  <si>
    <t>790/6</t>
  </si>
  <si>
    <t>1089/9</t>
  </si>
  <si>
    <t>Dorga gruntowa  (od ul.Młyńskiej do bloku)</t>
  </si>
  <si>
    <t>1090/2</t>
  </si>
  <si>
    <t>1090/4</t>
  </si>
  <si>
    <t>643/1</t>
  </si>
  <si>
    <t>938/1</t>
  </si>
  <si>
    <t>776/1</t>
  </si>
  <si>
    <t>776/2</t>
  </si>
  <si>
    <t>447/4</t>
  </si>
  <si>
    <t>447/10</t>
  </si>
  <si>
    <t>447/20</t>
  </si>
  <si>
    <t>Odnoga ul.Młyńskiej</t>
  </si>
  <si>
    <t>1647/11</t>
  </si>
  <si>
    <t>1777/3</t>
  </si>
  <si>
    <t>1777/4</t>
  </si>
  <si>
    <t>1777/2</t>
  </si>
  <si>
    <t>1782/1</t>
  </si>
  <si>
    <t>1639/1</t>
  </si>
  <si>
    <t>1642/3</t>
  </si>
  <si>
    <t>1647/7</t>
  </si>
  <si>
    <t>1647/9</t>
  </si>
  <si>
    <t>1647/13</t>
  </si>
  <si>
    <t>Odnoga od ul.Młyńskiej (do oczyszczalni)</t>
  </si>
  <si>
    <t>1114/5</t>
  </si>
  <si>
    <t>67/19</t>
  </si>
  <si>
    <t>812/3</t>
  </si>
  <si>
    <t>812/4</t>
  </si>
  <si>
    <t>Droga gruntowa od ul.Osińskiej do ul.Walki Młodych</t>
  </si>
  <si>
    <t>808/9</t>
  </si>
  <si>
    <t>809/3</t>
  </si>
  <si>
    <t>810/24</t>
  </si>
  <si>
    <t>938/2</t>
  </si>
  <si>
    <t>1319/3</t>
  </si>
  <si>
    <t xml:space="preserve">Lącznik ul.Łąkowj z ul.Spokojną </t>
  </si>
  <si>
    <t>Łącznik ul.Ratuszowej i ul.Rynek</t>
  </si>
  <si>
    <t>1404/2</t>
  </si>
  <si>
    <t>1642/33</t>
  </si>
  <si>
    <t>387/44</t>
  </si>
  <si>
    <t>407/4</t>
  </si>
  <si>
    <t>392/2</t>
  </si>
  <si>
    <t>Al. Topolowa</t>
  </si>
  <si>
    <t>Od Szosy Grabowskiej do projektowanego wysypiska</t>
  </si>
  <si>
    <t>1085/1</t>
  </si>
  <si>
    <t>1085/2</t>
  </si>
  <si>
    <t>1085/3</t>
  </si>
  <si>
    <t>Hanulin - droga bez nazwy</t>
  </si>
  <si>
    <t>511/3</t>
  </si>
  <si>
    <t>Hanulin – ul.Kusocińskiego</t>
  </si>
  <si>
    <t>1094/2</t>
  </si>
  <si>
    <t>488/15</t>
  </si>
  <si>
    <t>Hanulin – ul.Meliorantów</t>
  </si>
  <si>
    <t>Hanulin – ul.Kwiatowa</t>
  </si>
  <si>
    <t>Hanulin – ul.Boczna</t>
  </si>
  <si>
    <t>Hanulin – ul.Parkowa</t>
  </si>
  <si>
    <t>Hanulin – ul.Leśna</t>
  </si>
  <si>
    <t>Hanulin - ul.Leśna</t>
  </si>
  <si>
    <t>Hanulin –</t>
  </si>
  <si>
    <t>Ul.Powstańców Wlkp. i ul.Wolności</t>
  </si>
  <si>
    <t>Hanulin - ul.Wolności</t>
  </si>
  <si>
    <t>Hanulin – droga bez nazwy</t>
  </si>
  <si>
    <t>Hanulin – ul.Bohaterów Westerplatte</t>
  </si>
  <si>
    <t>Hanulin – droga gruntowa bez nazwy</t>
  </si>
  <si>
    <t>Droga – Hanulin-Zosin</t>
  </si>
  <si>
    <t>Mianowice – droga gruntowa do wysypiska</t>
  </si>
  <si>
    <t>Krązkowy</t>
  </si>
  <si>
    <t>394/8</t>
  </si>
  <si>
    <t>395/13</t>
  </si>
  <si>
    <t>Kliny-drogi</t>
  </si>
  <si>
    <t>192/2</t>
  </si>
  <si>
    <t>1076/2</t>
  </si>
  <si>
    <t>138/3</t>
  </si>
  <si>
    <t>138/6</t>
  </si>
  <si>
    <t>138/5</t>
  </si>
  <si>
    <t>138/4</t>
  </si>
  <si>
    <t>1076/1</t>
  </si>
  <si>
    <t>192/1</t>
  </si>
  <si>
    <t>523/1</t>
  </si>
  <si>
    <t>523/2</t>
  </si>
  <si>
    <t>1061/1</t>
  </si>
  <si>
    <t>716/2</t>
  </si>
  <si>
    <t>716/1</t>
  </si>
  <si>
    <t>522/1</t>
  </si>
  <si>
    <t>137/3</t>
  </si>
  <si>
    <t>137/4</t>
  </si>
  <si>
    <t>137/7</t>
  </si>
  <si>
    <t>138/2</t>
  </si>
  <si>
    <t>137/8</t>
  </si>
  <si>
    <t>138/7</t>
  </si>
  <si>
    <t>137/5</t>
  </si>
  <si>
    <t>137/6</t>
  </si>
  <si>
    <t>23/42</t>
  </si>
  <si>
    <t>23/43</t>
  </si>
  <si>
    <t>Mikorzyn (droga )</t>
  </si>
  <si>
    <t>876/21</t>
  </si>
  <si>
    <t>871/1</t>
  </si>
  <si>
    <t>839/1</t>
  </si>
  <si>
    <t>839/2</t>
  </si>
  <si>
    <t>149/11</t>
  </si>
  <si>
    <t>274/3</t>
  </si>
  <si>
    <t>274/15</t>
  </si>
  <si>
    <t>277/4</t>
  </si>
  <si>
    <t>Przybyszów - drogi</t>
  </si>
  <si>
    <t>Przybyszów -drogi</t>
  </si>
  <si>
    <t>9.4.4. Nieruchomości stanowiące ulice i drogi gminne</t>
  </si>
  <si>
    <t>Obręb geodezyjny, oznaczenie drogi</t>
  </si>
  <si>
    <t>Wartość księgowa w zł</t>
  </si>
  <si>
    <t>2297/4</t>
  </si>
  <si>
    <t>ul. Zwycięstwa</t>
  </si>
  <si>
    <t>ul. Zacisze</t>
  </si>
  <si>
    <t>ul. Wiatrakowa</t>
  </si>
  <si>
    <t>ul. 1000-lecia</t>
  </si>
  <si>
    <t>ul. Młyńska</t>
  </si>
  <si>
    <t>ul. Bohaterów Wrzesnia</t>
  </si>
  <si>
    <t>ul. Estkowskiego</t>
  </si>
  <si>
    <t>ul. Karłowicza</t>
  </si>
  <si>
    <t>ul. Parkowa</t>
  </si>
  <si>
    <t>ul. Graniczna</t>
  </si>
  <si>
    <t>ul. Kościelna</t>
  </si>
  <si>
    <t>ul. Nowowiejskiego</t>
  </si>
  <si>
    <t>ul. Zamenhofa</t>
  </si>
  <si>
    <t>ul. Kościuszki</t>
  </si>
  <si>
    <t>ul. Szkolna</t>
  </si>
  <si>
    <t>ul. PPR-u</t>
  </si>
  <si>
    <t>ul. Armii Krajowej</t>
  </si>
  <si>
    <t>ul. Kombatantów</t>
  </si>
  <si>
    <t>ul. Lenino</t>
  </si>
  <si>
    <t>Ul. PKWN-u</t>
  </si>
  <si>
    <t>ul. PPS-u</t>
  </si>
  <si>
    <t>ul. Gwardii Ludowej</t>
  </si>
  <si>
    <t>ul. Turkowskiego</t>
  </si>
  <si>
    <t>ul. Młunarza</t>
  </si>
  <si>
    <t>ul. Schmidta</t>
  </si>
  <si>
    <t>ul. Ruchu Oporu</t>
  </si>
  <si>
    <t>ul. Warszawska</t>
  </si>
  <si>
    <t>ul. Marcinkowskiego</t>
  </si>
  <si>
    <t>ul. Boczna</t>
  </si>
  <si>
    <t>ul. Powstańców Wielkopolskich</t>
  </si>
  <si>
    <t>ul. Spółdzielcza</t>
  </si>
  <si>
    <t>ul.Spółdzielcza (odnoga)</t>
  </si>
  <si>
    <t>ul. Sikorskiego</t>
  </si>
  <si>
    <t>ul. Szpitalna</t>
  </si>
  <si>
    <t>ul. Cichy Zaułek</t>
  </si>
  <si>
    <t>ul. Skośna</t>
  </si>
  <si>
    <t>ul. H. Sawickiej</t>
  </si>
  <si>
    <t>ul. Polna</t>
  </si>
  <si>
    <t>ul. Chopina</t>
  </si>
  <si>
    <t>ul. Moniuszki</t>
  </si>
  <si>
    <t>ul. Szymanowskiego</t>
  </si>
  <si>
    <t>ul. Berwińskiego</t>
  </si>
  <si>
    <t>ul. Sienkiewicza</t>
  </si>
  <si>
    <t>ul. 21 Stycznia</t>
  </si>
  <si>
    <t>ul. Wojska Polskiego</t>
  </si>
  <si>
    <t>ul. Manifestu Lipcowego</t>
  </si>
  <si>
    <t>ul. Cicha</t>
  </si>
  <si>
    <t>ul. Armii Poznań</t>
  </si>
  <si>
    <t>ul. Monte Cassino</t>
  </si>
  <si>
    <t>ul. Ofiar Oświęcimskich</t>
  </si>
  <si>
    <t>ul. Ofiar Torzeńca i Wyszanowa</t>
  </si>
  <si>
    <t>ul. Wiłkomirskiego</t>
  </si>
  <si>
    <t>ul. Kurpińskiego</t>
  </si>
  <si>
    <t>ul. Wieniawskeigo</t>
  </si>
  <si>
    <t>ul. Paderewskiego</t>
  </si>
  <si>
    <t>ul. Lutosławskiego</t>
  </si>
  <si>
    <t>ul. Sygietyńskeigo</t>
  </si>
  <si>
    <t>ul. Pogodna</t>
  </si>
  <si>
    <t>ul. Lipowa</t>
  </si>
  <si>
    <t>ul. Planty Lipowej</t>
  </si>
  <si>
    <t>ul. 1 Maja</t>
  </si>
  <si>
    <t>ul. 3 Maja</t>
  </si>
  <si>
    <t>ul. Wolności</t>
  </si>
  <si>
    <t>ul. Potworowskiego</t>
  </si>
  <si>
    <t>ul. Obrońców Pokoju</t>
  </si>
  <si>
    <t>ul. Krasickiego</t>
  </si>
  <si>
    <t>ul. Ogrodowa</t>
  </si>
  <si>
    <t>ul. Gimnazjalna</t>
  </si>
  <si>
    <t>ul. Ks. M. Magnuszewskiego</t>
  </si>
  <si>
    <t>ul. Zielona</t>
  </si>
  <si>
    <t>ul. Targowa</t>
  </si>
  <si>
    <t>ul. Wł. Reymonta</t>
  </si>
  <si>
    <t>ul. A Fredry</t>
  </si>
  <si>
    <t>ul. Bolesława Prusa</t>
  </si>
  <si>
    <t>ul. Walki Młodych</t>
  </si>
  <si>
    <t>ul. Wiosenna</t>
  </si>
  <si>
    <t>ul. Słoneczna</t>
  </si>
  <si>
    <t>ul. Dąbrowskiego</t>
  </si>
  <si>
    <t>ul. Wesoła</t>
  </si>
  <si>
    <t>ul. Radosna</t>
  </si>
  <si>
    <t>ul. Nowa</t>
  </si>
  <si>
    <t>ul. Długa</t>
  </si>
  <si>
    <t>ul. Wyderkowskiego</t>
  </si>
  <si>
    <t>ul. Kokocińskiego</t>
  </si>
  <si>
    <t>ul. Wyspiańskiego</t>
  </si>
  <si>
    <t>ul.Chełmońskiego i ul.Malczewskiego</t>
  </si>
  <si>
    <t>ul. Serbeńskiego</t>
  </si>
  <si>
    <t>ul. Tęczowa</t>
  </si>
  <si>
    <t>ul. Pocztowa</t>
  </si>
  <si>
    <t>ul. Nowackiego</t>
  </si>
  <si>
    <t>ul. Rzeźnicka</t>
  </si>
  <si>
    <t>ul. Staszica</t>
  </si>
  <si>
    <t>ul.Graniczna, ul.Młyńska</t>
  </si>
  <si>
    <t>ul. Zamkowa</t>
  </si>
  <si>
    <t>ul. Orzeszkowej</t>
  </si>
  <si>
    <t>ul. Łąkowa</t>
  </si>
  <si>
    <t>ul. E. Orzeszkowej</t>
  </si>
  <si>
    <t>ul. E Orzeszkowej</t>
  </si>
  <si>
    <t>ul. Skryta</t>
  </si>
  <si>
    <t>ul. Sieroca</t>
  </si>
  <si>
    <t>ul. Strumykowa</t>
  </si>
  <si>
    <t>ul.Warszawska (odnoga)</t>
  </si>
  <si>
    <t>ul. Spokojna</t>
  </si>
  <si>
    <t>ul. Stara</t>
  </si>
  <si>
    <t>ul. Łazienkowa</t>
  </si>
  <si>
    <t>ul. Słodowa</t>
  </si>
  <si>
    <t>ul. Ratuszowa</t>
  </si>
  <si>
    <t>ul. Mickiewicza</t>
  </si>
  <si>
    <t>ul. Kręta</t>
  </si>
  <si>
    <t>ul. Poniatowskiego</t>
  </si>
  <si>
    <t>ul. Kilińskiego</t>
  </si>
  <si>
    <t>ul. Kraszewskiego</t>
  </si>
  <si>
    <t>ul. Krótka</t>
  </si>
  <si>
    <t xml:space="preserve">ul.Ks.P.Wawrzyniaka </t>
  </si>
  <si>
    <t xml:space="preserve">ul.Rzeźnicka ( odnoga ) </t>
  </si>
  <si>
    <t>ul. Bohaterów Września</t>
  </si>
  <si>
    <t>2548/1</t>
  </si>
  <si>
    <t>2548/2</t>
  </si>
  <si>
    <t>2548/3</t>
  </si>
  <si>
    <t>2548/4</t>
  </si>
  <si>
    <t>2548/5</t>
  </si>
  <si>
    <t>2548/6</t>
  </si>
  <si>
    <t>2548/9</t>
  </si>
  <si>
    <t>2548/10</t>
  </si>
  <si>
    <t>2547/1</t>
  </si>
  <si>
    <t>2547/3</t>
  </si>
  <si>
    <t>2717/3</t>
  </si>
  <si>
    <t>2717/4</t>
  </si>
  <si>
    <t>2718/2</t>
  </si>
  <si>
    <t>2718/3</t>
  </si>
  <si>
    <t>2718/4</t>
  </si>
  <si>
    <t>2302/2</t>
  </si>
  <si>
    <t>1939/2</t>
  </si>
  <si>
    <t>2018/4</t>
  </si>
  <si>
    <t>2018/5</t>
  </si>
  <si>
    <t>2054/2</t>
  </si>
  <si>
    <t>2056/02</t>
  </si>
  <si>
    <t>1929/1</t>
  </si>
  <si>
    <t>2221/2</t>
  </si>
  <si>
    <t>2138/2</t>
  </si>
  <si>
    <t>2909/1</t>
  </si>
  <si>
    <t>2909/2</t>
  </si>
  <si>
    <t>2015/1</t>
  </si>
  <si>
    <t>2052/10</t>
  </si>
  <si>
    <t>1905/1</t>
  </si>
  <si>
    <t>1905/4</t>
  </si>
  <si>
    <t>2007/9</t>
  </si>
  <si>
    <t>2007/10</t>
  </si>
  <si>
    <t>1905/2</t>
  </si>
  <si>
    <t>1905/3</t>
  </si>
  <si>
    <t>2335/1</t>
  </si>
  <si>
    <t>2402/3</t>
  </si>
  <si>
    <t>2402/5</t>
  </si>
  <si>
    <t>2334/1</t>
  </si>
  <si>
    <t>2334/2</t>
  </si>
  <si>
    <t>1938/08</t>
  </si>
  <si>
    <t>1938/06</t>
  </si>
  <si>
    <t>1970/1</t>
  </si>
  <si>
    <t>1978/1</t>
  </si>
  <si>
    <t>1977/1</t>
  </si>
  <si>
    <t>2924/02</t>
  </si>
  <si>
    <t>2925/02</t>
  </si>
  <si>
    <t>2402/2</t>
  </si>
  <si>
    <t>24/2</t>
  </si>
  <si>
    <t>25/2</t>
  </si>
  <si>
    <t>35/1</t>
  </si>
  <si>
    <t>55/1</t>
  </si>
  <si>
    <t>77/1</t>
  </si>
  <si>
    <t>92/1</t>
  </si>
  <si>
    <t>29/2</t>
  </si>
  <si>
    <t>98/1</t>
  </si>
  <si>
    <t>19/2</t>
  </si>
  <si>
    <t>44/2</t>
  </si>
  <si>
    <t>89/2</t>
  </si>
  <si>
    <t>49/1</t>
  </si>
  <si>
    <t>46/1</t>
  </si>
  <si>
    <t>85/1</t>
  </si>
  <si>
    <t>47/1</t>
  </si>
  <si>
    <t>84/1</t>
  </si>
  <si>
    <t>33/1</t>
  </si>
  <si>
    <t>94/1</t>
  </si>
  <si>
    <t>40/1</t>
  </si>
  <si>
    <t>28/2</t>
  </si>
  <si>
    <t>17/2</t>
  </si>
  <si>
    <t>81/1</t>
  </si>
  <si>
    <t>31/2</t>
  </si>
  <si>
    <t>82/1</t>
  </si>
  <si>
    <t>39/1</t>
  </si>
  <si>
    <t>90/1</t>
  </si>
  <si>
    <t>80/1</t>
  </si>
  <si>
    <t>78/1</t>
  </si>
  <si>
    <t>79/1</t>
  </si>
  <si>
    <t>41/1</t>
  </si>
  <si>
    <t>65/3</t>
  </si>
  <si>
    <t>67/2</t>
  </si>
  <si>
    <t xml:space="preserve">ul.Walki Młodych </t>
  </si>
  <si>
    <t>1524/1</t>
  </si>
  <si>
    <t>1523/1</t>
  </si>
  <si>
    <t>ul.Rzeźnicka</t>
  </si>
  <si>
    <t>9.4.5. Nieruchomości stanowiące parkingi</t>
  </si>
  <si>
    <t xml:space="preserve">ul.Polna  </t>
  </si>
  <si>
    <t>9.4.6. Nieruchomości stanowiące place i targowiska</t>
  </si>
  <si>
    <t>2065/1</t>
  </si>
  <si>
    <t>Obręb geodezyjny określenie położenia</t>
  </si>
  <si>
    <t>9.4.7. Nieruchomości stanowiące tereny składowiska odpadów komunalnych</t>
  </si>
  <si>
    <t xml:space="preserve">ul.Sikorskiego, ul.Szpitalna, ul.Wawrzyniaka, </t>
  </si>
  <si>
    <t>1777/1</t>
  </si>
  <si>
    <t>1778/1</t>
  </si>
  <si>
    <t xml:space="preserve">ul.Kościuszki – ul.Kościelna </t>
  </si>
  <si>
    <t>ul.Kościuszki – ul.Pocztowa</t>
  </si>
  <si>
    <t>Ul.Rzeźnicka</t>
  </si>
  <si>
    <t>ul.Sikorskiego – ul.Wiosny Ludów</t>
  </si>
  <si>
    <t>Boisko z ogrodem jordanowskim</t>
  </si>
  <si>
    <t>184/2</t>
  </si>
  <si>
    <t>Hanulin</t>
  </si>
  <si>
    <t>9.4.8. Nieruchomości stanowiące tereny rekreacyjne, parki i zieleńce</t>
  </si>
  <si>
    <t>1966/2</t>
  </si>
  <si>
    <t>Ul.Wrocławka (park 700-lecia)</t>
  </si>
  <si>
    <t>Ośrodek Sportu i Rekreacji w Mikorzynie</t>
  </si>
  <si>
    <t>35/25</t>
  </si>
  <si>
    <t>35/26</t>
  </si>
  <si>
    <t>9.4.9. Nieruchomość ośrodka wypoczynkowego w Mikorzyni (w administracji Towarzystwa Społecznego im. Mikory w Mikorzynie</t>
  </si>
  <si>
    <t>36/1</t>
  </si>
  <si>
    <t>ul.Warszawska 15</t>
  </si>
  <si>
    <t>1604/2</t>
  </si>
  <si>
    <t>5 + 2</t>
  </si>
  <si>
    <t>ul.Warszawska 25</t>
  </si>
  <si>
    <t>1534/1</t>
  </si>
  <si>
    <t>6 + 1</t>
  </si>
  <si>
    <t>ul.Warszawska 56</t>
  </si>
  <si>
    <t>970/1</t>
  </si>
  <si>
    <t>970/6</t>
  </si>
  <si>
    <t>970/3</t>
  </si>
  <si>
    <t>ul.Świerczewskiego 9</t>
  </si>
  <si>
    <t>800/3</t>
  </si>
  <si>
    <t>800/5</t>
  </si>
  <si>
    <t>ul.Kilińskiego 4</t>
  </si>
  <si>
    <t>1395/1</t>
  </si>
  <si>
    <t>3 + 1</t>
  </si>
  <si>
    <t>993/21</t>
  </si>
  <si>
    <t xml:space="preserve">Ul.Sienkiewicza 6 </t>
  </si>
  <si>
    <t>5 +1</t>
  </si>
  <si>
    <t>Ul.Sikorskiego 16</t>
  </si>
  <si>
    <t>Ul.Sikorskiego 18</t>
  </si>
  <si>
    <t>1843/4</t>
  </si>
  <si>
    <t>Ul.Sikorskiego 11</t>
  </si>
  <si>
    <t>1848/3</t>
  </si>
  <si>
    <t>Ul.Sikorskiego 13</t>
  </si>
  <si>
    <t>Ul.Sikorskiego 15</t>
  </si>
  <si>
    <t>Ul.Sikorskiego 17</t>
  </si>
  <si>
    <t>Ul.Wieluńska 15</t>
  </si>
  <si>
    <t>1015/1</t>
  </si>
  <si>
    <t>Ul.Wolności 3</t>
  </si>
  <si>
    <t>1838/2</t>
  </si>
  <si>
    <t>Ul.Wolności 5</t>
  </si>
  <si>
    <t>1784/3</t>
  </si>
  <si>
    <t>Ul.Wolności 6</t>
  </si>
  <si>
    <t>1784/4</t>
  </si>
  <si>
    <t>Ul.Wolności 7</t>
  </si>
  <si>
    <t>1844/1</t>
  </si>
  <si>
    <t>Ul.Wolności 10</t>
  </si>
  <si>
    <t>1844/4</t>
  </si>
  <si>
    <t>Ul.Wolności 12</t>
  </si>
  <si>
    <t>1844/6</t>
  </si>
  <si>
    <t>Ul.Wolności 13</t>
  </si>
  <si>
    <t>1843/1</t>
  </si>
  <si>
    <t>Ul.Wolności 14</t>
  </si>
  <si>
    <t>1843/2</t>
  </si>
  <si>
    <t>Ul.Wolności 15</t>
  </si>
  <si>
    <t>1843/3</t>
  </si>
  <si>
    <t>Ul.1 Maja 3</t>
  </si>
  <si>
    <t>1840/1</t>
  </si>
  <si>
    <t xml:space="preserve">Ul.1 Maja 1 </t>
  </si>
  <si>
    <t>1840/3</t>
  </si>
  <si>
    <t>Ul.3 Maja 3</t>
  </si>
  <si>
    <t>Ul.Świerczewskiego 8a</t>
  </si>
  <si>
    <t>1004/7</t>
  </si>
  <si>
    <t>1004/15</t>
  </si>
  <si>
    <t>Ul.Młyńska 24</t>
  </si>
  <si>
    <t>1091/1</t>
  </si>
  <si>
    <t>Kierzno nr 21</t>
  </si>
  <si>
    <t>Budynek na gruncie administrowanym przez szkołę</t>
  </si>
  <si>
    <t>Mechnice nr 1</t>
  </si>
  <si>
    <r>
      <t>Adaptacja</t>
    </r>
    <r>
      <rPr>
        <sz val="9"/>
        <color indexed="8"/>
        <rFont val="Times New Roman"/>
        <family val="1"/>
      </rPr>
      <t xml:space="preserve"> na lokale socjalne</t>
    </r>
  </si>
  <si>
    <t>Zosin nr 9</t>
  </si>
  <si>
    <t>462/4</t>
  </si>
  <si>
    <t>Przybyszów nr 39</t>
  </si>
  <si>
    <t>Rzetnia nr 60</t>
  </si>
  <si>
    <t>Świba nr 145</t>
  </si>
  <si>
    <t>454/1</t>
  </si>
  <si>
    <t>454/2</t>
  </si>
  <si>
    <t>1963/1</t>
  </si>
  <si>
    <t>Obręb geodezyjny, oznaczenie budynku</t>
  </si>
  <si>
    <r>
      <t>Powierzchnia</t>
    </r>
    <r>
      <rPr>
        <sz val="10"/>
        <color indexed="8"/>
        <rFont val="Times New Roman"/>
        <family val="1"/>
      </rPr>
      <t xml:space="preserve"> gruntu w ha</t>
    </r>
  </si>
  <si>
    <t>Ilość lokali mieszk. + lokale użytkowe</t>
  </si>
  <si>
    <t>Lp</t>
  </si>
  <si>
    <t>Ilość lokali</t>
  </si>
  <si>
    <r>
      <t xml:space="preserve">Udział w </t>
    </r>
    <r>
      <rPr>
        <sz val="8"/>
        <color indexed="8"/>
        <rFont val="Times New Roman"/>
        <family val="1"/>
      </rPr>
      <t xml:space="preserve">nieruchomości </t>
    </r>
    <r>
      <rPr>
        <sz val="9"/>
        <color indexed="8"/>
        <rFont val="Times New Roman"/>
        <family val="1"/>
      </rPr>
      <t>wspólnej</t>
    </r>
  </si>
  <si>
    <t xml:space="preserve">Al.Marcinkowskiego nr 15 </t>
  </si>
  <si>
    <t>912/20</t>
  </si>
  <si>
    <t>Al.Marcinkowskiego nr 17</t>
  </si>
  <si>
    <t>912/29</t>
  </si>
  <si>
    <t>1846/2</t>
  </si>
  <si>
    <t>Ul.Wiosny Ludów Nr 8</t>
  </si>
  <si>
    <t>1870/2</t>
  </si>
  <si>
    <t>1783/1</t>
  </si>
  <si>
    <t>3859/10000</t>
  </si>
  <si>
    <t>7958/10000</t>
  </si>
  <si>
    <t>1479/1</t>
  </si>
  <si>
    <t>Ul.Zacisze 1A</t>
  </si>
  <si>
    <t>1007/3</t>
  </si>
  <si>
    <t>2813/10000</t>
  </si>
  <si>
    <t>1008/2</t>
  </si>
  <si>
    <t>1010/2</t>
  </si>
  <si>
    <t>1009/2</t>
  </si>
  <si>
    <t xml:space="preserve">Ul.Wieluńska 7D </t>
  </si>
  <si>
    <t>1009/1</t>
  </si>
  <si>
    <t>1382/10000</t>
  </si>
  <si>
    <t>9.4.11. Nieruchomości stanowiace gminny zasób mieszkaniowy wchodzące w skład wspólnot mieszkaniowych ( w administracji ADM Kępno Sp. z o.o.)</t>
  </si>
  <si>
    <t>2335/2</t>
  </si>
  <si>
    <r>
      <t xml:space="preserve">Powierzchnia </t>
    </r>
    <r>
      <rPr>
        <sz val="10"/>
        <color indexed="8"/>
        <rFont val="Times New Roman"/>
        <family val="1"/>
      </rPr>
      <t>gruntu (w ha)</t>
    </r>
  </si>
  <si>
    <t>Ul.Spółdzielcza  nr 2</t>
  </si>
  <si>
    <t>Ul.Sikorskiego nr 2 i nr 4</t>
  </si>
  <si>
    <t>Ul.Sienkiewicza nr 7</t>
  </si>
  <si>
    <t>Obręb geodezyjny oznaczenie budynku</t>
  </si>
  <si>
    <r>
      <t xml:space="preserve">Powierzchnia </t>
    </r>
    <r>
      <rPr>
        <sz val="10"/>
        <color indexed="8"/>
        <rFont val="Times New Roman"/>
        <family val="1"/>
      </rPr>
      <t>gruntu w ha</t>
    </r>
  </si>
  <si>
    <t>Mianowice – „Centrum socjalne” (w użytkowaniu wieczystym Gminy Kępno)</t>
  </si>
  <si>
    <t>9.4.12. Nieruchomości zabudowane budynkami użytkowymi (w administracji ADM Kępno Sp. z o.o.)</t>
  </si>
  <si>
    <t>Wartość w zł</t>
  </si>
  <si>
    <t xml:space="preserve">ul.Osińska </t>
  </si>
  <si>
    <t>800/24</t>
  </si>
  <si>
    <t>800/23</t>
  </si>
  <si>
    <t>800/22</t>
  </si>
  <si>
    <t>800/21</t>
  </si>
  <si>
    <t>800/20</t>
  </si>
  <si>
    <t>800/19</t>
  </si>
  <si>
    <t>800/18</t>
  </si>
  <si>
    <t>800/17</t>
  </si>
  <si>
    <t>800/16</t>
  </si>
  <si>
    <t>800/15</t>
  </si>
  <si>
    <t>800/14</t>
  </si>
  <si>
    <t>800/13</t>
  </si>
  <si>
    <t>800/12</t>
  </si>
  <si>
    <t>800/11</t>
  </si>
  <si>
    <t>800/10</t>
  </si>
  <si>
    <t>800/9</t>
  </si>
  <si>
    <t>800/8</t>
  </si>
  <si>
    <t>800/7</t>
  </si>
  <si>
    <t>800/2</t>
  </si>
  <si>
    <t>ul.1000-lecia</t>
  </si>
  <si>
    <t>906/16</t>
  </si>
  <si>
    <t>906/15</t>
  </si>
  <si>
    <t>906/14</t>
  </si>
  <si>
    <t>906/13</t>
  </si>
  <si>
    <t>906/12</t>
  </si>
  <si>
    <t>906/11</t>
  </si>
  <si>
    <t>906/10</t>
  </si>
  <si>
    <t>906/9</t>
  </si>
  <si>
    <t>906/8</t>
  </si>
  <si>
    <t>906/7</t>
  </si>
  <si>
    <t>906/6</t>
  </si>
  <si>
    <t>906/5</t>
  </si>
  <si>
    <t>ul.Warszawska</t>
  </si>
  <si>
    <t>1528/5</t>
  </si>
  <si>
    <t>9.4.13. Nieruchomości zabudowane garażami (w administracji ADM Kępno Sp z o.o.)</t>
  </si>
  <si>
    <t>Obręb geodezyjny okreslenie położenia</t>
  </si>
  <si>
    <t>482/2</t>
  </si>
  <si>
    <t>484/8</t>
  </si>
  <si>
    <t>484/11</t>
  </si>
  <si>
    <t>522/6</t>
  </si>
  <si>
    <t>346/3</t>
  </si>
  <si>
    <t>346/5</t>
  </si>
  <si>
    <t>342/1</t>
  </si>
  <si>
    <t>342/2</t>
  </si>
  <si>
    <t>1556/1</t>
  </si>
  <si>
    <t>549/17</t>
  </si>
  <si>
    <t>549/10</t>
  </si>
  <si>
    <t>810/27</t>
  </si>
  <si>
    <t>810/29</t>
  </si>
  <si>
    <t>810/25</t>
  </si>
  <si>
    <t>546/1</t>
  </si>
  <si>
    <t>559/15</t>
  </si>
  <si>
    <t>617/3</t>
  </si>
  <si>
    <t>1826/4</t>
  </si>
  <si>
    <t>1846/3</t>
  </si>
  <si>
    <t>988/1</t>
  </si>
  <si>
    <t>962/2</t>
  </si>
  <si>
    <t>1653/5</t>
  </si>
  <si>
    <t>1653/6</t>
  </si>
  <si>
    <t>1528/8</t>
  </si>
  <si>
    <t>808/7</t>
  </si>
  <si>
    <t>1654/24</t>
  </si>
  <si>
    <t>1654/25</t>
  </si>
  <si>
    <t>546/3</t>
  </si>
  <si>
    <t>644/2</t>
  </si>
  <si>
    <t>684/1</t>
  </si>
  <si>
    <t>685/3</t>
  </si>
  <si>
    <t>687/4</t>
  </si>
  <si>
    <t>Ul.Boczna</t>
  </si>
  <si>
    <t>Ul.Wrocławska</t>
  </si>
  <si>
    <t>Al.Marcinkowskiego 14 ( plac )</t>
  </si>
  <si>
    <t>928/2</t>
  </si>
  <si>
    <t>160/2</t>
  </si>
  <si>
    <t>513/6</t>
  </si>
  <si>
    <t>514/4</t>
  </si>
  <si>
    <t>23/27</t>
  </si>
  <si>
    <t>571/1</t>
  </si>
  <si>
    <t>571/2</t>
  </si>
  <si>
    <t>571/3</t>
  </si>
  <si>
    <t>571/4</t>
  </si>
  <si>
    <t>571/5</t>
  </si>
  <si>
    <t>110/2</t>
  </si>
  <si>
    <t>135/2</t>
  </si>
  <si>
    <t>105/4</t>
  </si>
  <si>
    <t>9.4.14. Inne nieruchomości wchodzące w skład zasobu nieruchomości gminnych</t>
  </si>
  <si>
    <t>Ostrówiec (grunty rolne)</t>
  </si>
  <si>
    <t>2549/1</t>
  </si>
  <si>
    <t>2578/2</t>
  </si>
  <si>
    <t>2053/1</t>
  </si>
  <si>
    <t>2056/1</t>
  </si>
  <si>
    <t>2764/1</t>
  </si>
  <si>
    <t>2766/1</t>
  </si>
  <si>
    <t>2235/3</t>
  </si>
  <si>
    <t>1932/2</t>
  </si>
  <si>
    <t>37/2</t>
  </si>
  <si>
    <t>26/7</t>
  </si>
  <si>
    <t>26/6</t>
  </si>
  <si>
    <t>2. Wykaz nieruchomości stanowiących własność gminy Kępno na dzień:</t>
  </si>
  <si>
    <t>6. Przekształcenie prawa użytkowania wieczystego w prawo własności</t>
  </si>
  <si>
    <t>7. Sprzedaż nieruchomości lokalowych</t>
  </si>
  <si>
    <t>8 8.1 Nieruchomości nabyte do zasobów mienia komunalnego w drodze czynności cywilno-prawnych</t>
  </si>
  <si>
    <t>Miejsko-Gminny Ośrodek Pomocy Społecznej ul. Wawrzyniaka</t>
  </si>
  <si>
    <t>2319/1</t>
  </si>
  <si>
    <t>Zestawienie</t>
  </si>
  <si>
    <t xml:space="preserve">9.4 Gminny Zasób Nieruchomości </t>
  </si>
  <si>
    <t xml:space="preserve">385/2 </t>
  </si>
  <si>
    <t>droga - Borek Mielęcki</t>
  </si>
  <si>
    <t>ul. Małcużyńskiego</t>
  </si>
  <si>
    <t>273/8</t>
  </si>
  <si>
    <t>Droga osiedlowa</t>
  </si>
  <si>
    <t>76/1</t>
  </si>
  <si>
    <t>59/2</t>
  </si>
  <si>
    <t>73/2</t>
  </si>
  <si>
    <t>73/1</t>
  </si>
  <si>
    <t>59/1</t>
  </si>
  <si>
    <t>93/1</t>
  </si>
  <si>
    <t>103/1</t>
  </si>
  <si>
    <t>23/2</t>
  </si>
  <si>
    <t>128/1</t>
  </si>
  <si>
    <t>100/1</t>
  </si>
  <si>
    <t>26/2</t>
  </si>
  <si>
    <t>20/2</t>
  </si>
  <si>
    <t>106/1</t>
  </si>
  <si>
    <t>106/3</t>
  </si>
  <si>
    <t>18/1</t>
  </si>
  <si>
    <t>30/2</t>
  </si>
  <si>
    <t>45/1</t>
  </si>
  <si>
    <t>87/1</t>
  </si>
  <si>
    <t>1068/1</t>
  </si>
  <si>
    <t>48/1</t>
  </si>
  <si>
    <t>83/1</t>
  </si>
  <si>
    <t>60/1</t>
  </si>
  <si>
    <t>70/1</t>
  </si>
  <si>
    <t>34/1</t>
  </si>
  <si>
    <t>37/1</t>
  </si>
  <si>
    <t>42/1</t>
  </si>
  <si>
    <t>88/1</t>
  </si>
  <si>
    <t>132/1</t>
  </si>
  <si>
    <t>56/1</t>
  </si>
  <si>
    <t>56/5</t>
  </si>
  <si>
    <t>74/1</t>
  </si>
  <si>
    <t>130/2</t>
  </si>
  <si>
    <t>133/3</t>
  </si>
  <si>
    <t>126/1</t>
  </si>
  <si>
    <t>86/1</t>
  </si>
  <si>
    <t>508/10</t>
  </si>
  <si>
    <t>12/2</t>
  </si>
  <si>
    <t>9/2</t>
  </si>
  <si>
    <t>11/2</t>
  </si>
  <si>
    <t>489/1</t>
  </si>
  <si>
    <t>3</t>
  </si>
  <si>
    <t>32</t>
  </si>
  <si>
    <t>114</t>
  </si>
  <si>
    <t>115</t>
  </si>
  <si>
    <t>129</t>
  </si>
  <si>
    <t>173</t>
  </si>
  <si>
    <t>174</t>
  </si>
  <si>
    <t>216</t>
  </si>
  <si>
    <t>218</t>
  </si>
  <si>
    <t>219</t>
  </si>
  <si>
    <t>221</t>
  </si>
  <si>
    <t>222</t>
  </si>
  <si>
    <t>285</t>
  </si>
  <si>
    <t>287</t>
  </si>
  <si>
    <t>288</t>
  </si>
  <si>
    <t>289</t>
  </si>
  <si>
    <t>291</t>
  </si>
  <si>
    <t>367</t>
  </si>
  <si>
    <t>368</t>
  </si>
  <si>
    <t>406</t>
  </si>
  <si>
    <t>407</t>
  </si>
  <si>
    <t>408</t>
  </si>
  <si>
    <t>409</t>
  </si>
  <si>
    <t>412</t>
  </si>
  <si>
    <t>414</t>
  </si>
  <si>
    <t>415</t>
  </si>
  <si>
    <t>457</t>
  </si>
  <si>
    <t>494</t>
  </si>
  <si>
    <t>495</t>
  </si>
  <si>
    <t>496</t>
  </si>
  <si>
    <t>502</t>
  </si>
  <si>
    <t>503</t>
  </si>
  <si>
    <t>575</t>
  </si>
  <si>
    <t>563</t>
  </si>
  <si>
    <t>594/4</t>
  </si>
  <si>
    <t>626</t>
  </si>
  <si>
    <t>628</t>
  </si>
  <si>
    <t>629</t>
  </si>
  <si>
    <t>675</t>
  </si>
  <si>
    <t>683</t>
  </si>
  <si>
    <t>684</t>
  </si>
  <si>
    <t>687</t>
  </si>
  <si>
    <t>685</t>
  </si>
  <si>
    <t>710/2</t>
  </si>
  <si>
    <t>712</t>
  </si>
  <si>
    <t>713</t>
  </si>
  <si>
    <t>714</t>
  </si>
  <si>
    <t>738</t>
  </si>
  <si>
    <t>739</t>
  </si>
  <si>
    <t>740</t>
  </si>
  <si>
    <t>755/13</t>
  </si>
  <si>
    <t>759</t>
  </si>
  <si>
    <t>760</t>
  </si>
  <si>
    <t>786</t>
  </si>
  <si>
    <t>327</t>
  </si>
  <si>
    <t>328</t>
  </si>
  <si>
    <t>369</t>
  </si>
  <si>
    <t>505</t>
  </si>
  <si>
    <t>506</t>
  </si>
  <si>
    <t>507</t>
  </si>
  <si>
    <t>508</t>
  </si>
  <si>
    <t>509/2</t>
  </si>
  <si>
    <t>434/2</t>
  </si>
  <si>
    <t>83/4</t>
  </si>
  <si>
    <t>83/5</t>
  </si>
  <si>
    <t>408/2</t>
  </si>
  <si>
    <t>410/2</t>
  </si>
  <si>
    <t>2631</t>
  </si>
  <si>
    <t>1654/36</t>
  </si>
  <si>
    <t>1654/37</t>
  </si>
  <si>
    <t>1652/8</t>
  </si>
  <si>
    <t>1035/277</t>
  </si>
  <si>
    <t>1035/279</t>
  </si>
  <si>
    <t>1035/273</t>
  </si>
  <si>
    <t>1035/275</t>
  </si>
  <si>
    <r>
      <t>Powierzchnia użytkowa lokalu w m</t>
    </r>
    <r>
      <rPr>
        <vertAlign val="superscript"/>
        <sz val="10"/>
        <color indexed="8"/>
        <rFont val="Times New Roman"/>
        <family val="1"/>
      </rPr>
      <t>2</t>
    </r>
  </si>
  <si>
    <t>1654/3</t>
  </si>
  <si>
    <t>1681/1</t>
  </si>
  <si>
    <t>1681/2</t>
  </si>
  <si>
    <t>1661/1</t>
  </si>
  <si>
    <t>24/1</t>
  </si>
  <si>
    <t>Nieruchomość zabudowana pomnikiem Powstańców Wielkopolskich</t>
  </si>
  <si>
    <t xml:space="preserve">Obręb geodezyjny, </t>
  </si>
  <si>
    <t xml:space="preserve">Powierzchnia gruntów </t>
  </si>
  <si>
    <t>w ha</t>
  </si>
  <si>
    <t xml:space="preserve">Cena sprzedaży </t>
  </si>
  <si>
    <t xml:space="preserve">w zł </t>
  </si>
  <si>
    <t>9. Wykazy nieruchomości gruntowych wg formy władania</t>
  </si>
  <si>
    <t>2231/2</t>
  </si>
  <si>
    <t>2597/1</t>
  </si>
  <si>
    <t>559/4</t>
  </si>
  <si>
    <t>2007/1</t>
  </si>
  <si>
    <t>2047/1</t>
  </si>
  <si>
    <t>2297/9</t>
  </si>
  <si>
    <t>2297/8</t>
  </si>
  <si>
    <t>2811/2</t>
  </si>
  <si>
    <t>2570/1</t>
  </si>
  <si>
    <t>2297/7</t>
  </si>
  <si>
    <t>2570/2</t>
  </si>
  <si>
    <t>2578/1</t>
  </si>
  <si>
    <t>2041/5</t>
  </si>
  <si>
    <t>2007/3</t>
  </si>
  <si>
    <t>2018/2</t>
  </si>
  <si>
    <t>906/33</t>
  </si>
  <si>
    <t>906/34</t>
  </si>
  <si>
    <t>1654/41</t>
  </si>
  <si>
    <t>1869/1</t>
  </si>
  <si>
    <t>1872/2</t>
  </si>
  <si>
    <t>1872/4</t>
  </si>
  <si>
    <t>909/27</t>
  </si>
  <si>
    <t>906/31</t>
  </si>
  <si>
    <t>912/38</t>
  </si>
  <si>
    <t>912/39</t>
  </si>
  <si>
    <t>912/36</t>
  </si>
  <si>
    <t>912/37</t>
  </si>
  <si>
    <t>625/1</t>
  </si>
  <si>
    <t>625/2</t>
  </si>
  <si>
    <t>1869/2</t>
  </si>
  <si>
    <t>1869/3</t>
  </si>
  <si>
    <t>1871/1</t>
  </si>
  <si>
    <t>1871/2</t>
  </si>
  <si>
    <t>1865/5</t>
  </si>
  <si>
    <t>1865/6</t>
  </si>
  <si>
    <t>1865/7</t>
  </si>
  <si>
    <t>1865/8</t>
  </si>
  <si>
    <t>1865/9</t>
  </si>
  <si>
    <t>1872/1</t>
  </si>
  <si>
    <t>1872/3</t>
  </si>
  <si>
    <t>1875/3</t>
  </si>
  <si>
    <t>1875/4</t>
  </si>
  <si>
    <t>1875/5</t>
  </si>
  <si>
    <t>1875/6</t>
  </si>
  <si>
    <t>1875/7</t>
  </si>
  <si>
    <t>1875/9</t>
  </si>
  <si>
    <t>1875/11</t>
  </si>
  <si>
    <t>1876/1</t>
  </si>
  <si>
    <t>1878/1</t>
  </si>
  <si>
    <t>1880/3</t>
  </si>
  <si>
    <t>1883/8</t>
  </si>
  <si>
    <t>1858/1</t>
  </si>
  <si>
    <t>1864/4</t>
  </si>
  <si>
    <t>1864/5</t>
  </si>
  <si>
    <t>1866/1</t>
  </si>
  <si>
    <t>1866/2</t>
  </si>
  <si>
    <t>1891/1</t>
  </si>
  <si>
    <t>1891/2</t>
  </si>
  <si>
    <t>687/12</t>
  </si>
  <si>
    <t>687/13</t>
  </si>
  <si>
    <t>687/14</t>
  </si>
  <si>
    <t>687/15</t>
  </si>
  <si>
    <t>698/27</t>
  </si>
  <si>
    <t>698/30</t>
  </si>
  <si>
    <t>698/18</t>
  </si>
  <si>
    <t>698//19</t>
  </si>
  <si>
    <t>698/20</t>
  </si>
  <si>
    <t>698/21</t>
  </si>
  <si>
    <t>698/22</t>
  </si>
  <si>
    <t>698/23</t>
  </si>
  <si>
    <t>698/31</t>
  </si>
  <si>
    <t>2095/13</t>
  </si>
  <si>
    <t>2095/14</t>
  </si>
  <si>
    <t>2095/15</t>
  </si>
  <si>
    <t>2095/16</t>
  </si>
  <si>
    <t>2095/17</t>
  </si>
  <si>
    <t>2095/18</t>
  </si>
  <si>
    <t>2095/19</t>
  </si>
  <si>
    <t>2095/20</t>
  </si>
  <si>
    <t>2095/21</t>
  </si>
  <si>
    <t>2095/22</t>
  </si>
  <si>
    <t>2095/23</t>
  </si>
  <si>
    <t>983/10</t>
  </si>
  <si>
    <t>983/6</t>
  </si>
  <si>
    <t>983/7</t>
  </si>
  <si>
    <t>982/5</t>
  </si>
  <si>
    <t>982/6</t>
  </si>
  <si>
    <t>982/9</t>
  </si>
  <si>
    <t>982/10</t>
  </si>
  <si>
    <t>982/12</t>
  </si>
  <si>
    <t>982/13</t>
  </si>
  <si>
    <t>982/8</t>
  </si>
  <si>
    <t>2095/10</t>
  </si>
  <si>
    <t>2095/11</t>
  </si>
  <si>
    <t>2095/12</t>
  </si>
  <si>
    <t>1654/28</t>
  </si>
  <si>
    <t>1654/40</t>
  </si>
  <si>
    <t>1654/30</t>
  </si>
  <si>
    <t>1654/31</t>
  </si>
  <si>
    <t>1654/33</t>
  </si>
  <si>
    <t>1654/34</t>
  </si>
  <si>
    <t>1654/35</t>
  </si>
  <si>
    <t>1643/15</t>
  </si>
  <si>
    <t>1643/16</t>
  </si>
  <si>
    <t>1643/17</t>
  </si>
  <si>
    <t>1643/18</t>
  </si>
  <si>
    <t>1643/19</t>
  </si>
  <si>
    <t>1643/20</t>
  </si>
  <si>
    <t>1643/21</t>
  </si>
  <si>
    <t>1643/22</t>
  </si>
  <si>
    <t>1643/23</t>
  </si>
  <si>
    <t>1643/25</t>
  </si>
  <si>
    <t>1643/26</t>
  </si>
  <si>
    <t>691/9</t>
  </si>
  <si>
    <t>677/17</t>
  </si>
  <si>
    <t>691/8</t>
  </si>
  <si>
    <t>677/15</t>
  </si>
  <si>
    <t>677/16</t>
  </si>
  <si>
    <t>Os. Odrodzenia</t>
  </si>
  <si>
    <t>Oś.Odrodzenia</t>
  </si>
  <si>
    <t>698/26</t>
  </si>
  <si>
    <t>698/28</t>
  </si>
  <si>
    <t>698/29</t>
  </si>
  <si>
    <t>983/9</t>
  </si>
  <si>
    <t>982/11</t>
  </si>
  <si>
    <t>ul.Spółdzielcza</t>
  </si>
  <si>
    <t>ul.Przemysłowa</t>
  </si>
  <si>
    <t>ul.Wiatrakowa</t>
  </si>
  <si>
    <t>1875/10</t>
  </si>
  <si>
    <t>1643/27</t>
  </si>
  <si>
    <t>2812/12</t>
  </si>
  <si>
    <t>(teren zielony)</t>
  </si>
  <si>
    <t>Powierzchnia gruntu w ha</t>
  </si>
  <si>
    <t>Grunt</t>
  </si>
  <si>
    <t>Zabudowanmia</t>
  </si>
  <si>
    <t>Drogi gminne</t>
  </si>
  <si>
    <t xml:space="preserve">ul.Słoneczna   </t>
  </si>
  <si>
    <t>ul.Powstańców Wlkp.</t>
  </si>
  <si>
    <t>151+5</t>
  </si>
  <si>
    <t>3963/10000</t>
  </si>
  <si>
    <t>1842/12</t>
  </si>
  <si>
    <t>1842/13</t>
  </si>
  <si>
    <t>1842/5</t>
  </si>
  <si>
    <t>1842/6</t>
  </si>
  <si>
    <t>1842/7</t>
  </si>
  <si>
    <t>1842/9</t>
  </si>
  <si>
    <t>9.4.10. Nieruchomości stanowiące gminny zasób mieszkaniowy (w administracji ADM Kępno sp. z o.o.)</t>
  </si>
  <si>
    <t xml:space="preserve">8.3  NABYCIE PRAWA UŻYTKOWANIA WIECZYSTEGO NIERUCHOMOŚCI GRUNTOWYCH STANOWIĄCYCH WŁASNOŚĆ SKARBU PAŃSTWA </t>
  </si>
  <si>
    <t>1930/2</t>
  </si>
  <si>
    <t>1933/2</t>
  </si>
  <si>
    <t>1937/2</t>
  </si>
  <si>
    <t>1643/24</t>
  </si>
  <si>
    <t>0,2423</t>
  </si>
  <si>
    <t>0,0957</t>
  </si>
  <si>
    <t>2600/5</t>
  </si>
  <si>
    <t>2575/1</t>
  </si>
  <si>
    <t>1917/1</t>
  </si>
  <si>
    <t>2243/6</t>
  </si>
  <si>
    <t>1957/1</t>
  </si>
  <si>
    <t>1967/1</t>
  </si>
  <si>
    <t>Spółdzielnia mieszkaniowa Lokatorsko-Własnościowa w Kępnie</t>
  </si>
  <si>
    <t>1966/1</t>
  </si>
  <si>
    <t>ul. Młuńska 3</t>
  </si>
  <si>
    <t>124+5</t>
  </si>
  <si>
    <t>88/3</t>
  </si>
  <si>
    <t>1842/10</t>
  </si>
  <si>
    <t>ul. 3 Maja 1</t>
  </si>
  <si>
    <t>1842/11</t>
  </si>
  <si>
    <t>993/27</t>
  </si>
  <si>
    <t>1652/7</t>
  </si>
  <si>
    <t>1953/2</t>
  </si>
  <si>
    <t>909/26</t>
  </si>
  <si>
    <t>ul. Broniewskiego</t>
  </si>
  <si>
    <t>184</t>
  </si>
  <si>
    <t>196/1</t>
  </si>
  <si>
    <t>196/2</t>
  </si>
  <si>
    <t>487/1</t>
  </si>
  <si>
    <t>487/2</t>
  </si>
  <si>
    <t>591/2</t>
  </si>
  <si>
    <t>591/5</t>
  </si>
  <si>
    <t>610/2</t>
  </si>
  <si>
    <t>610/8</t>
  </si>
  <si>
    <t>610/9</t>
  </si>
  <si>
    <t>161/1</t>
  </si>
  <si>
    <t>191/1</t>
  </si>
  <si>
    <t>198/1</t>
  </si>
  <si>
    <t>595/1</t>
  </si>
  <si>
    <t>595/3</t>
  </si>
  <si>
    <t>38/1</t>
  </si>
  <si>
    <t>61/1</t>
  </si>
  <si>
    <t>69/1</t>
  </si>
  <si>
    <t>ul. Osińska</t>
  </si>
  <si>
    <t>775/1</t>
  </si>
  <si>
    <t>Droga gminna</t>
  </si>
  <si>
    <t>565/1</t>
  </si>
  <si>
    <t>371/4</t>
  </si>
  <si>
    <t>382/7</t>
  </si>
  <si>
    <t>903/2</t>
  </si>
  <si>
    <t>560/2</t>
  </si>
  <si>
    <t>569/3</t>
  </si>
  <si>
    <t>52/4</t>
  </si>
  <si>
    <t>593/20</t>
  </si>
  <si>
    <t>45/2</t>
  </si>
  <si>
    <t>560/1</t>
  </si>
  <si>
    <t>Lokal nr 8 (mieszkalny)</t>
  </si>
  <si>
    <t>Os. Jana Pawła II</t>
  </si>
  <si>
    <t>Os. Jana Pawła II (działki budowlane)</t>
  </si>
  <si>
    <t>Os. Jana Pawła II (grunt wydzielony pod budowę trafostacji)</t>
  </si>
  <si>
    <t>3060</t>
  </si>
  <si>
    <t>3069</t>
  </si>
  <si>
    <t>3075</t>
  </si>
  <si>
    <t>3089</t>
  </si>
  <si>
    <t>3130</t>
  </si>
  <si>
    <t>3131</t>
  </si>
  <si>
    <t>3132</t>
  </si>
  <si>
    <t>3174</t>
  </si>
  <si>
    <t>3204</t>
  </si>
  <si>
    <t>3205</t>
  </si>
  <si>
    <t>3206</t>
  </si>
  <si>
    <t>564/1</t>
  </si>
  <si>
    <t>791/7</t>
  </si>
  <si>
    <t>509/7</t>
  </si>
  <si>
    <t>509/18</t>
  </si>
  <si>
    <t>511/11</t>
  </si>
  <si>
    <t>511/12</t>
  </si>
  <si>
    <t>507/10</t>
  </si>
  <si>
    <t>563/5</t>
  </si>
  <si>
    <t>691/12</t>
  </si>
  <si>
    <t>691/13</t>
  </si>
  <si>
    <t>6902/10000</t>
  </si>
  <si>
    <t>Armii Krajowej</t>
  </si>
  <si>
    <t>522/11</t>
  </si>
  <si>
    <t>ul. Poznańska</t>
  </si>
  <si>
    <t>522/12</t>
  </si>
  <si>
    <t>522/13</t>
  </si>
  <si>
    <t>Świba</t>
  </si>
  <si>
    <t>Kępno, ul. Kościuszki 5 (zamiana z Powiatem)</t>
  </si>
  <si>
    <t>1956/3</t>
  </si>
  <si>
    <t>1953/3</t>
  </si>
  <si>
    <t>4.1 Zbycie nieruchomości w drodze decyzji administracyjnej w okresie od 1.01.2012 do 31.12.2012</t>
  </si>
  <si>
    <t xml:space="preserve">Kierzno </t>
  </si>
  <si>
    <t xml:space="preserve"> Kierzno </t>
  </si>
  <si>
    <t>186/1</t>
  </si>
  <si>
    <t>186/2</t>
  </si>
  <si>
    <t>186/3</t>
  </si>
  <si>
    <t>67/3</t>
  </si>
  <si>
    <t xml:space="preserve"> Krążkowy </t>
  </si>
  <si>
    <t>66/1</t>
  </si>
  <si>
    <t>577/1</t>
  </si>
  <si>
    <t>577/2</t>
  </si>
  <si>
    <t xml:space="preserve">Osiny </t>
  </si>
  <si>
    <t>365/1</t>
  </si>
  <si>
    <t xml:space="preserve"> Osiny </t>
  </si>
  <si>
    <t>388/1</t>
  </si>
  <si>
    <t>162/1</t>
  </si>
  <si>
    <t xml:space="preserve"> Przybyszów </t>
  </si>
  <si>
    <t>162/2</t>
  </si>
  <si>
    <t>1658/4</t>
  </si>
  <si>
    <t>1658/3</t>
  </si>
  <si>
    <t>Oś Kopa</t>
  </si>
  <si>
    <t>1643/30</t>
  </si>
  <si>
    <t>Al. Marcinkowskiego</t>
  </si>
  <si>
    <t>2936</t>
  </si>
  <si>
    <t>522/14</t>
  </si>
  <si>
    <t>2939</t>
  </si>
  <si>
    <t>ul. Wrocławska</t>
  </si>
  <si>
    <t>ul. Solidarności</t>
  </si>
  <si>
    <t>2424</t>
  </si>
  <si>
    <t>223/1</t>
  </si>
  <si>
    <t>w okresie od 1.01.2012 do 31.12.2012</t>
  </si>
  <si>
    <t>Kępno, ul. Wiosny Ludów nr 8</t>
  </si>
  <si>
    <t>Kępno, Al. Marcinkowskiego nr 15</t>
  </si>
  <si>
    <t>lokal nr 32 (mieszkalny)</t>
  </si>
  <si>
    <t>nr 8</t>
  </si>
  <si>
    <t>Kępno Al.Marcinkowskiego nr 15</t>
  </si>
  <si>
    <t>Lokal nr 32 (mieszkalny)</t>
  </si>
  <si>
    <t>Kępno, ul.Warszawska nr 15</t>
  </si>
  <si>
    <t>Lokal nr 2 (użytkowy)</t>
  </si>
  <si>
    <t>Kępno, ul.Spółdzielcza 7</t>
  </si>
  <si>
    <t>Lokal nr 9 (mieszkalny)</t>
  </si>
  <si>
    <t>8. Nieruchomości nabyte do zasobów mienia komunalnego w okresie od 1.01.2012 do 31.12.2012</t>
  </si>
  <si>
    <t>1621/3</t>
  </si>
  <si>
    <t>1621/4</t>
  </si>
  <si>
    <t>Kliny</t>
  </si>
  <si>
    <t>97/1</t>
  </si>
  <si>
    <t>25/13</t>
  </si>
  <si>
    <t>567/1</t>
  </si>
  <si>
    <t>566/1</t>
  </si>
  <si>
    <t>15 </t>
  </si>
  <si>
    <t> 4</t>
  </si>
  <si>
    <t> 5</t>
  </si>
  <si>
    <t>40/2</t>
  </si>
  <si>
    <t> 6</t>
  </si>
  <si>
    <t> 7</t>
  </si>
  <si>
    <t> 8</t>
  </si>
  <si>
    <t> 9</t>
  </si>
  <si>
    <t> 10</t>
  </si>
  <si>
    <t>5043/4</t>
  </si>
  <si>
    <t>6/2</t>
  </si>
  <si>
    <t>56/2</t>
  </si>
  <si>
    <t>7/2</t>
  </si>
  <si>
    <t>16/2</t>
  </si>
  <si>
    <t>58/2</t>
  </si>
  <si>
    <t>48/2</t>
  </si>
  <si>
    <t>55/2</t>
  </si>
  <si>
    <t>54/2</t>
  </si>
  <si>
    <t>60/2</t>
  </si>
  <si>
    <t>53/4</t>
  </si>
  <si>
    <t>14/2</t>
  </si>
  <si>
    <t>49/2</t>
  </si>
  <si>
    <t>15/2</t>
  </si>
  <si>
    <t>53/6</t>
  </si>
  <si>
    <t>35/4</t>
  </si>
  <si>
    <t>33/2</t>
  </si>
  <si>
    <t>47/2</t>
  </si>
  <si>
    <t>530</t>
  </si>
  <si>
    <t>13/2</t>
  </si>
  <si>
    <t>50/2</t>
  </si>
  <si>
    <t>51/2</t>
  </si>
  <si>
    <t>34/2</t>
  </si>
  <si>
    <t>57/2</t>
  </si>
  <si>
    <t>18/2</t>
  </si>
  <si>
    <t> 1</t>
  </si>
  <si>
    <t>111/1</t>
  </si>
  <si>
    <t>2 </t>
  </si>
  <si>
    <t>3 </t>
  </si>
  <si>
    <t>4 </t>
  </si>
  <si>
    <t>5 </t>
  </si>
  <si>
    <t>6 </t>
  </si>
  <si>
    <t>7 </t>
  </si>
  <si>
    <t>8 </t>
  </si>
  <si>
    <t> 11</t>
  </si>
  <si>
    <t> 12</t>
  </si>
  <si>
    <t> 13</t>
  </si>
  <si>
    <t> 14</t>
  </si>
  <si>
    <t> 15</t>
  </si>
  <si>
    <t> 16</t>
  </si>
  <si>
    <t> 17</t>
  </si>
  <si>
    <t> 18</t>
  </si>
  <si>
    <t>395/1</t>
  </si>
  <si>
    <t> 19</t>
  </si>
  <si>
    <t>395/2</t>
  </si>
  <si>
    <t> 20</t>
  </si>
  <si>
    <t> 21</t>
  </si>
  <si>
    <t> 22</t>
  </si>
  <si>
    <t> 23</t>
  </si>
  <si>
    <t> 24</t>
  </si>
  <si>
    <t> 25</t>
  </si>
  <si>
    <t> 26</t>
  </si>
  <si>
    <t> 27</t>
  </si>
  <si>
    <t> 28</t>
  </si>
  <si>
    <t> 29</t>
  </si>
  <si>
    <t> 30</t>
  </si>
  <si>
    <t> 31</t>
  </si>
  <si>
    <t> 32</t>
  </si>
  <si>
    <t> 33</t>
  </si>
  <si>
    <t>717/1 </t>
  </si>
  <si>
    <t>35 </t>
  </si>
  <si>
    <t>717/2</t>
  </si>
  <si>
    <t>10/2</t>
  </si>
  <si>
    <t xml:space="preserve">Drogi gminne </t>
  </si>
  <si>
    <t>311/1</t>
  </si>
  <si>
    <t>1643/29</t>
  </si>
  <si>
    <t>74/2</t>
  </si>
  <si>
    <t>1956/4</t>
  </si>
  <si>
    <t>1953/4</t>
  </si>
  <si>
    <t>67/4</t>
  </si>
  <si>
    <t>66/2</t>
  </si>
  <si>
    <t>66/3</t>
  </si>
  <si>
    <t>577/3</t>
  </si>
  <si>
    <t>590/2</t>
  </si>
  <si>
    <t>590/3</t>
  </si>
  <si>
    <t>564/2</t>
  </si>
  <si>
    <t>564/3</t>
  </si>
  <si>
    <t>595/2</t>
  </si>
  <si>
    <t>186/4</t>
  </si>
  <si>
    <t>365/2</t>
  </si>
  <si>
    <t>365/3</t>
  </si>
  <si>
    <t>388/2</t>
  </si>
  <si>
    <t>162/3</t>
  </si>
  <si>
    <t>162/4</t>
  </si>
  <si>
    <t>43/2</t>
  </si>
  <si>
    <t>193/2</t>
  </si>
  <si>
    <t>193/3</t>
  </si>
  <si>
    <t>291/2</t>
  </si>
  <si>
    <t>228/4</t>
  </si>
  <si>
    <t>228/5</t>
  </si>
  <si>
    <t>479/2</t>
  </si>
  <si>
    <t>8/2</t>
  </si>
  <si>
    <t>44/1</t>
  </si>
  <si>
    <t>44/3</t>
  </si>
  <si>
    <t>479/1</t>
  </si>
  <si>
    <t>8/1</t>
  </si>
  <si>
    <t>10/1</t>
  </si>
  <si>
    <t>31/1</t>
  </si>
  <si>
    <t>ul. Staszica - Broniewskiego</t>
  </si>
  <si>
    <t>522/10</t>
  </si>
  <si>
    <t>31.12.2012</t>
  </si>
  <si>
    <t>Powierzchnia gruntów w ha, (stan na dzień 31.12.2012)</t>
  </si>
  <si>
    <t>3. Wykaz nieruchomości w użytkowaniu wieczystym Gminy Kępno na dzień 31.12.2012</t>
  </si>
  <si>
    <t>4. Sprzedaż nieruchomości gruntowych w okresie od 1.01.2012 do 31.12.2012</t>
  </si>
  <si>
    <t>5. Sprzedaż prawa użytkowania wieczystego nieruchomości gruntowych w okresie od 1.01.2012 do 31.12.2012</t>
  </si>
  <si>
    <t>6800/10000</t>
  </si>
  <si>
    <t>5077/10000</t>
  </si>
  <si>
    <t>55,449,50</t>
  </si>
  <si>
    <t>w okresie od 1.01.2012 roku do 31.12.2012 roku</t>
  </si>
  <si>
    <t>W OKRESIE OD 01.01.2012 ROKU DO 31.12.2012 ROKU</t>
  </si>
  <si>
    <t>Powierzchnia gruntów w ha (stan na dzień 31.12.2012)</t>
  </si>
  <si>
    <t xml:space="preserve"> </t>
  </si>
  <si>
    <t>52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</si>
</sst>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#,##0.0000"/>
    <numFmt numFmtId="170" formatCode="#,##0.00\ &quot;zł&quot;"/>
    <numFmt numFmtId="171" formatCode="[$-415]d\ mmmm\ yyyy"/>
    <numFmt numFmtId="172" formatCode="0.0"/>
    <numFmt numFmtId="173" formatCode="0.000"/>
    <numFmt numFmtId="174" formatCode="0.00000"/>
    <numFmt numFmtId="175" formatCode="#,##0.000"/>
    <numFmt numFmtId="176" formatCode="0.000000"/>
    <numFmt numFmtId="177" formatCode="_-* #,##0.00\ _z_ł_-;\-* #,##0.00\ _z_ł_-;_-* \-??\ _z_ł_-;_-@_-"/>
    <numFmt numFmtId="178" formatCode="#,##0.00&quot; 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168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68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168" fontId="5" fillId="34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168" fontId="2" fillId="35" borderId="10" xfId="0" applyNumberFormat="1" applyFont="1" applyFill="1" applyBorder="1" applyAlignment="1">
      <alignment horizontal="center" wrapText="1"/>
    </xf>
    <xf numFmtId="168" fontId="5" fillId="36" borderId="10" xfId="0" applyNumberFormat="1" applyFont="1" applyFill="1" applyBorder="1" applyAlignment="1">
      <alignment horizontal="center" wrapText="1"/>
    </xf>
    <xf numFmtId="170" fontId="2" fillId="33" borderId="10" xfId="0" applyNumberFormat="1" applyFont="1" applyFill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8" fontId="4" fillId="34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70" fontId="4" fillId="0" borderId="10" xfId="0" applyNumberFormat="1" applyFont="1" applyBorder="1" applyAlignment="1">
      <alignment horizontal="center" wrapText="1"/>
    </xf>
    <xf numFmtId="170" fontId="8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170" fontId="4" fillId="34" borderId="10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0" fontId="2" fillId="33" borderId="11" xfId="0" applyFont="1" applyFill="1" applyBorder="1" applyAlignment="1">
      <alignment wrapText="1"/>
    </xf>
    <xf numFmtId="168" fontId="2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168" fontId="4" fillId="34" borderId="10" xfId="0" applyNumberFormat="1" applyFont="1" applyFill="1" applyBorder="1" applyAlignment="1">
      <alignment horizontal="center" vertical="center" wrapText="1"/>
    </xf>
    <xf numFmtId="170" fontId="4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168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" fontId="2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168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49" fillId="37" borderId="10" xfId="0" applyFont="1" applyFill="1" applyBorder="1" applyAlignment="1">
      <alignment vertical="center" wrapText="1"/>
    </xf>
    <xf numFmtId="170" fontId="2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0" fontId="11" fillId="37" borderId="10" xfId="0" applyFont="1" applyFill="1" applyBorder="1" applyAlignment="1">
      <alignment horizontal="center" wrapText="1"/>
    </xf>
    <xf numFmtId="168" fontId="11" fillId="37" borderId="10" xfId="0" applyNumberFormat="1" applyFont="1" applyFill="1" applyBorder="1" applyAlignment="1">
      <alignment horizontal="center" wrapText="1"/>
    </xf>
    <xf numFmtId="4" fontId="11" fillId="37" borderId="1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wrapText="1"/>
    </xf>
    <xf numFmtId="168" fontId="2" fillId="33" borderId="13" xfId="0" applyNumberFormat="1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168" fontId="2" fillId="33" borderId="14" xfId="0" applyNumberFormat="1" applyFont="1" applyFill="1" applyBorder="1" applyAlignment="1">
      <alignment horizontal="center" wrapText="1"/>
    </xf>
    <xf numFmtId="4" fontId="2" fillId="33" borderId="14" xfId="0" applyNumberFormat="1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168" fontId="50" fillId="0" borderId="10" xfId="0" applyNumberFormat="1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168" fontId="2" fillId="37" borderId="14" xfId="0" applyNumberFormat="1" applyFont="1" applyFill="1" applyBorder="1" applyAlignment="1">
      <alignment horizontal="center" wrapText="1"/>
    </xf>
    <xf numFmtId="4" fontId="2" fillId="37" borderId="14" xfId="0" applyNumberFormat="1" applyFont="1" applyFill="1" applyBorder="1" applyAlignment="1">
      <alignment horizontal="center" wrapText="1"/>
    </xf>
    <xf numFmtId="49" fontId="2" fillId="37" borderId="14" xfId="0" applyNumberFormat="1" applyFont="1" applyFill="1" applyBorder="1" applyAlignment="1">
      <alignment horizontal="center" wrapText="1"/>
    </xf>
    <xf numFmtId="0" fontId="2" fillId="37" borderId="14" xfId="0" applyFont="1" applyFill="1" applyBorder="1" applyAlignment="1">
      <alignment wrapText="1"/>
    </xf>
    <xf numFmtId="0" fontId="50" fillId="37" borderId="10" xfId="0" applyFont="1" applyFill="1" applyBorder="1" applyAlignment="1">
      <alignment horizontal="center" wrapText="1"/>
    </xf>
    <xf numFmtId="0" fontId="50" fillId="37" borderId="10" xfId="0" applyFont="1" applyFill="1" applyBorder="1" applyAlignment="1">
      <alignment wrapText="1"/>
    </xf>
    <xf numFmtId="0" fontId="50" fillId="39" borderId="10" xfId="0" applyFont="1" applyFill="1" applyBorder="1" applyAlignment="1">
      <alignment horizontal="center" wrapText="1"/>
    </xf>
    <xf numFmtId="0" fontId="50" fillId="39" borderId="10" xfId="0" applyFont="1" applyFill="1" applyBorder="1" applyAlignment="1">
      <alignment wrapText="1"/>
    </xf>
    <xf numFmtId="168" fontId="50" fillId="39" borderId="10" xfId="0" applyNumberFormat="1" applyFont="1" applyFill="1" applyBorder="1" applyAlignment="1">
      <alignment horizontal="center" wrapText="1"/>
    </xf>
    <xf numFmtId="4" fontId="50" fillId="39" borderId="10" xfId="0" applyNumberFormat="1" applyFont="1" applyFill="1" applyBorder="1" applyAlignment="1">
      <alignment horizontal="center" wrapText="1"/>
    </xf>
    <xf numFmtId="4" fontId="51" fillId="37" borderId="10" xfId="0" applyNumberFormat="1" applyFont="1" applyFill="1" applyBorder="1" applyAlignment="1">
      <alignment horizontal="center" wrapText="1"/>
    </xf>
    <xf numFmtId="168" fontId="51" fillId="37" borderId="10" xfId="0" applyNumberFormat="1" applyFont="1" applyFill="1" applyBorder="1" applyAlignment="1">
      <alignment horizontal="center" wrapText="1"/>
    </xf>
    <xf numFmtId="168" fontId="2" fillId="0" borderId="13" xfId="0" applyNumberFormat="1" applyFont="1" applyBorder="1" applyAlignment="1">
      <alignment horizontal="center" wrapText="1"/>
    </xf>
    <xf numFmtId="49" fontId="2" fillId="33" borderId="14" xfId="0" applyNumberFormat="1" applyFont="1" applyFill="1" applyBorder="1" applyAlignment="1">
      <alignment wrapText="1"/>
    </xf>
    <xf numFmtId="4" fontId="2" fillId="33" borderId="13" xfId="0" applyNumberFormat="1" applyFont="1" applyFill="1" applyBorder="1" applyAlignment="1">
      <alignment horizontal="right" wrapText="1"/>
    </xf>
    <xf numFmtId="0" fontId="52" fillId="0" borderId="0" xfId="0" applyFont="1" applyAlignment="1">
      <alignment wrapText="1"/>
    </xf>
    <xf numFmtId="168" fontId="2" fillId="0" borderId="13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168" fontId="2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4" fontId="5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168" fontId="2" fillId="38" borderId="10" xfId="0" applyNumberFormat="1" applyFont="1" applyFill="1" applyBorder="1" applyAlignment="1">
      <alignment horizontal="center" wrapText="1"/>
    </xf>
    <xf numFmtId="4" fontId="50" fillId="38" borderId="0" xfId="0" applyNumberFormat="1" applyFont="1" applyFill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168" fontId="4" fillId="35" borderId="10" xfId="0" applyNumberFormat="1" applyFont="1" applyFill="1" applyBorder="1" applyAlignment="1">
      <alignment horizontal="center" wrapText="1"/>
    </xf>
    <xf numFmtId="168" fontId="11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8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68" fontId="11" fillId="0" borderId="15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168" fontId="11" fillId="37" borderId="10" xfId="0" applyNumberFormat="1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wrapText="1"/>
    </xf>
    <xf numFmtId="168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4" fontId="11" fillId="0" borderId="14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wrapText="1"/>
    </xf>
    <xf numFmtId="0" fontId="2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wrapText="1"/>
    </xf>
    <xf numFmtId="168" fontId="2" fillId="37" borderId="10" xfId="0" applyNumberFormat="1" applyFont="1" applyFill="1" applyBorder="1" applyAlignment="1">
      <alignment horizontal="center" wrapText="1"/>
    </xf>
    <xf numFmtId="4" fontId="2" fillId="37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0" fontId="50" fillId="37" borderId="13" xfId="0" applyFont="1" applyFill="1" applyBorder="1" applyAlignment="1">
      <alignment wrapText="1"/>
    </xf>
    <xf numFmtId="169" fontId="2" fillId="33" borderId="10" xfId="0" applyNumberFormat="1" applyFont="1" applyFill="1" applyBorder="1" applyAlignment="1">
      <alignment horizontal="center" wrapText="1"/>
    </xf>
    <xf numFmtId="4" fontId="2" fillId="38" borderId="10" xfId="0" applyNumberFormat="1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0" fillId="37" borderId="0" xfId="0" applyFill="1" applyAlignment="1">
      <alignment/>
    </xf>
    <xf numFmtId="2" fontId="50" fillId="37" borderId="10" xfId="0" applyNumberFormat="1" applyFont="1" applyFill="1" applyBorder="1" applyAlignment="1">
      <alignment horizontal="center" wrapText="1"/>
    </xf>
    <xf numFmtId="2" fontId="50" fillId="39" borderId="10" xfId="0" applyNumberFormat="1" applyFont="1" applyFill="1" applyBorder="1" applyAlignment="1">
      <alignment horizontal="center" wrapText="1"/>
    </xf>
    <xf numFmtId="168" fontId="50" fillId="37" borderId="0" xfId="0" applyNumberFormat="1" applyFont="1" applyFill="1" applyBorder="1" applyAlignment="1">
      <alignment horizontal="center" wrapText="1"/>
    </xf>
    <xf numFmtId="168" fontId="11" fillId="37" borderId="0" xfId="0" applyNumberFormat="1" applyFont="1" applyFill="1" applyBorder="1" applyAlignment="1">
      <alignment horizontal="center" wrapText="1"/>
    </xf>
    <xf numFmtId="168" fontId="0" fillId="0" borderId="0" xfId="0" applyNumberFormat="1" applyBorder="1" applyAlignment="1">
      <alignment/>
    </xf>
    <xf numFmtId="0" fontId="2" fillId="37" borderId="13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left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vertical="center" wrapText="1"/>
    </xf>
    <xf numFmtId="4" fontId="2" fillId="37" borderId="10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3" fontId="53" fillId="0" borderId="10" xfId="42" applyFont="1" applyBorder="1" applyAlignment="1">
      <alignment horizontal="right" vertical="center"/>
    </xf>
    <xf numFmtId="0" fontId="2" fillId="37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8" fontId="2" fillId="40" borderId="17" xfId="0" applyNumberFormat="1" applyFont="1" applyFill="1" applyBorder="1" applyAlignment="1">
      <alignment horizontal="center" wrapText="1"/>
    </xf>
    <xf numFmtId="4" fontId="2" fillId="40" borderId="18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" fontId="2" fillId="40" borderId="19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41" borderId="18" xfId="0" applyFont="1" applyFill="1" applyBorder="1" applyAlignment="1">
      <alignment horizontal="center" wrapText="1"/>
    </xf>
    <xf numFmtId="0" fontId="2" fillId="41" borderId="21" xfId="0" applyFont="1" applyFill="1" applyBorder="1" applyAlignment="1">
      <alignment wrapText="1"/>
    </xf>
    <xf numFmtId="0" fontId="2" fillId="41" borderId="10" xfId="0" applyFont="1" applyFill="1" applyBorder="1" applyAlignment="1">
      <alignment wrapText="1"/>
    </xf>
    <xf numFmtId="168" fontId="2" fillId="41" borderId="17" xfId="0" applyNumberFormat="1" applyFont="1" applyFill="1" applyBorder="1" applyAlignment="1">
      <alignment horizontal="center" wrapText="1"/>
    </xf>
    <xf numFmtId="4" fontId="2" fillId="41" borderId="18" xfId="0" applyNumberFormat="1" applyFont="1" applyFill="1" applyBorder="1" applyAlignment="1">
      <alignment horizontal="center" wrapText="1"/>
    </xf>
    <xf numFmtId="0" fontId="2" fillId="41" borderId="20" xfId="0" applyFont="1" applyFill="1" applyBorder="1" applyAlignment="1">
      <alignment horizontal="center" wrapText="1"/>
    </xf>
    <xf numFmtId="0" fontId="2" fillId="41" borderId="16" xfId="0" applyFont="1" applyFill="1" applyBorder="1" applyAlignment="1">
      <alignment wrapText="1"/>
    </xf>
    <xf numFmtId="0" fontId="2" fillId="41" borderId="10" xfId="0" applyFont="1" applyFill="1" applyBorder="1" applyAlignment="1">
      <alignment horizontal="center" wrapText="1"/>
    </xf>
    <xf numFmtId="168" fontId="2" fillId="41" borderId="22" xfId="0" applyNumberFormat="1" applyFont="1" applyFill="1" applyBorder="1" applyAlignment="1">
      <alignment horizontal="center" wrapText="1"/>
    </xf>
    <xf numFmtId="4" fontId="2" fillId="41" borderId="20" xfId="0" applyNumberFormat="1" applyFont="1" applyFill="1" applyBorder="1" applyAlignment="1">
      <alignment horizontal="center" wrapText="1"/>
    </xf>
    <xf numFmtId="0" fontId="2" fillId="41" borderId="20" xfId="0" applyFont="1" applyFill="1" applyBorder="1" applyAlignment="1">
      <alignment wrapText="1"/>
    </xf>
    <xf numFmtId="0" fontId="2" fillId="41" borderId="19" xfId="0" applyFont="1" applyFill="1" applyBorder="1" applyAlignment="1">
      <alignment horizontal="center" wrapText="1"/>
    </xf>
    <xf numFmtId="168" fontId="2" fillId="41" borderId="20" xfId="0" applyNumberFormat="1" applyFont="1" applyFill="1" applyBorder="1" applyAlignment="1">
      <alignment horizontal="center" wrapText="1"/>
    </xf>
    <xf numFmtId="0" fontId="2" fillId="41" borderId="18" xfId="0" applyFont="1" applyFill="1" applyBorder="1" applyAlignment="1">
      <alignment wrapText="1"/>
    </xf>
    <xf numFmtId="177" fontId="2" fillId="41" borderId="18" xfId="42" applyNumberFormat="1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0" fontId="2" fillId="41" borderId="23" xfId="0" applyFont="1" applyFill="1" applyBorder="1" applyAlignment="1">
      <alignment horizontal="center" wrapText="1"/>
    </xf>
    <xf numFmtId="0" fontId="2" fillId="41" borderId="23" xfId="0" applyFont="1" applyFill="1" applyBorder="1" applyAlignment="1">
      <alignment wrapText="1"/>
    </xf>
    <xf numFmtId="168" fontId="2" fillId="41" borderId="23" xfId="0" applyNumberFormat="1" applyFont="1" applyFill="1" applyBorder="1" applyAlignment="1">
      <alignment horizontal="center" wrapText="1"/>
    </xf>
    <xf numFmtId="4" fontId="2" fillId="41" borderId="23" xfId="0" applyNumberFormat="1" applyFont="1" applyFill="1" applyBorder="1" applyAlignment="1">
      <alignment horizontal="center" wrapText="1"/>
    </xf>
    <xf numFmtId="0" fontId="54" fillId="0" borderId="10" xfId="0" applyFont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0" fontId="2" fillId="41" borderId="19" xfId="0" applyFont="1" applyFill="1" applyBorder="1" applyAlignment="1">
      <alignment wrapText="1"/>
    </xf>
    <xf numFmtId="168" fontId="2" fillId="41" borderId="19" xfId="0" applyNumberFormat="1" applyFont="1" applyFill="1" applyBorder="1" applyAlignment="1">
      <alignment horizontal="center" wrapText="1"/>
    </xf>
    <xf numFmtId="4" fontId="2" fillId="41" borderId="19" xfId="0" applyNumberFormat="1" applyFont="1" applyFill="1" applyBorder="1" applyAlignment="1">
      <alignment horizontal="center" wrapText="1"/>
    </xf>
    <xf numFmtId="169" fontId="2" fillId="41" borderId="20" xfId="0" applyNumberFormat="1" applyFont="1" applyFill="1" applyBorder="1" applyAlignment="1">
      <alignment horizontal="center" wrapText="1"/>
    </xf>
    <xf numFmtId="168" fontId="2" fillId="41" borderId="18" xfId="0" applyNumberFormat="1" applyFont="1" applyFill="1" applyBorder="1" applyAlignment="1">
      <alignment horizontal="center" wrapText="1"/>
    </xf>
    <xf numFmtId="0" fontId="54" fillId="37" borderId="10" xfId="0" applyFont="1" applyFill="1" applyBorder="1" applyAlignment="1">
      <alignment horizontal="center" vertical="center"/>
    </xf>
    <xf numFmtId="4" fontId="54" fillId="37" borderId="10" xfId="0" applyNumberFormat="1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horizontal="center" wrapText="1"/>
    </xf>
    <xf numFmtId="0" fontId="2" fillId="0" borderId="20" xfId="0" applyFont="1" applyBorder="1" applyAlignment="1">
      <alignment wrapText="1"/>
    </xf>
    <xf numFmtId="168" fontId="4" fillId="0" borderId="20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 wrapText="1"/>
    </xf>
    <xf numFmtId="49" fontId="11" fillId="0" borderId="20" xfId="0" applyNumberFormat="1" applyFont="1" applyBorder="1" applyAlignment="1">
      <alignment horizontal="center" wrapText="1"/>
    </xf>
    <xf numFmtId="0" fontId="11" fillId="0" borderId="20" xfId="0" applyFont="1" applyBorder="1" applyAlignment="1">
      <alignment vertical="center" wrapText="1"/>
    </xf>
    <xf numFmtId="168" fontId="11" fillId="0" borderId="20" xfId="0" applyNumberFormat="1" applyFont="1" applyBorder="1" applyAlignment="1">
      <alignment horizont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wrapText="1"/>
    </xf>
    <xf numFmtId="49" fontId="2" fillId="41" borderId="19" xfId="0" applyNumberFormat="1" applyFont="1" applyFill="1" applyBorder="1" applyAlignment="1">
      <alignment horizontal="center" wrapText="1"/>
    </xf>
    <xf numFmtId="49" fontId="2" fillId="41" borderId="20" xfId="0" applyNumberFormat="1" applyFont="1" applyFill="1" applyBorder="1" applyAlignment="1">
      <alignment horizontal="center" wrapText="1"/>
    </xf>
    <xf numFmtId="0" fontId="2" fillId="40" borderId="20" xfId="0" applyFont="1" applyFill="1" applyBorder="1" applyAlignment="1">
      <alignment horizontal="center" wrapText="1"/>
    </xf>
    <xf numFmtId="0" fontId="2" fillId="40" borderId="20" xfId="0" applyFont="1" applyFill="1" applyBorder="1" applyAlignment="1">
      <alignment wrapText="1"/>
    </xf>
    <xf numFmtId="49" fontId="2" fillId="40" borderId="20" xfId="0" applyNumberFormat="1" applyFont="1" applyFill="1" applyBorder="1" applyAlignment="1">
      <alignment horizontal="center" wrapText="1"/>
    </xf>
    <xf numFmtId="168" fontId="2" fillId="40" borderId="20" xfId="0" applyNumberFormat="1" applyFont="1" applyFill="1" applyBorder="1" applyAlignment="1">
      <alignment horizontal="center" wrapText="1"/>
    </xf>
    <xf numFmtId="4" fontId="2" fillId="40" borderId="20" xfId="0" applyNumberFormat="1" applyFont="1" applyFill="1" applyBorder="1" applyAlignment="1">
      <alignment horizontal="center" wrapText="1"/>
    </xf>
    <xf numFmtId="49" fontId="2" fillId="41" borderId="18" xfId="0" applyNumberFormat="1" applyFont="1" applyFill="1" applyBorder="1" applyAlignment="1">
      <alignment horizontal="center" wrapText="1"/>
    </xf>
    <xf numFmtId="0" fontId="2" fillId="42" borderId="20" xfId="0" applyFont="1" applyFill="1" applyBorder="1" applyAlignment="1">
      <alignment horizontal="center" wrapText="1"/>
    </xf>
    <xf numFmtId="0" fontId="2" fillId="42" borderId="16" xfId="0" applyFont="1" applyFill="1" applyBorder="1" applyAlignment="1">
      <alignment wrapText="1"/>
    </xf>
    <xf numFmtId="49" fontId="2" fillId="42" borderId="10" xfId="0" applyNumberFormat="1" applyFont="1" applyFill="1" applyBorder="1" applyAlignment="1">
      <alignment wrapText="1"/>
    </xf>
    <xf numFmtId="0" fontId="2" fillId="42" borderId="20" xfId="0" applyFont="1" applyFill="1" applyBorder="1" applyAlignment="1">
      <alignment wrapText="1"/>
    </xf>
    <xf numFmtId="49" fontId="2" fillId="42" borderId="20" xfId="0" applyNumberFormat="1" applyFont="1" applyFill="1" applyBorder="1" applyAlignment="1">
      <alignment horizontal="center" wrapText="1"/>
    </xf>
    <xf numFmtId="168" fontId="2" fillId="42" borderId="20" xfId="0" applyNumberFormat="1" applyFont="1" applyFill="1" applyBorder="1" applyAlignment="1">
      <alignment horizontal="center" wrapText="1"/>
    </xf>
    <xf numFmtId="4" fontId="2" fillId="42" borderId="20" xfId="0" applyNumberFormat="1" applyFont="1" applyFill="1" applyBorder="1" applyAlignment="1">
      <alignment horizontal="center" wrapText="1"/>
    </xf>
    <xf numFmtId="0" fontId="2" fillId="43" borderId="20" xfId="0" applyFont="1" applyFill="1" applyBorder="1" applyAlignment="1">
      <alignment horizontal="center" wrapText="1"/>
    </xf>
    <xf numFmtId="0" fontId="2" fillId="43" borderId="20" xfId="0" applyFont="1" applyFill="1" applyBorder="1" applyAlignment="1">
      <alignment wrapText="1"/>
    </xf>
    <xf numFmtId="168" fontId="4" fillId="43" borderId="20" xfId="0" applyNumberFormat="1" applyFont="1" applyFill="1" applyBorder="1" applyAlignment="1">
      <alignment horizontal="center" wrapText="1"/>
    </xf>
    <xf numFmtId="4" fontId="4" fillId="43" borderId="20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vertical="center" wrapText="1"/>
    </xf>
    <xf numFmtId="4" fontId="2" fillId="41" borderId="1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177" fontId="2" fillId="0" borderId="10" xfId="4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7" fontId="2" fillId="0" borderId="10" xfId="42" applyNumberFormat="1" applyFont="1" applyBorder="1" applyAlignment="1">
      <alignment vertical="center" wrapText="1"/>
    </xf>
    <xf numFmtId="177" fontId="2" fillId="0" borderId="13" xfId="42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77" fontId="12" fillId="0" borderId="10" xfId="42" applyNumberFormat="1" applyFont="1" applyBorder="1" applyAlignment="1">
      <alignment vertical="center" wrapText="1"/>
    </xf>
    <xf numFmtId="0" fontId="2" fillId="41" borderId="19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vertical="center" wrapText="1"/>
    </xf>
    <xf numFmtId="0" fontId="13" fillId="38" borderId="14" xfId="0" applyFont="1" applyFill="1" applyBorder="1" applyAlignment="1">
      <alignment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2" fillId="41" borderId="20" xfId="0" applyFont="1" applyFill="1" applyBorder="1" applyAlignment="1">
      <alignment horizontal="center" vertical="center" wrapText="1"/>
    </xf>
    <xf numFmtId="0" fontId="2" fillId="41" borderId="20" xfId="0" applyFont="1" applyFill="1" applyBorder="1" applyAlignment="1">
      <alignment vertical="center" wrapText="1"/>
    </xf>
    <xf numFmtId="4" fontId="2" fillId="41" borderId="19" xfId="0" applyNumberFormat="1" applyFont="1" applyFill="1" applyBorder="1" applyAlignment="1">
      <alignment horizontal="center" vertical="center" wrapText="1"/>
    </xf>
    <xf numFmtId="4" fontId="2" fillId="41" borderId="20" xfId="0" applyNumberFormat="1" applyFont="1" applyFill="1" applyBorder="1" applyAlignment="1">
      <alignment horizontal="center" vertical="center" wrapText="1"/>
    </xf>
    <xf numFmtId="0" fontId="2" fillId="43" borderId="20" xfId="0" applyFont="1" applyFill="1" applyBorder="1" applyAlignment="1">
      <alignment vertical="center" wrapText="1"/>
    </xf>
    <xf numFmtId="0" fontId="2" fillId="43" borderId="20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4" fontId="5" fillId="43" borderId="20" xfId="0" applyNumberFormat="1" applyFont="1" applyFill="1" applyBorder="1" applyAlignment="1">
      <alignment horizontal="center" vertical="center" wrapText="1"/>
    </xf>
    <xf numFmtId="49" fontId="2" fillId="41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44" borderId="20" xfId="0" applyFont="1" applyFill="1" applyBorder="1" applyAlignment="1">
      <alignment horizontal="center" wrapText="1"/>
    </xf>
    <xf numFmtId="0" fontId="2" fillId="44" borderId="20" xfId="0" applyFont="1" applyFill="1" applyBorder="1" applyAlignment="1">
      <alignment wrapText="1"/>
    </xf>
    <xf numFmtId="0" fontId="2" fillId="40" borderId="18" xfId="0" applyFont="1" applyFill="1" applyBorder="1" applyAlignment="1">
      <alignment wrapText="1"/>
    </xf>
    <xf numFmtId="0" fontId="2" fillId="40" borderId="21" xfId="0" applyFont="1" applyFill="1" applyBorder="1" applyAlignment="1">
      <alignment wrapText="1"/>
    </xf>
    <xf numFmtId="49" fontId="2" fillId="45" borderId="10" xfId="0" applyNumberFormat="1" applyFont="1" applyFill="1" applyBorder="1" applyAlignment="1">
      <alignment horizontal="center" vertical="center" wrapText="1"/>
    </xf>
    <xf numFmtId="168" fontId="2" fillId="45" borderId="10" xfId="0" applyNumberFormat="1" applyFont="1" applyFill="1" applyBorder="1" applyAlignment="1">
      <alignment horizontal="center" vertical="center" wrapText="1"/>
    </xf>
    <xf numFmtId="0" fontId="2" fillId="44" borderId="23" xfId="0" applyFont="1" applyFill="1" applyBorder="1" applyAlignment="1">
      <alignment wrapText="1"/>
    </xf>
    <xf numFmtId="168" fontId="2" fillId="0" borderId="20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40" borderId="19" xfId="0" applyFont="1" applyFill="1" applyBorder="1" applyAlignment="1">
      <alignment wrapText="1"/>
    </xf>
    <xf numFmtId="49" fontId="2" fillId="40" borderId="19" xfId="0" applyNumberFormat="1" applyFont="1" applyFill="1" applyBorder="1" applyAlignment="1">
      <alignment horizontal="center" wrapText="1"/>
    </xf>
    <xf numFmtId="168" fontId="2" fillId="40" borderId="19" xfId="0" applyNumberFormat="1" applyFont="1" applyFill="1" applyBorder="1" applyAlignment="1">
      <alignment horizontal="center" wrapText="1"/>
    </xf>
    <xf numFmtId="0" fontId="2" fillId="44" borderId="18" xfId="0" applyFont="1" applyFill="1" applyBorder="1" applyAlignment="1">
      <alignment horizontal="center" wrapText="1"/>
    </xf>
    <xf numFmtId="49" fontId="2" fillId="43" borderId="20" xfId="0" applyNumberFormat="1" applyFont="1" applyFill="1" applyBorder="1" applyAlignment="1">
      <alignment horizontal="center" wrapText="1"/>
    </xf>
    <xf numFmtId="168" fontId="5" fillId="43" borderId="20" xfId="0" applyNumberFormat="1" applyFont="1" applyFill="1" applyBorder="1" applyAlignment="1">
      <alignment horizontal="center" wrapText="1"/>
    </xf>
    <xf numFmtId="4" fontId="5" fillId="43" borderId="20" xfId="0" applyNumberFormat="1" applyFont="1" applyFill="1" applyBorder="1" applyAlignment="1">
      <alignment horizontal="center" wrapText="1"/>
    </xf>
    <xf numFmtId="49" fontId="2" fillId="41" borderId="18" xfId="0" applyNumberFormat="1" applyFont="1" applyFill="1" applyBorder="1" applyAlignment="1">
      <alignment wrapText="1"/>
    </xf>
    <xf numFmtId="0" fontId="11" fillId="0" borderId="20" xfId="0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/>
    </xf>
    <xf numFmtId="168" fontId="2" fillId="0" borderId="20" xfId="0" applyNumberFormat="1" applyFont="1" applyBorder="1" applyAlignment="1">
      <alignment horizontal="left"/>
    </xf>
    <xf numFmtId="177" fontId="2" fillId="0" borderId="20" xfId="42" applyNumberFormat="1" applyFont="1" applyFill="1" applyBorder="1" applyAlignment="1" applyProtection="1">
      <alignment horizontal="left"/>
      <protection/>
    </xf>
    <xf numFmtId="168" fontId="2" fillId="0" borderId="20" xfId="42" applyNumberFormat="1" applyFont="1" applyFill="1" applyBorder="1" applyAlignment="1" applyProtection="1">
      <alignment horizontal="left"/>
      <protection/>
    </xf>
    <xf numFmtId="49" fontId="2" fillId="41" borderId="23" xfId="0" applyNumberFormat="1" applyFont="1" applyFill="1" applyBorder="1" applyAlignment="1">
      <alignment horizontal="center" wrapText="1"/>
    </xf>
    <xf numFmtId="177" fontId="2" fillId="0" borderId="10" xfId="42" applyNumberFormat="1" applyFont="1" applyBorder="1" applyAlignment="1">
      <alignment horizontal="center" wrapText="1"/>
    </xf>
    <xf numFmtId="49" fontId="2" fillId="41" borderId="20" xfId="0" applyNumberFormat="1" applyFont="1" applyFill="1" applyBorder="1" applyAlignment="1">
      <alignment horizontal="center" wrapText="1"/>
    </xf>
    <xf numFmtId="168" fontId="2" fillId="41" borderId="20" xfId="0" applyNumberFormat="1" applyFont="1" applyFill="1" applyBorder="1" applyAlignment="1">
      <alignment horizontal="center" wrapText="1"/>
    </xf>
    <xf numFmtId="4" fontId="2" fillId="41" borderId="20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77" fontId="2" fillId="0" borderId="20" xfId="42" applyNumberFormat="1" applyFont="1" applyFill="1" applyBorder="1" applyAlignment="1" applyProtection="1">
      <alignment horizontal="center"/>
      <protection/>
    </xf>
    <xf numFmtId="49" fontId="2" fillId="41" borderId="10" xfId="0" applyNumberFormat="1" applyFont="1" applyFill="1" applyBorder="1" applyAlignment="1">
      <alignment horizontal="center" wrapText="1"/>
    </xf>
    <xf numFmtId="168" fontId="2" fillId="41" borderId="10" xfId="0" applyNumberFormat="1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center" wrapText="1"/>
    </xf>
    <xf numFmtId="177" fontId="2" fillId="41" borderId="23" xfId="42" applyNumberFormat="1" applyFont="1" applyFill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168" fontId="50" fillId="0" borderId="10" xfId="0" applyNumberFormat="1" applyFont="1" applyBorder="1" applyAlignment="1">
      <alignment horizontal="center"/>
    </xf>
    <xf numFmtId="43" fontId="50" fillId="0" borderId="10" xfId="42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168" fontId="50" fillId="0" borderId="10" xfId="42" applyNumberFormat="1" applyFont="1" applyBorder="1" applyAlignment="1">
      <alignment horizontal="center"/>
    </xf>
    <xf numFmtId="168" fontId="50" fillId="0" borderId="10" xfId="42" applyNumberFormat="1" applyFont="1" applyBorder="1" applyAlignment="1">
      <alignment horizontal="center" vertical="center"/>
    </xf>
    <xf numFmtId="43" fontId="50" fillId="0" borderId="10" xfId="42" applyFont="1" applyBorder="1" applyAlignment="1">
      <alignment horizontal="center" vertical="center"/>
    </xf>
    <xf numFmtId="43" fontId="50" fillId="0" borderId="10" xfId="42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/>
    </xf>
    <xf numFmtId="168" fontId="50" fillId="0" borderId="11" xfId="0" applyNumberFormat="1" applyFont="1" applyBorder="1" applyAlignment="1">
      <alignment horizontal="center"/>
    </xf>
    <xf numFmtId="0" fontId="2" fillId="4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78" fontId="2" fillId="42" borderId="20" xfId="0" applyNumberFormat="1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168" fontId="11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177" fontId="2" fillId="45" borderId="10" xfId="42" applyNumberFormat="1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wrapText="1"/>
    </xf>
    <xf numFmtId="43" fontId="2" fillId="0" borderId="10" xfId="42" applyFont="1" applyBorder="1" applyAlignment="1">
      <alignment horizontal="center" wrapText="1"/>
    </xf>
    <xf numFmtId="43" fontId="2" fillId="0" borderId="10" xfId="42" applyFont="1" applyBorder="1" applyAlignment="1">
      <alignment horizontal="center" wrapText="1"/>
    </xf>
    <xf numFmtId="43" fontId="2" fillId="35" borderId="10" xfId="4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center" wrapText="1"/>
    </xf>
    <xf numFmtId="0" fontId="2" fillId="40" borderId="0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77" fontId="2" fillId="0" borderId="0" xfId="42" applyNumberFormat="1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>
      <alignment horizontal="center" wrapText="1"/>
    </xf>
    <xf numFmtId="0" fontId="2" fillId="40" borderId="26" xfId="0" applyFont="1" applyFill="1" applyBorder="1" applyAlignment="1">
      <alignment wrapText="1"/>
    </xf>
    <xf numFmtId="49" fontId="2" fillId="0" borderId="27" xfId="0" applyNumberFormat="1" applyFont="1" applyBorder="1" applyAlignment="1">
      <alignment horizontal="center"/>
    </xf>
    <xf numFmtId="168" fontId="2" fillId="0" borderId="27" xfId="0" applyNumberFormat="1" applyFont="1" applyBorder="1" applyAlignment="1">
      <alignment horizontal="center"/>
    </xf>
    <xf numFmtId="177" fontId="2" fillId="0" borderId="26" xfId="42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Border="1" applyAlignment="1">
      <alignment horizontal="left"/>
    </xf>
    <xf numFmtId="168" fontId="2" fillId="0" borderId="14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168" fontId="2" fillId="0" borderId="28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right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wrapText="1"/>
    </xf>
    <xf numFmtId="0" fontId="2" fillId="0" borderId="28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43" fontId="2" fillId="0" borderId="13" xfId="42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3" fontId="2" fillId="0" borderId="14" xfId="42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14" fillId="0" borderId="28" xfId="42" applyNumberFormat="1" applyFont="1" applyBorder="1" applyAlignment="1">
      <alignment horizontal="center" wrapText="1"/>
    </xf>
    <xf numFmtId="43" fontId="2" fillId="0" borderId="28" xfId="42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0" fontId="14" fillId="0" borderId="29" xfId="0" applyNumberFormat="1" applyFont="1" applyFill="1" applyBorder="1" applyAlignment="1">
      <alignment horizontal="right" wrapText="1"/>
    </xf>
    <xf numFmtId="0" fontId="2" fillId="0" borderId="28" xfId="0" applyFont="1" applyBorder="1" applyAlignment="1">
      <alignment horizontal="center" vertical="center" wrapText="1"/>
    </xf>
    <xf numFmtId="168" fontId="2" fillId="0" borderId="28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33" borderId="14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4" fontId="2" fillId="0" borderId="28" xfId="0" applyNumberFormat="1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8" fontId="2" fillId="37" borderId="13" xfId="0" applyNumberFormat="1" applyFont="1" applyFill="1" applyBorder="1" applyAlignment="1">
      <alignment horizontal="center" vertical="center" wrapText="1"/>
    </xf>
    <xf numFmtId="168" fontId="2" fillId="37" borderId="14" xfId="0" applyNumberFormat="1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center" vertical="center" wrapText="1"/>
    </xf>
    <xf numFmtId="4" fontId="2" fillId="37" borderId="14" xfId="0" applyNumberFormat="1" applyFont="1" applyFill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168" fontId="2" fillId="40" borderId="36" xfId="0" applyNumberFormat="1" applyFont="1" applyFill="1" applyBorder="1" applyAlignment="1">
      <alignment horizontal="center" wrapText="1"/>
    </xf>
    <xf numFmtId="168" fontId="2" fillId="40" borderId="37" xfId="0" applyNumberFormat="1" applyFont="1" applyFill="1" applyBorder="1" applyAlignment="1">
      <alignment horizontal="center" wrapText="1"/>
    </xf>
    <xf numFmtId="4" fontId="2" fillId="40" borderId="18" xfId="0" applyNumberFormat="1" applyFont="1" applyFill="1" applyBorder="1" applyAlignment="1">
      <alignment horizontal="center" wrapText="1"/>
    </xf>
    <xf numFmtId="4" fontId="2" fillId="40" borderId="19" xfId="0" applyNumberFormat="1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68" fontId="11" fillId="0" borderId="18" xfId="0" applyNumberFormat="1" applyFont="1" applyBorder="1" applyAlignment="1">
      <alignment horizontal="center" wrapText="1"/>
    </xf>
    <xf numFmtId="168" fontId="11" fillId="0" borderId="19" xfId="0" applyNumberFormat="1" applyFont="1" applyBorder="1" applyAlignment="1">
      <alignment horizontal="center" wrapText="1"/>
    </xf>
    <xf numFmtId="168" fontId="2" fillId="42" borderId="36" xfId="0" applyNumberFormat="1" applyFont="1" applyFill="1" applyBorder="1" applyAlignment="1">
      <alignment horizontal="center" wrapText="1"/>
    </xf>
    <xf numFmtId="168" fontId="2" fillId="42" borderId="37" xfId="0" applyNumberFormat="1" applyFont="1" applyFill="1" applyBorder="1" applyAlignment="1">
      <alignment horizontal="center" wrapText="1"/>
    </xf>
    <xf numFmtId="4" fontId="2" fillId="42" borderId="18" xfId="0" applyNumberFormat="1" applyFont="1" applyFill="1" applyBorder="1" applyAlignment="1">
      <alignment horizontal="center" wrapText="1"/>
    </xf>
    <xf numFmtId="4" fontId="2" fillId="42" borderId="19" xfId="0" applyNumberFormat="1" applyFont="1" applyFill="1" applyBorder="1" applyAlignment="1">
      <alignment horizont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68" fontId="11" fillId="0" borderId="23" xfId="0" applyNumberFormat="1" applyFont="1" applyBorder="1" applyAlignment="1">
      <alignment horizontal="center" wrapText="1"/>
    </xf>
    <xf numFmtId="4" fontId="11" fillId="0" borderId="2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7" fontId="2" fillId="0" borderId="13" xfId="42" applyNumberFormat="1" applyFont="1" applyBorder="1" applyAlignment="1">
      <alignment horizontal="center" vertical="center"/>
    </xf>
    <xf numFmtId="177" fontId="2" fillId="0" borderId="14" xfId="42" applyNumberFormat="1" applyFont="1" applyBorder="1" applyAlignment="1">
      <alignment horizontal="center" vertical="center"/>
    </xf>
    <xf numFmtId="0" fontId="2" fillId="44" borderId="2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3" fontId="2" fillId="0" borderId="10" xfId="42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170" fontId="2" fillId="0" borderId="13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vertical="center" wrapText="1"/>
    </xf>
    <xf numFmtId="170" fontId="2" fillId="0" borderId="1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46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46" borderId="10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2" fillId="46" borderId="10" xfId="0" applyNumberFormat="1" applyFont="1" applyFill="1" applyBorder="1" applyAlignment="1">
      <alignment horizontal="center" vertical="center" wrapText="1"/>
    </xf>
    <xf numFmtId="168" fontId="2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2" fillId="38" borderId="13" xfId="0" applyFont="1" applyFill="1" applyBorder="1" applyAlignment="1">
      <alignment horizontal="center" wrapText="1"/>
    </xf>
    <xf numFmtId="0" fontId="2" fillId="38" borderId="14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14" fillId="0" borderId="28" xfId="0" applyNumberFormat="1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view="pageBreakPreview" zoomScaleSheetLayoutView="100" zoomScalePageLayoutView="0" workbookViewId="0" topLeftCell="A1">
      <selection activeCell="E3" sqref="E3:G3"/>
    </sheetView>
  </sheetViews>
  <sheetFormatPr defaultColWidth="8.796875" defaultRowHeight="14.25"/>
  <cols>
    <col min="1" max="1" width="4.69921875" style="0" customWidth="1"/>
    <col min="3" max="3" width="24.59765625" style="0" customWidth="1"/>
    <col min="4" max="4" width="9.5" style="0" customWidth="1"/>
    <col min="5" max="5" width="12.3984375" style="0" customWidth="1"/>
    <col min="6" max="7" width="14.5" style="0" customWidth="1"/>
    <col min="10" max="10" width="12.3984375" style="0" bestFit="1" customWidth="1"/>
  </cols>
  <sheetData>
    <row r="1" spans="2:7" ht="14.25">
      <c r="B1" s="447" t="s">
        <v>974</v>
      </c>
      <c r="C1" s="447"/>
      <c r="D1" s="447"/>
      <c r="E1" s="447"/>
      <c r="F1" s="447"/>
      <c r="G1" s="448" t="s">
        <v>1512</v>
      </c>
    </row>
    <row r="2" spans="2:7" ht="18.75" customHeight="1">
      <c r="B2" s="447"/>
      <c r="C2" s="447"/>
      <c r="D2" s="447"/>
      <c r="E2" s="447"/>
      <c r="F2" s="447"/>
      <c r="G2" s="448"/>
    </row>
    <row r="3" spans="2:7" ht="36" customHeight="1">
      <c r="B3" s="446" t="s">
        <v>0</v>
      </c>
      <c r="C3" s="446" t="s">
        <v>1</v>
      </c>
      <c r="D3" s="449" t="s">
        <v>1513</v>
      </c>
      <c r="E3" s="446" t="s">
        <v>2</v>
      </c>
      <c r="F3" s="446"/>
      <c r="G3" s="446"/>
    </row>
    <row r="4" spans="2:7" ht="40.5" customHeight="1">
      <c r="B4" s="446"/>
      <c r="C4" s="446"/>
      <c r="D4" s="450"/>
      <c r="E4" s="8" t="s">
        <v>3</v>
      </c>
      <c r="F4" s="8" t="s">
        <v>4</v>
      </c>
      <c r="G4" s="8" t="s">
        <v>5</v>
      </c>
    </row>
    <row r="5" spans="2:7" ht="18" customHeight="1">
      <c r="B5" s="3" t="s">
        <v>6</v>
      </c>
      <c r="C5" s="84" t="s">
        <v>7</v>
      </c>
      <c r="D5" s="6">
        <f>SUM(D6:D8)</f>
        <v>241.32212000000004</v>
      </c>
      <c r="E5" s="7">
        <f>SUM(E6:E8)</f>
        <v>15453533.120000003</v>
      </c>
      <c r="F5" s="7">
        <f>SUM(F6:F8)</f>
        <v>26179849.089999996</v>
      </c>
      <c r="G5" s="7">
        <f>SUM(G6:G8)</f>
        <v>41633382.21</v>
      </c>
    </row>
    <row r="6" spans="2:10" ht="26.25" customHeight="1">
      <c r="B6" s="8"/>
      <c r="C6" s="2" t="s">
        <v>8</v>
      </c>
      <c r="D6" s="10">
        <f>'9 9.1 uw-fizyczne'!E5+'9.2 uw-prawne'!D5</f>
        <v>143.69122000000004</v>
      </c>
      <c r="E6" s="11">
        <f>'9 9.1 uw-fizyczne'!F5+'9.2 uw-prawne'!F5</f>
        <v>9000236.030000001</v>
      </c>
      <c r="F6" s="11" t="s">
        <v>9</v>
      </c>
      <c r="G6" s="11">
        <f>SUM(E6:F6)</f>
        <v>9000236.030000001</v>
      </c>
      <c r="J6" s="132">
        <f>SUM(E9,E5,E12,E14,E16,E18,E21,E23,E26,E29,E31,E34,E36,E38,E40)</f>
        <v>29691451.18203209</v>
      </c>
    </row>
    <row r="7" spans="2:7" ht="13.5" customHeight="1">
      <c r="B7" s="8"/>
      <c r="C7" s="2" t="s">
        <v>10</v>
      </c>
      <c r="D7" s="10">
        <f>'9.3 użytkowanie osób prawnych'!D5</f>
        <v>1.8071</v>
      </c>
      <c r="E7" s="11">
        <f>'9.3 użytkowanie osób prawnych'!F5</f>
        <v>90350</v>
      </c>
      <c r="F7" s="11" t="s">
        <v>9</v>
      </c>
      <c r="G7" s="11">
        <f>SUM(E7:F7)</f>
        <v>90350</v>
      </c>
    </row>
    <row r="8" spans="2:7" ht="27.75" customHeight="1">
      <c r="B8" s="8"/>
      <c r="C8" s="2" t="s">
        <v>11</v>
      </c>
      <c r="D8" s="10">
        <f>'9.4 gzn-zestawienie'!D6</f>
        <v>95.82379999999999</v>
      </c>
      <c r="E8" s="11">
        <f>'9.4 gzn-zestawienie'!E6</f>
        <v>6362947.090000002</v>
      </c>
      <c r="F8" s="11">
        <f>'9.4 gzn-zestawienie'!F6</f>
        <v>26179849.089999996</v>
      </c>
      <c r="G8" s="11">
        <f>SUM(E8:F8)</f>
        <v>32542796.18</v>
      </c>
    </row>
    <row r="9" spans="2:7" ht="15.75" customHeight="1">
      <c r="B9" s="3" t="s">
        <v>12</v>
      </c>
      <c r="C9" s="84" t="s">
        <v>13</v>
      </c>
      <c r="D9" s="6">
        <f>SUM(D10:D11)</f>
        <v>5.6099999999999985</v>
      </c>
      <c r="E9" s="7">
        <f>SUM(E10:E11)</f>
        <v>554700</v>
      </c>
      <c r="F9" s="7">
        <f>SUM(F10:F11)</f>
        <v>39681.68</v>
      </c>
      <c r="G9" s="7">
        <f>SUM(G10:G11)</f>
        <v>594381.68</v>
      </c>
    </row>
    <row r="10" spans="2:7" ht="25.5">
      <c r="B10" s="8"/>
      <c r="C10" s="2" t="s">
        <v>8</v>
      </c>
      <c r="D10" s="10">
        <f>'9 9.1 uw-fizyczne'!E225+'9.2 uw-prawne'!D143</f>
        <v>0.04</v>
      </c>
      <c r="E10" s="11">
        <f>'9 9.1 uw-fizyczne'!F225+'9.2 uw-prawne'!F143</f>
        <v>3200</v>
      </c>
      <c r="F10" s="11" t="s">
        <v>9</v>
      </c>
      <c r="G10" s="11">
        <f>SUM(E10:F10)</f>
        <v>3200</v>
      </c>
    </row>
    <row r="11" spans="2:7" ht="15.75" customHeight="1">
      <c r="B11" s="8"/>
      <c r="C11" s="2" t="s">
        <v>14</v>
      </c>
      <c r="D11" s="10">
        <f>'9.4 gzn-zestawienie'!D19</f>
        <v>5.5699999999999985</v>
      </c>
      <c r="E11" s="11">
        <f>'9.4 gzn-zestawienie'!E19</f>
        <v>551500</v>
      </c>
      <c r="F11" s="11">
        <v>39681.68</v>
      </c>
      <c r="G11" s="11">
        <f>SUM(E11:F11)</f>
        <v>591181.68</v>
      </c>
    </row>
    <row r="12" spans="2:7" ht="14.25">
      <c r="B12" s="3" t="s">
        <v>15</v>
      </c>
      <c r="C12" s="84" t="s">
        <v>16</v>
      </c>
      <c r="D12" s="6">
        <f>SUM(D13)</f>
        <v>1.82</v>
      </c>
      <c r="E12" s="7">
        <f>SUM(E13)</f>
        <v>466700</v>
      </c>
      <c r="F12" s="7">
        <f>SUM(F13)</f>
        <v>0</v>
      </c>
      <c r="G12" s="7">
        <f>SUM(G13)</f>
        <v>466700</v>
      </c>
    </row>
    <row r="13" spans="2:7" ht="14.25" customHeight="1">
      <c r="B13" s="8"/>
      <c r="C13" s="2" t="s">
        <v>14</v>
      </c>
      <c r="D13" s="10">
        <f>'9.4 gzn-zestawienie'!D25</f>
        <v>1.82</v>
      </c>
      <c r="E13" s="11">
        <f>'9.4 gzn-zestawienie'!E25</f>
        <v>466700</v>
      </c>
      <c r="F13" s="11" t="s">
        <v>9</v>
      </c>
      <c r="G13" s="11">
        <f>SUM(E13:F13)</f>
        <v>466700</v>
      </c>
    </row>
    <row r="14" spans="2:7" ht="14.25">
      <c r="B14" s="3" t="s">
        <v>17</v>
      </c>
      <c r="C14" s="84" t="s">
        <v>18</v>
      </c>
      <c r="D14" s="6">
        <f>SUM(D15)</f>
        <v>0.04</v>
      </c>
      <c r="E14" s="7">
        <f>SUM(E15)</f>
        <v>2000</v>
      </c>
      <c r="F14" s="7">
        <f>SUM(F15)</f>
        <v>21500</v>
      </c>
      <c r="G14" s="7">
        <f>SUM(G15)</f>
        <v>23500</v>
      </c>
    </row>
    <row r="15" spans="2:7" ht="15.75" customHeight="1">
      <c r="B15" s="21"/>
      <c r="C15" s="39" t="s">
        <v>14</v>
      </c>
      <c r="D15" s="10">
        <f>'9.4 gzn-zestawienie'!D28</f>
        <v>0.04</v>
      </c>
      <c r="E15" s="11">
        <f>'9.4 gzn-zestawienie'!E28</f>
        <v>2000</v>
      </c>
      <c r="F15" s="11">
        <f>'9.4 gzn-zestawienie'!F28</f>
        <v>21500</v>
      </c>
      <c r="G15" s="11">
        <f>SUM(E15:F15)</f>
        <v>23500</v>
      </c>
    </row>
    <row r="16" spans="2:7" ht="14.25">
      <c r="B16" s="3" t="s">
        <v>19</v>
      </c>
      <c r="C16" s="84" t="s">
        <v>20</v>
      </c>
      <c r="D16" s="6">
        <f>SUM(D17)</f>
        <v>3.4719</v>
      </c>
      <c r="E16" s="7">
        <f>SUM(E17)</f>
        <v>72301.26203208556</v>
      </c>
      <c r="F16" s="7">
        <f>SUM(F17)</f>
        <v>461578.59</v>
      </c>
      <c r="G16" s="7">
        <f>SUM(G17)</f>
        <v>533879.8520320856</v>
      </c>
    </row>
    <row r="17" spans="2:7" ht="26.25" customHeight="1">
      <c r="B17" s="8"/>
      <c r="C17" s="2" t="s">
        <v>14</v>
      </c>
      <c r="D17" s="10">
        <f>'9.4 gzn-zestawienie'!D30</f>
        <v>3.4719</v>
      </c>
      <c r="E17" s="11">
        <f>'9.4 gzn-zestawienie'!E30</f>
        <v>72301.26203208556</v>
      </c>
      <c r="F17" s="11">
        <f>'9.4 gzn-zestawienie'!F30</f>
        <v>461578.59</v>
      </c>
      <c r="G17" s="11">
        <f>SUM(E17:F17)</f>
        <v>533879.8520320856</v>
      </c>
    </row>
    <row r="18" spans="2:7" ht="14.25" customHeight="1">
      <c r="B18" s="3" t="s">
        <v>21</v>
      </c>
      <c r="C18" s="84" t="s">
        <v>22</v>
      </c>
      <c r="D18" s="6">
        <f>SUM(D19:D20)</f>
        <v>13.5474</v>
      </c>
      <c r="E18" s="7">
        <f>SUM(E19:E20)</f>
        <v>1757114</v>
      </c>
      <c r="F18" s="7">
        <f>SUM(F19:F20)</f>
        <v>910409</v>
      </c>
      <c r="G18" s="7">
        <f>SUM(G19:G20)</f>
        <v>2667523</v>
      </c>
    </row>
    <row r="19" spans="2:7" ht="25.5">
      <c r="B19" s="8"/>
      <c r="C19" s="2" t="s">
        <v>8</v>
      </c>
      <c r="D19" s="10">
        <f>'9 9.1 uw-fizyczne'!E230+'9.2 uw-prawne'!D147</f>
        <v>0.2</v>
      </c>
      <c r="E19" s="11">
        <f>'9 9.1 uw-fizyczne'!F230+'9.2 uw-prawne'!F147</f>
        <v>16000</v>
      </c>
      <c r="F19" s="11" t="s">
        <v>9</v>
      </c>
      <c r="G19" s="11">
        <f>SUM(E19:F19)</f>
        <v>16000</v>
      </c>
    </row>
    <row r="20" spans="2:7" ht="16.5" customHeight="1">
      <c r="B20" s="8"/>
      <c r="C20" s="2" t="s">
        <v>14</v>
      </c>
      <c r="D20" s="10">
        <f>'9.4 gzn-zestawienie'!D35</f>
        <v>13.3474</v>
      </c>
      <c r="E20" s="11">
        <f>'9.4 gzn-zestawienie'!E35</f>
        <v>1741114</v>
      </c>
      <c r="F20" s="11">
        <f>'9.4 gzn-zestawienie'!F35</f>
        <v>910409</v>
      </c>
      <c r="G20" s="11">
        <f>SUM(E20:F20)</f>
        <v>2651523</v>
      </c>
    </row>
    <row r="21" spans="2:7" ht="14.25">
      <c r="B21" s="3" t="s">
        <v>23</v>
      </c>
      <c r="C21" s="84" t="s">
        <v>24</v>
      </c>
      <c r="D21" s="6">
        <f>SUM(D22)</f>
        <v>3.66</v>
      </c>
      <c r="E21" s="7">
        <f>SUM(E22)</f>
        <v>57425</v>
      </c>
      <c r="F21" s="7">
        <f>SUM(F22)</f>
        <v>417713.96</v>
      </c>
      <c r="G21" s="7">
        <f>SUM(G22)</f>
        <v>475138.96</v>
      </c>
    </row>
    <row r="22" spans="2:7" ht="30" customHeight="1">
      <c r="B22" s="8"/>
      <c r="C22" s="2" t="s">
        <v>14</v>
      </c>
      <c r="D22" s="10">
        <f>'9.4 gzn-zestawienie'!D40</f>
        <v>3.66</v>
      </c>
      <c r="E22" s="11">
        <f>'9.4 gzn-zestawienie'!E40</f>
        <v>57425</v>
      </c>
      <c r="F22" s="11">
        <v>417713.96</v>
      </c>
      <c r="G22" s="11">
        <f>SUM(E22:F22)</f>
        <v>475138.96</v>
      </c>
    </row>
    <row r="23" spans="2:7" ht="15.75" customHeight="1">
      <c r="B23" s="3" t="s">
        <v>25</v>
      </c>
      <c r="C23" s="84" t="s">
        <v>26</v>
      </c>
      <c r="D23" s="6">
        <f>SUM(D24:D25)</f>
        <v>23.140200000000004</v>
      </c>
      <c r="E23" s="7">
        <f>SUM(E24:E25)</f>
        <v>989328</v>
      </c>
      <c r="F23" s="7">
        <f>SUM(F24:F25)</f>
        <v>6238317.94</v>
      </c>
      <c r="G23" s="7">
        <f>SUM(G24:G25)</f>
        <v>7227645.94</v>
      </c>
    </row>
    <row r="24" spans="2:7" ht="25.5">
      <c r="B24" s="8"/>
      <c r="C24" s="2" t="s">
        <v>8</v>
      </c>
      <c r="D24" s="10">
        <f>'9 9.1 uw-fizyczne'!E235+'9.2 uw-prawne'!D150</f>
        <v>0</v>
      </c>
      <c r="E24" s="11">
        <f>'9 9.1 uw-fizyczne'!F235+'9.2 uw-prawne'!F150</f>
        <v>0</v>
      </c>
      <c r="F24" s="11" t="s">
        <v>9</v>
      </c>
      <c r="G24" s="11">
        <f>SUM(E24:F24)</f>
        <v>0</v>
      </c>
    </row>
    <row r="25" spans="2:7" ht="30" customHeight="1">
      <c r="B25" s="8"/>
      <c r="C25" s="2" t="s">
        <v>14</v>
      </c>
      <c r="D25" s="10">
        <f>'9.4 gzn-zestawienie'!D46</f>
        <v>23.140200000000004</v>
      </c>
      <c r="E25" s="11">
        <f>'9.4 gzn-zestawienie'!E46</f>
        <v>989328</v>
      </c>
      <c r="F25" s="11">
        <f>'9.4 gzn-zestawienie'!F46</f>
        <v>6238317.94</v>
      </c>
      <c r="G25" s="11">
        <f>SUM(E25:F25)</f>
        <v>7227645.94</v>
      </c>
    </row>
    <row r="26" spans="2:7" ht="18.75" customHeight="1">
      <c r="B26" s="3" t="s">
        <v>27</v>
      </c>
      <c r="C26" s="84" t="s">
        <v>28</v>
      </c>
      <c r="D26" s="6">
        <f>SUM(D27:D28)</f>
        <v>39.89059999999999</v>
      </c>
      <c r="E26" s="7">
        <f>SUM(E27:E28)</f>
        <v>3968084</v>
      </c>
      <c r="F26" s="7">
        <f>SUM(F27:F28)</f>
        <v>504839.83</v>
      </c>
      <c r="G26" s="7">
        <f>SUM(G27:G28)</f>
        <v>4472923.83</v>
      </c>
    </row>
    <row r="27" spans="2:7" ht="25.5">
      <c r="B27" s="8"/>
      <c r="C27" s="2" t="s">
        <v>8</v>
      </c>
      <c r="D27" s="10">
        <f>'9 9.1 uw-fizyczne'!E236+'9.2 uw-prawne'!D151</f>
        <v>0</v>
      </c>
      <c r="E27" s="11">
        <f>'9 9.1 uw-fizyczne'!F236+'9.2 uw-prawne'!F151</f>
        <v>0</v>
      </c>
      <c r="F27" s="11" t="s">
        <v>9</v>
      </c>
      <c r="G27" s="11">
        <f>SUM(E27:F27)</f>
        <v>0</v>
      </c>
    </row>
    <row r="28" spans="2:7" ht="17.25" customHeight="1">
      <c r="B28" s="8"/>
      <c r="C28" s="2" t="s">
        <v>14</v>
      </c>
      <c r="D28" s="10">
        <f>'9.4 gzn-zestawienie'!D51</f>
        <v>39.89059999999999</v>
      </c>
      <c r="E28" s="11">
        <f>'9.4 gzn-zestawienie'!E51</f>
        <v>3968084</v>
      </c>
      <c r="F28" s="11">
        <v>504839.83</v>
      </c>
      <c r="G28" s="11">
        <f>SUM(E28:F28)</f>
        <v>4472923.83</v>
      </c>
    </row>
    <row r="29" spans="2:7" ht="14.25">
      <c r="B29" s="3" t="s">
        <v>29</v>
      </c>
      <c r="C29" s="84" t="s">
        <v>30</v>
      </c>
      <c r="D29" s="6">
        <f>SUM(D30)</f>
        <v>16.3123</v>
      </c>
      <c r="E29" s="7">
        <f>SUM(E30)</f>
        <v>1251444.8</v>
      </c>
      <c r="F29" s="7">
        <f>SUM(F30)</f>
        <v>50383.7</v>
      </c>
      <c r="G29" s="7">
        <v>100988.5</v>
      </c>
    </row>
    <row r="30" spans="2:7" ht="29.25" customHeight="1">
      <c r="B30" s="8"/>
      <c r="C30" s="2" t="s">
        <v>14</v>
      </c>
      <c r="D30" s="10">
        <f>'9.4 gzn-zestawienie'!D56</f>
        <v>16.3123</v>
      </c>
      <c r="E30" s="11">
        <f>'9.4 gzn-zestawienie'!E56</f>
        <v>1251444.8</v>
      </c>
      <c r="F30" s="11">
        <v>50383.7</v>
      </c>
      <c r="G30" s="11">
        <f>SUM(E30:F30)</f>
        <v>1301828.5</v>
      </c>
    </row>
    <row r="31" spans="2:7" ht="15.75" customHeight="1">
      <c r="B31" s="3" t="s">
        <v>31</v>
      </c>
      <c r="C31" s="84" t="s">
        <v>32</v>
      </c>
      <c r="D31" s="6">
        <f>SUM(D32:D33)</f>
        <v>23.267500000000002</v>
      </c>
      <c r="E31" s="7">
        <f>SUM(E32:E33)</f>
        <v>1682191</v>
      </c>
      <c r="F31" s="7">
        <f>SUM(F32:F33)</f>
        <v>300629.25</v>
      </c>
      <c r="G31" s="7">
        <f>SUM(G32:G33)</f>
        <v>1982820.25</v>
      </c>
    </row>
    <row r="32" spans="2:7" ht="25.5">
      <c r="B32" s="8"/>
      <c r="C32" s="2" t="s">
        <v>8</v>
      </c>
      <c r="D32" s="10">
        <f>'9 9.1 uw-fizyczne'!E238+'9.2 uw-prawne'!D153</f>
        <v>0.8837999999999999</v>
      </c>
      <c r="E32" s="11">
        <f>'9 9.1 uw-fizyczne'!F238+'9.2 uw-prawne'!F153</f>
        <v>70704</v>
      </c>
      <c r="F32" s="11" t="s">
        <v>9</v>
      </c>
      <c r="G32" s="11">
        <f>SUM(E32:F32)</f>
        <v>70704</v>
      </c>
    </row>
    <row r="33" spans="2:10" ht="18" customHeight="1">
      <c r="B33" s="8"/>
      <c r="C33" s="2" t="s">
        <v>14</v>
      </c>
      <c r="D33" s="10">
        <f>'9.4 gzn-zestawienie'!D61</f>
        <v>22.3837</v>
      </c>
      <c r="E33" s="11">
        <f>'9.4 gzn-zestawienie'!E61</f>
        <v>1611487</v>
      </c>
      <c r="F33" s="11">
        <f>'9.4 gzn-zestawienie'!F61</f>
        <v>300629.25</v>
      </c>
      <c r="G33" s="11">
        <f>SUM(E33:F33)</f>
        <v>1912116.25</v>
      </c>
      <c r="J33" s="204"/>
    </row>
    <row r="34" spans="2:10" ht="14.25">
      <c r="B34" s="3" t="s">
        <v>33</v>
      </c>
      <c r="C34" s="84" t="s">
        <v>34</v>
      </c>
      <c r="D34" s="6">
        <f>SUM(D35)</f>
        <v>6.7733</v>
      </c>
      <c r="E34" s="7">
        <f>SUM(E35)</f>
        <v>571630</v>
      </c>
      <c r="F34" s="7">
        <f>SUM(F35)</f>
        <v>34107.25</v>
      </c>
      <c r="G34" s="7">
        <f>SUM(G35)</f>
        <v>605737.25</v>
      </c>
      <c r="J34" s="204"/>
    </row>
    <row r="35" spans="2:10" ht="14.25" customHeight="1">
      <c r="B35" s="8"/>
      <c r="C35" s="2" t="s">
        <v>14</v>
      </c>
      <c r="D35" s="10">
        <f>'9.4 gzn-zestawienie'!D65</f>
        <v>6.7733</v>
      </c>
      <c r="E35" s="11">
        <f>'9.4 gzn-zestawienie'!E65</f>
        <v>571630</v>
      </c>
      <c r="F35" s="11">
        <f>'9.4 gzn-zestawienie'!F65</f>
        <v>34107.25</v>
      </c>
      <c r="G35" s="11">
        <f>SUM(E35:F35)</f>
        <v>605737.25</v>
      </c>
      <c r="J35" s="204"/>
    </row>
    <row r="36" spans="2:10" ht="14.25">
      <c r="B36" s="3" t="s">
        <v>35</v>
      </c>
      <c r="C36" s="84" t="s">
        <v>36</v>
      </c>
      <c r="D36" s="6">
        <f>SUM(D37)</f>
        <v>6.322800000000001</v>
      </c>
      <c r="E36" s="7">
        <f>SUM(E37)</f>
        <v>65856</v>
      </c>
      <c r="F36" s="7">
        <f>SUM(F37)</f>
        <v>80646.77</v>
      </c>
      <c r="G36" s="7">
        <f>SUM(G37)</f>
        <v>146502.77000000002</v>
      </c>
      <c r="J36" s="204"/>
    </row>
    <row r="37" spans="2:10" ht="14.25" customHeight="1">
      <c r="B37" s="8"/>
      <c r="C37" s="2" t="s">
        <v>14</v>
      </c>
      <c r="D37" s="10">
        <f>'9.4 gzn-zestawienie'!D70</f>
        <v>6.322800000000001</v>
      </c>
      <c r="E37" s="11">
        <f>'9.4 gzn-zestawienie'!E70</f>
        <v>65856</v>
      </c>
      <c r="F37" s="11">
        <f>'9.4 gzn-zestawienie'!F70</f>
        <v>80646.77</v>
      </c>
      <c r="G37" s="11">
        <f>SUM(E37:F37)</f>
        <v>146502.77000000002</v>
      </c>
      <c r="J37" s="204"/>
    </row>
    <row r="38" spans="2:10" ht="14.25">
      <c r="B38" s="3" t="s">
        <v>37</v>
      </c>
      <c r="C38" s="84" t="s">
        <v>38</v>
      </c>
      <c r="D38" s="6">
        <f>SUM(D39)</f>
        <v>4.1053</v>
      </c>
      <c r="E38" s="7">
        <f>SUM(E39)</f>
        <v>294630</v>
      </c>
      <c r="F38" s="7">
        <f>SUM(F39)</f>
        <v>20941.61</v>
      </c>
      <c r="G38" s="7">
        <f>SUM(G39)</f>
        <v>315571.61</v>
      </c>
      <c r="J38" s="204"/>
    </row>
    <row r="39" spans="2:10" ht="26.25" customHeight="1">
      <c r="B39" s="8"/>
      <c r="C39" s="2" t="s">
        <v>14</v>
      </c>
      <c r="D39" s="10">
        <f>'9.4 gzn-zestawienie'!D75</f>
        <v>4.1053</v>
      </c>
      <c r="E39" s="11">
        <f>'9.4 gzn-zestawienie'!E75</f>
        <v>294630</v>
      </c>
      <c r="F39" s="11">
        <f>'9.4 gzn-zestawienie'!F75</f>
        <v>20941.61</v>
      </c>
      <c r="G39" s="11">
        <f>SUM(E39:F39)</f>
        <v>315571.61</v>
      </c>
      <c r="J39" s="204"/>
    </row>
    <row r="40" spans="2:10" ht="19.5" customHeight="1">
      <c r="B40" s="3" t="s">
        <v>39</v>
      </c>
      <c r="C40" s="84" t="s">
        <v>40</v>
      </c>
      <c r="D40" s="6">
        <f>SUM(D41:D41)</f>
        <v>32.16199999999999</v>
      </c>
      <c r="E40" s="7">
        <f>SUM(E41:E41)</f>
        <v>2504514</v>
      </c>
      <c r="F40" s="7">
        <f>SUM(F41:F41)</f>
        <v>531562.52</v>
      </c>
      <c r="G40" s="7">
        <f>SUM(G41:G41)</f>
        <v>3036076.52</v>
      </c>
      <c r="J40" s="204"/>
    </row>
    <row r="41" spans="2:10" ht="14.25">
      <c r="B41" s="8"/>
      <c r="C41" s="2" t="s">
        <v>14</v>
      </c>
      <c r="D41" s="10">
        <f>'9.4 gzn-zestawienie'!D79</f>
        <v>32.16199999999999</v>
      </c>
      <c r="E41" s="11">
        <f>'9.4 gzn-zestawienie'!E79</f>
        <v>2504514</v>
      </c>
      <c r="F41" s="11">
        <f>'9.4 gzn-zestawienie'!F79</f>
        <v>531562.52</v>
      </c>
      <c r="G41" s="11">
        <f>SUM(E41:F41)</f>
        <v>3036076.52</v>
      </c>
      <c r="J41" s="204"/>
    </row>
    <row r="42" spans="2:10" ht="14.25">
      <c r="B42" s="3"/>
      <c r="C42" s="84" t="s">
        <v>41</v>
      </c>
      <c r="D42" s="85">
        <v>294.0828</v>
      </c>
      <c r="E42" s="86">
        <f>SUM(E40,E38,E36,E34,E31,E29,E26,E23,E21,E18,E16,E14,E12,E9,E5)</f>
        <v>29691451.18203209</v>
      </c>
      <c r="F42" s="86">
        <f>SUM(F40,F38,F36,F34,F31,F29,F26,F23,F21,F18,F16,F14,F12,F9,F5)</f>
        <v>35792161.19</v>
      </c>
      <c r="G42" s="86">
        <f>SUM(G40,G38,G36,G34,G31,G29,G26,G23,G21,G18,G16,G14,G12,G9,G5)</f>
        <v>64282772.37203209</v>
      </c>
      <c r="J42" s="204"/>
    </row>
    <row r="43" spans="5:10" ht="15">
      <c r="E43" s="400" t="s">
        <v>1523</v>
      </c>
      <c r="J43" s="204"/>
    </row>
    <row r="44" spans="4:10" ht="14.25">
      <c r="D44" s="620">
        <v>4</v>
      </c>
      <c r="J44" s="204"/>
    </row>
    <row r="45" ht="14.25">
      <c r="J45" s="204"/>
    </row>
    <row r="46" ht="14.25">
      <c r="J46" s="204"/>
    </row>
    <row r="47" ht="14.25">
      <c r="J47" s="204"/>
    </row>
    <row r="48" ht="14.25">
      <c r="J48" s="204"/>
    </row>
    <row r="49" ht="14.25">
      <c r="J49" s="204"/>
    </row>
    <row r="51" ht="14.25">
      <c r="J51" s="132"/>
    </row>
  </sheetData>
  <sheetProtection/>
  <mergeCells count="6">
    <mergeCell ref="B3:B4"/>
    <mergeCell ref="C3:C4"/>
    <mergeCell ref="E3:G3"/>
    <mergeCell ref="B1:F2"/>
    <mergeCell ref="G1:G2"/>
    <mergeCell ref="D3:D4"/>
  </mergeCells>
  <printOptions/>
  <pageMargins left="0.7" right="0.7" top="0.75" bottom="0.75" header="0.3" footer="0.3"/>
  <pageSetup horizontalDpi="300" verticalDpi="3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46"/>
  <sheetViews>
    <sheetView view="pageBreakPreview" zoomScaleSheetLayoutView="100" zoomScalePageLayoutView="0" workbookViewId="0" topLeftCell="A22">
      <selection activeCell="D46" sqref="D46"/>
    </sheetView>
  </sheetViews>
  <sheetFormatPr defaultColWidth="8.796875" defaultRowHeight="14.25"/>
  <cols>
    <col min="3" max="3" width="12.3984375" style="0" customWidth="1"/>
    <col min="5" max="5" width="10.69921875" style="0" customWidth="1"/>
    <col min="6" max="6" width="11.59765625" style="0" customWidth="1"/>
  </cols>
  <sheetData>
    <row r="1" spans="2:6" ht="47.25" customHeight="1">
      <c r="B1" s="507" t="s">
        <v>1262</v>
      </c>
      <c r="C1" s="507"/>
      <c r="D1" s="507"/>
      <c r="E1" s="507"/>
      <c r="F1" s="507"/>
    </row>
    <row r="2" spans="2:6" ht="22.5" customHeight="1">
      <c r="B2" s="508" t="s">
        <v>1521</v>
      </c>
      <c r="C2" s="508"/>
      <c r="D2" s="508"/>
      <c r="E2" s="508"/>
      <c r="F2" s="508"/>
    </row>
    <row r="3" spans="2:6" ht="25.5">
      <c r="B3" s="506" t="s">
        <v>0</v>
      </c>
      <c r="C3" s="120" t="s">
        <v>1109</v>
      </c>
      <c r="D3" s="506" t="s">
        <v>47</v>
      </c>
      <c r="E3" s="120" t="s">
        <v>1110</v>
      </c>
      <c r="F3" s="120" t="s">
        <v>1112</v>
      </c>
    </row>
    <row r="4" spans="2:6" ht="25.5">
      <c r="B4" s="506"/>
      <c r="C4" s="120" t="s">
        <v>42</v>
      </c>
      <c r="D4" s="506"/>
      <c r="E4" s="120" t="s">
        <v>1111</v>
      </c>
      <c r="F4" s="120" t="s">
        <v>1113</v>
      </c>
    </row>
    <row r="5" spans="2:6" ht="14.25">
      <c r="B5" s="141" t="s">
        <v>6</v>
      </c>
      <c r="C5" s="142" t="s">
        <v>7</v>
      </c>
      <c r="D5" s="142"/>
      <c r="E5" s="141"/>
      <c r="F5" s="141"/>
    </row>
    <row r="6" spans="2:6" ht="14.25">
      <c r="B6" s="141" t="s">
        <v>12</v>
      </c>
      <c r="C6" s="142" t="s">
        <v>13</v>
      </c>
      <c r="D6" s="141"/>
      <c r="E6" s="141">
        <f>SUM(E7)</f>
        <v>0</v>
      </c>
      <c r="F6" s="222">
        <f>SUM(F7)</f>
        <v>0</v>
      </c>
    </row>
    <row r="7" spans="2:6" s="220" customFormat="1" ht="14.25">
      <c r="B7" s="139"/>
      <c r="C7" s="140"/>
      <c r="D7" s="139"/>
      <c r="E7" s="139"/>
      <c r="F7" s="221"/>
    </row>
    <row r="8" spans="2:6" ht="14.25">
      <c r="B8" s="141" t="s">
        <v>15</v>
      </c>
      <c r="C8" s="142" t="s">
        <v>16</v>
      </c>
      <c r="D8" s="141"/>
      <c r="E8" s="141"/>
      <c r="F8" s="141"/>
    </row>
    <row r="9" spans="2:6" ht="14.25">
      <c r="B9" s="141" t="s">
        <v>17</v>
      </c>
      <c r="C9" s="142" t="s">
        <v>18</v>
      </c>
      <c r="D9" s="141"/>
      <c r="E9" s="141"/>
      <c r="F9" s="141"/>
    </row>
    <row r="10" spans="2:6" ht="14.25">
      <c r="B10" s="141" t="s">
        <v>19</v>
      </c>
      <c r="C10" s="142" t="s">
        <v>20</v>
      </c>
      <c r="D10" s="141"/>
      <c r="E10" s="141"/>
      <c r="F10" s="141"/>
    </row>
    <row r="11" spans="2:6" ht="14.25">
      <c r="B11" s="141" t="s">
        <v>21</v>
      </c>
      <c r="C11" s="142" t="s">
        <v>22</v>
      </c>
      <c r="D11" s="141"/>
      <c r="E11" s="143"/>
      <c r="F11" s="144"/>
    </row>
    <row r="12" spans="2:6" ht="14.25">
      <c r="B12" s="141" t="s">
        <v>23</v>
      </c>
      <c r="C12" s="142" t="s">
        <v>24</v>
      </c>
      <c r="D12" s="141"/>
      <c r="E12" s="141"/>
      <c r="F12" s="141"/>
    </row>
    <row r="13" spans="2:6" ht="14.25">
      <c r="B13" s="141" t="s">
        <v>25</v>
      </c>
      <c r="C13" s="142" t="s">
        <v>26</v>
      </c>
      <c r="D13" s="141"/>
      <c r="E13" s="141"/>
      <c r="F13" s="141"/>
    </row>
    <row r="14" spans="2:6" ht="14.25">
      <c r="B14" s="141" t="s">
        <v>27</v>
      </c>
      <c r="C14" s="142" t="s">
        <v>28</v>
      </c>
      <c r="D14" s="141"/>
      <c r="E14" s="141"/>
      <c r="F14" s="141"/>
    </row>
    <row r="15" spans="2:6" ht="14.25">
      <c r="B15" s="141" t="s">
        <v>29</v>
      </c>
      <c r="C15" s="142" t="s">
        <v>30</v>
      </c>
      <c r="D15" s="141"/>
      <c r="E15" s="141"/>
      <c r="F15" s="141"/>
    </row>
    <row r="16" spans="2:6" ht="25.5">
      <c r="B16" s="141" t="s">
        <v>31</v>
      </c>
      <c r="C16" s="142" t="s">
        <v>32</v>
      </c>
      <c r="D16" s="141"/>
      <c r="E16" s="141"/>
      <c r="F16" s="141"/>
    </row>
    <row r="17" spans="2:6" ht="14.25">
      <c r="B17" s="141" t="s">
        <v>33</v>
      </c>
      <c r="C17" s="142" t="s">
        <v>34</v>
      </c>
      <c r="D17" s="141"/>
      <c r="E17" s="141"/>
      <c r="F17" s="141"/>
    </row>
    <row r="18" spans="2:6" ht="14.25">
      <c r="B18" s="141" t="s">
        <v>35</v>
      </c>
      <c r="C18" s="142" t="s">
        <v>36</v>
      </c>
      <c r="D18" s="141"/>
      <c r="E18" s="141"/>
      <c r="F18" s="141"/>
    </row>
    <row r="19" spans="2:6" ht="25.5">
      <c r="B19" s="141" t="s">
        <v>37</v>
      </c>
      <c r="C19" s="142" t="s">
        <v>38</v>
      </c>
      <c r="D19" s="141"/>
      <c r="E19" s="141"/>
      <c r="F19" s="141"/>
    </row>
    <row r="20" spans="2:6" ht="14.25">
      <c r="B20" s="141" t="s">
        <v>39</v>
      </c>
      <c r="C20" s="142" t="s">
        <v>40</v>
      </c>
      <c r="D20" s="141"/>
      <c r="E20" s="141"/>
      <c r="F20" s="141"/>
    </row>
    <row r="21" spans="2:6" ht="14.25">
      <c r="B21" s="139"/>
      <c r="C21" s="140" t="s">
        <v>41</v>
      </c>
      <c r="D21" s="139"/>
      <c r="E21" s="146">
        <f>SUM(E20,E19,E18,E17,E16,E15,E14,E13,E12,E11,E10,E9,E8,E6,E5)</f>
        <v>0</v>
      </c>
      <c r="F21" s="145">
        <f>SUM(F20,F19,F18,F17,F16,F15,F14,F13,F12,F11,F10,F9,F8,F6,F5)</f>
        <v>0</v>
      </c>
    </row>
    <row r="46" ht="14.25">
      <c r="D46" s="620">
        <v>14</v>
      </c>
    </row>
  </sheetData>
  <sheetProtection/>
  <mergeCells count="4">
    <mergeCell ref="B3:B4"/>
    <mergeCell ref="D3:D4"/>
    <mergeCell ref="B1:F1"/>
    <mergeCell ref="B2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J273"/>
  <sheetViews>
    <sheetView view="pageBreakPreview" zoomScaleSheetLayoutView="100" zoomScalePageLayoutView="0" workbookViewId="0" topLeftCell="A1">
      <selection activeCell="J12" sqref="J12"/>
    </sheetView>
  </sheetViews>
  <sheetFormatPr defaultColWidth="8.796875" defaultRowHeight="14.25"/>
  <cols>
    <col min="2" max="2" width="6.09765625" style="0" customWidth="1"/>
    <col min="4" max="4" width="12.19921875" style="0" customWidth="1"/>
    <col min="6" max="6" width="23.5" style="0" customWidth="1"/>
  </cols>
  <sheetData>
    <row r="1" spans="3:6" ht="14.25">
      <c r="C1" s="508" t="s">
        <v>1114</v>
      </c>
      <c r="D1" s="508"/>
      <c r="E1" s="508"/>
      <c r="F1" s="508"/>
    </row>
    <row r="2" spans="3:6" ht="14.25">
      <c r="C2" s="508" t="s">
        <v>172</v>
      </c>
      <c r="D2" s="508"/>
      <c r="E2" s="508"/>
      <c r="F2" s="508"/>
    </row>
    <row r="3" spans="3:6" ht="40.5" customHeight="1">
      <c r="C3" s="446" t="s">
        <v>0</v>
      </c>
      <c r="D3" s="509" t="s">
        <v>173</v>
      </c>
      <c r="E3" s="449" t="s">
        <v>1522</v>
      </c>
      <c r="F3" s="446" t="s">
        <v>89</v>
      </c>
    </row>
    <row r="4" spans="3:6" ht="27.75" customHeight="1">
      <c r="C4" s="446"/>
      <c r="D4" s="510"/>
      <c r="E4" s="510"/>
      <c r="F4" s="446"/>
    </row>
    <row r="5" spans="3:6" ht="14.25" customHeight="1">
      <c r="C5" s="4"/>
      <c r="D5" s="4" t="s">
        <v>7</v>
      </c>
      <c r="E5" s="6">
        <f>SUM(E6:E224)</f>
        <v>79.15380000000005</v>
      </c>
      <c r="F5" s="7">
        <f>SUM(F6:F224)</f>
        <v>3279190</v>
      </c>
    </row>
    <row r="6" spans="3:6" ht="14.25">
      <c r="C6" s="8">
        <v>1</v>
      </c>
      <c r="D6" s="9">
        <v>2794</v>
      </c>
      <c r="E6" s="10">
        <v>0.0377</v>
      </c>
      <c r="F6" s="11">
        <v>9425</v>
      </c>
    </row>
    <row r="7" spans="3:6" ht="14.25">
      <c r="C7" s="8">
        <v>2</v>
      </c>
      <c r="D7" s="9">
        <v>2729</v>
      </c>
      <c r="E7" s="10">
        <v>0.0491</v>
      </c>
      <c r="F7" s="11">
        <v>12275</v>
      </c>
    </row>
    <row r="8" spans="3:6" ht="14.25">
      <c r="C8" s="8">
        <v>3</v>
      </c>
      <c r="D8" s="104" t="s">
        <v>1115</v>
      </c>
      <c r="E8" s="10">
        <v>0.077</v>
      </c>
      <c r="F8" s="11">
        <v>19250</v>
      </c>
    </row>
    <row r="9" spans="3:6" ht="14.25">
      <c r="C9" s="8">
        <v>4</v>
      </c>
      <c r="D9" s="9">
        <v>2689</v>
      </c>
      <c r="E9" s="10">
        <v>0.0505</v>
      </c>
      <c r="F9" s="11">
        <v>12625</v>
      </c>
    </row>
    <row r="10" spans="3:6" ht="14.25">
      <c r="C10" s="8">
        <v>5</v>
      </c>
      <c r="D10" s="9">
        <v>2780</v>
      </c>
      <c r="E10" s="10">
        <v>0.04</v>
      </c>
      <c r="F10" s="11">
        <v>10000</v>
      </c>
    </row>
    <row r="11" spans="3:6" ht="14.25">
      <c r="C11" s="8">
        <v>6</v>
      </c>
      <c r="D11" s="9">
        <v>2728</v>
      </c>
      <c r="E11" s="10">
        <v>0.0437</v>
      </c>
      <c r="F11" s="11">
        <v>10925</v>
      </c>
    </row>
    <row r="12" spans="3:6" ht="14.25">
      <c r="C12" s="8">
        <v>7</v>
      </c>
      <c r="D12" s="9">
        <v>2808</v>
      </c>
      <c r="E12" s="10">
        <v>0.0461</v>
      </c>
      <c r="F12" s="11">
        <v>11525</v>
      </c>
    </row>
    <row r="13" spans="3:6" ht="14.25">
      <c r="C13" s="8">
        <v>8</v>
      </c>
      <c r="D13" s="9">
        <v>1756</v>
      </c>
      <c r="E13" s="10">
        <v>0.07</v>
      </c>
      <c r="F13" s="11">
        <v>17500</v>
      </c>
    </row>
    <row r="14" spans="3:6" ht="14.25">
      <c r="C14" s="8">
        <v>9</v>
      </c>
      <c r="D14" s="9">
        <v>1755</v>
      </c>
      <c r="E14" s="10">
        <v>0.07</v>
      </c>
      <c r="F14" s="11">
        <v>17500</v>
      </c>
    </row>
    <row r="15" spans="3:6" ht="14.25">
      <c r="C15" s="8">
        <v>10</v>
      </c>
      <c r="D15" s="9">
        <v>2674</v>
      </c>
      <c r="E15" s="10">
        <v>0.0444</v>
      </c>
      <c r="F15" s="11">
        <v>11100</v>
      </c>
    </row>
    <row r="16" spans="3:6" ht="14.25">
      <c r="C16" s="8">
        <v>11</v>
      </c>
      <c r="D16" s="9">
        <v>2523</v>
      </c>
      <c r="E16" s="10">
        <v>0.0568</v>
      </c>
      <c r="F16" s="11">
        <v>14200</v>
      </c>
    </row>
    <row r="17" spans="3:6" ht="14.25">
      <c r="C17" s="8">
        <v>12</v>
      </c>
      <c r="D17" s="9" t="s">
        <v>90</v>
      </c>
      <c r="E17" s="10">
        <v>0.0189</v>
      </c>
      <c r="F17" s="11">
        <v>4725</v>
      </c>
    </row>
    <row r="18" spans="3:6" ht="14.25">
      <c r="C18" s="8">
        <v>13</v>
      </c>
      <c r="D18" s="9">
        <v>2742</v>
      </c>
      <c r="E18" s="10">
        <v>0.0229</v>
      </c>
      <c r="F18" s="11">
        <v>5725</v>
      </c>
    </row>
    <row r="19" spans="3:6" ht="14.25">
      <c r="C19" s="8">
        <v>14</v>
      </c>
      <c r="D19" s="9" t="s">
        <v>91</v>
      </c>
      <c r="E19" s="10">
        <v>0.3046</v>
      </c>
      <c r="F19" s="11">
        <v>76150</v>
      </c>
    </row>
    <row r="20" spans="3:6" ht="14.25">
      <c r="C20" s="8">
        <v>15</v>
      </c>
      <c r="D20" s="9" t="s">
        <v>92</v>
      </c>
      <c r="E20" s="10">
        <v>0.0218</v>
      </c>
      <c r="F20" s="11">
        <v>5450</v>
      </c>
    </row>
    <row r="21" spans="3:6" ht="14.25">
      <c r="C21" s="8">
        <v>16</v>
      </c>
      <c r="D21" s="9" t="s">
        <v>93</v>
      </c>
      <c r="E21" s="10">
        <v>0.0169</v>
      </c>
      <c r="F21" s="11">
        <v>4225</v>
      </c>
    </row>
    <row r="22" spans="3:6" ht="14.25">
      <c r="C22" s="8">
        <v>17</v>
      </c>
      <c r="D22" s="9">
        <v>2423</v>
      </c>
      <c r="E22" s="10">
        <v>0.0208</v>
      </c>
      <c r="F22" s="11">
        <v>5200</v>
      </c>
    </row>
    <row r="23" spans="3:6" ht="14.25">
      <c r="C23" s="8">
        <v>18</v>
      </c>
      <c r="D23" s="9">
        <v>2439</v>
      </c>
      <c r="E23" s="10">
        <v>0.04</v>
      </c>
      <c r="F23" s="11">
        <v>10000</v>
      </c>
    </row>
    <row r="24" spans="3:6" ht="14.25">
      <c r="C24" s="8">
        <v>19</v>
      </c>
      <c r="D24" s="9">
        <v>2436</v>
      </c>
      <c r="E24" s="10">
        <v>0.025</v>
      </c>
      <c r="F24" s="11">
        <v>6250</v>
      </c>
    </row>
    <row r="25" spans="3:6" ht="14.25">
      <c r="C25" s="8">
        <v>20</v>
      </c>
      <c r="D25" s="9">
        <v>2422</v>
      </c>
      <c r="E25" s="10">
        <v>0.0343</v>
      </c>
      <c r="F25" s="11">
        <v>8575</v>
      </c>
    </row>
    <row r="26" spans="3:6" ht="14.25">
      <c r="C26" s="8">
        <v>21</v>
      </c>
      <c r="D26" s="9" t="s">
        <v>94</v>
      </c>
      <c r="E26" s="10">
        <v>0.0529</v>
      </c>
      <c r="F26" s="11">
        <v>13225</v>
      </c>
    </row>
    <row r="27" spans="3:6" ht="14.25">
      <c r="C27" s="8">
        <v>22</v>
      </c>
      <c r="D27" s="9">
        <v>1261</v>
      </c>
      <c r="E27" s="10">
        <v>0.028</v>
      </c>
      <c r="F27" s="11">
        <v>7000</v>
      </c>
    </row>
    <row r="28" spans="3:6" ht="14.25">
      <c r="C28" s="8">
        <v>23</v>
      </c>
      <c r="D28" s="9" t="s">
        <v>95</v>
      </c>
      <c r="E28" s="10">
        <v>0.3983</v>
      </c>
      <c r="F28" s="11">
        <v>99575</v>
      </c>
    </row>
    <row r="29" spans="3:6" ht="14.25">
      <c r="C29" s="8">
        <v>24</v>
      </c>
      <c r="D29" s="9" t="s">
        <v>96</v>
      </c>
      <c r="E29" s="10">
        <v>0.0053</v>
      </c>
      <c r="F29" s="11">
        <v>1325</v>
      </c>
    </row>
    <row r="30" spans="3:6" ht="14.25">
      <c r="C30" s="8">
        <v>25</v>
      </c>
      <c r="D30" s="9" t="s">
        <v>97</v>
      </c>
      <c r="E30" s="10">
        <v>0.0062</v>
      </c>
      <c r="F30" s="11">
        <v>1550</v>
      </c>
    </row>
    <row r="31" spans="3:6" ht="14.25">
      <c r="C31" s="8">
        <v>26</v>
      </c>
      <c r="D31" s="9" t="s">
        <v>98</v>
      </c>
      <c r="E31" s="10">
        <v>0.0089</v>
      </c>
      <c r="F31" s="11">
        <v>2225</v>
      </c>
    </row>
    <row r="32" spans="3:6" ht="14.25">
      <c r="C32" s="8">
        <v>27</v>
      </c>
      <c r="D32" s="9" t="s">
        <v>99</v>
      </c>
      <c r="E32" s="10">
        <v>0.0048</v>
      </c>
      <c r="F32" s="11">
        <v>1200</v>
      </c>
    </row>
    <row r="33" spans="3:6" ht="14.25">
      <c r="C33" s="8">
        <v>28</v>
      </c>
      <c r="D33" s="9" t="s">
        <v>100</v>
      </c>
      <c r="E33" s="10">
        <v>0.1002</v>
      </c>
      <c r="F33" s="11">
        <v>25050</v>
      </c>
    </row>
    <row r="34" spans="3:6" ht="14.25">
      <c r="C34" s="8">
        <v>29</v>
      </c>
      <c r="D34" s="9" t="s">
        <v>101</v>
      </c>
      <c r="E34" s="10">
        <v>0.1626</v>
      </c>
      <c r="F34" s="11">
        <v>40650</v>
      </c>
    </row>
    <row r="35" spans="3:6" ht="14.25">
      <c r="C35" s="8">
        <v>30</v>
      </c>
      <c r="D35" s="9" t="s">
        <v>102</v>
      </c>
      <c r="E35" s="10">
        <v>0.0267</v>
      </c>
      <c r="F35" s="11">
        <v>6675</v>
      </c>
    </row>
    <row r="36" spans="3:6" ht="14.25">
      <c r="C36" s="8">
        <v>31</v>
      </c>
      <c r="D36" s="9" t="s">
        <v>103</v>
      </c>
      <c r="E36" s="10">
        <v>0.2028</v>
      </c>
      <c r="F36" s="11">
        <v>50700</v>
      </c>
    </row>
    <row r="37" spans="3:6" ht="14.25">
      <c r="C37" s="8">
        <v>32</v>
      </c>
      <c r="D37" s="9" t="s">
        <v>104</v>
      </c>
      <c r="E37" s="10">
        <v>0.0098</v>
      </c>
      <c r="F37" s="11">
        <v>2450</v>
      </c>
    </row>
    <row r="38" spans="3:6" ht="14.25">
      <c r="C38" s="8">
        <v>33</v>
      </c>
      <c r="D38" s="104" t="s">
        <v>1116</v>
      </c>
      <c r="E38" s="10">
        <v>0.0245</v>
      </c>
      <c r="F38" s="11">
        <v>6125</v>
      </c>
    </row>
    <row r="39" spans="3:6" ht="14.25">
      <c r="C39" s="8">
        <v>34</v>
      </c>
      <c r="D39" s="9" t="s">
        <v>105</v>
      </c>
      <c r="E39" s="10">
        <v>0.1461</v>
      </c>
      <c r="F39" s="11">
        <v>36525</v>
      </c>
    </row>
    <row r="40" spans="3:6" ht="14.25">
      <c r="C40" s="8">
        <v>35</v>
      </c>
      <c r="D40" s="104" t="s">
        <v>1117</v>
      </c>
      <c r="E40" s="10">
        <v>0.1308</v>
      </c>
      <c r="F40" s="11">
        <v>32700</v>
      </c>
    </row>
    <row r="41" spans="3:6" ht="14.25">
      <c r="C41" s="8">
        <v>36</v>
      </c>
      <c r="D41" s="9">
        <v>1744</v>
      </c>
      <c r="E41" s="10">
        <v>0.0686</v>
      </c>
      <c r="F41" s="11">
        <v>17150</v>
      </c>
    </row>
    <row r="42" spans="3:6" ht="14.25">
      <c r="C42" s="8">
        <v>37</v>
      </c>
      <c r="D42" s="9" t="s">
        <v>106</v>
      </c>
      <c r="E42" s="10">
        <v>0.11</v>
      </c>
      <c r="F42" s="11">
        <v>27500</v>
      </c>
    </row>
    <row r="43" spans="3:6" ht="14.25">
      <c r="C43" s="8">
        <v>38</v>
      </c>
      <c r="D43" s="9">
        <v>927</v>
      </c>
      <c r="E43" s="10">
        <v>0.0491</v>
      </c>
      <c r="F43" s="11">
        <v>12275</v>
      </c>
    </row>
    <row r="44" spans="3:6" ht="14.25">
      <c r="C44" s="8">
        <v>39</v>
      </c>
      <c r="D44" s="9">
        <v>1748</v>
      </c>
      <c r="E44" s="10">
        <v>0.0702</v>
      </c>
      <c r="F44" s="11">
        <v>17550</v>
      </c>
    </row>
    <row r="45" spans="3:6" ht="14.25">
      <c r="C45" s="8">
        <v>40</v>
      </c>
      <c r="D45" s="9" t="s">
        <v>107</v>
      </c>
      <c r="E45" s="10">
        <v>0.0559</v>
      </c>
      <c r="F45" s="11">
        <v>13975</v>
      </c>
    </row>
    <row r="46" spans="3:6" ht="14.25">
      <c r="C46" s="8">
        <v>41</v>
      </c>
      <c r="D46" s="9" t="s">
        <v>108</v>
      </c>
      <c r="E46" s="10">
        <v>0.0488</v>
      </c>
      <c r="F46" s="11">
        <v>12200</v>
      </c>
    </row>
    <row r="47" spans="3:6" ht="14.25">
      <c r="C47" s="8">
        <v>42</v>
      </c>
      <c r="D47" s="9" t="s">
        <v>109</v>
      </c>
      <c r="E47" s="10">
        <v>0.1563</v>
      </c>
      <c r="F47" s="11">
        <v>39075</v>
      </c>
    </row>
    <row r="48" spans="3:9" ht="14.25">
      <c r="C48" s="8">
        <v>43</v>
      </c>
      <c r="D48" s="9" t="s">
        <v>110</v>
      </c>
      <c r="E48" s="10">
        <v>0.3927</v>
      </c>
      <c r="F48" s="11">
        <v>98175</v>
      </c>
      <c r="I48" s="399"/>
    </row>
    <row r="49" spans="3:6" ht="14.25">
      <c r="C49" s="8">
        <v>44</v>
      </c>
      <c r="D49" s="9">
        <v>2704</v>
      </c>
      <c r="E49" s="10">
        <v>0.0447</v>
      </c>
      <c r="F49" s="11">
        <v>11175</v>
      </c>
    </row>
    <row r="50" spans="3:6" ht="14.25">
      <c r="C50" s="386">
        <v>45</v>
      </c>
      <c r="D50" s="105">
        <v>1712</v>
      </c>
      <c r="E50" s="147">
        <v>0.0766</v>
      </c>
      <c r="F50" s="133">
        <v>19150</v>
      </c>
    </row>
    <row r="51" spans="3:6" ht="14.25">
      <c r="C51" s="415"/>
      <c r="D51" s="416"/>
      <c r="E51" s="622">
        <v>15</v>
      </c>
      <c r="F51" s="418"/>
    </row>
    <row r="52" spans="3:6" ht="14.25">
      <c r="C52" s="387">
        <v>46</v>
      </c>
      <c r="D52" s="392">
        <v>886</v>
      </c>
      <c r="E52" s="413">
        <v>0.0948</v>
      </c>
      <c r="F52" s="414">
        <v>23700</v>
      </c>
    </row>
    <row r="53" spans="3:6" ht="14.25">
      <c r="C53" s="8">
        <v>47</v>
      </c>
      <c r="D53" s="9">
        <v>2233</v>
      </c>
      <c r="E53" s="10">
        <v>0.0785</v>
      </c>
      <c r="F53" s="11">
        <v>19625</v>
      </c>
    </row>
    <row r="54" spans="3:6" ht="14.25">
      <c r="C54" s="8">
        <v>48</v>
      </c>
      <c r="D54" s="9">
        <v>991</v>
      </c>
      <c r="E54" s="10">
        <v>0.1014</v>
      </c>
      <c r="F54" s="11">
        <v>25350</v>
      </c>
    </row>
    <row r="55" spans="3:6" ht="14.25">
      <c r="C55" s="8">
        <v>49</v>
      </c>
      <c r="D55" s="9">
        <v>992</v>
      </c>
      <c r="E55" s="10">
        <v>0.0412</v>
      </c>
      <c r="F55" s="11">
        <v>10300</v>
      </c>
    </row>
    <row r="56" spans="3:6" ht="14.25">
      <c r="C56" s="8">
        <v>50</v>
      </c>
      <c r="D56" s="9">
        <v>2491</v>
      </c>
      <c r="E56" s="10">
        <v>0.0615</v>
      </c>
      <c r="F56" s="11">
        <v>15375</v>
      </c>
    </row>
    <row r="57" spans="3:6" ht="14.25">
      <c r="C57" s="8">
        <v>51</v>
      </c>
      <c r="D57" s="9">
        <v>2492</v>
      </c>
      <c r="E57" s="10">
        <v>0.0202</v>
      </c>
      <c r="F57" s="11">
        <v>5050</v>
      </c>
    </row>
    <row r="58" spans="3:6" ht="14.25">
      <c r="C58" s="8">
        <v>52</v>
      </c>
      <c r="D58" s="9">
        <v>2493</v>
      </c>
      <c r="E58" s="10">
        <v>0.0025</v>
      </c>
      <c r="F58" s="11">
        <v>625</v>
      </c>
    </row>
    <row r="59" spans="3:6" ht="14.25">
      <c r="C59" s="8">
        <v>53</v>
      </c>
      <c r="D59" s="9">
        <v>885</v>
      </c>
      <c r="E59" s="10">
        <v>0.0927</v>
      </c>
      <c r="F59" s="11">
        <v>23175</v>
      </c>
    </row>
    <row r="60" spans="3:6" ht="14.25">
      <c r="C60" s="8">
        <v>54</v>
      </c>
      <c r="D60" s="9">
        <v>893</v>
      </c>
      <c r="E60" s="10">
        <v>0.098</v>
      </c>
      <c r="F60" s="11">
        <v>24500</v>
      </c>
    </row>
    <row r="61" spans="3:6" ht="14.25">
      <c r="C61" s="8">
        <v>55</v>
      </c>
      <c r="D61" s="9">
        <v>883</v>
      </c>
      <c r="E61" s="10">
        <v>0.104</v>
      </c>
      <c r="F61" s="11">
        <v>26000</v>
      </c>
    </row>
    <row r="62" spans="3:6" ht="14.25">
      <c r="C62" s="8">
        <v>56</v>
      </c>
      <c r="D62" s="9">
        <v>2753</v>
      </c>
      <c r="E62" s="10">
        <v>0.0473</v>
      </c>
      <c r="F62" s="11">
        <v>11825</v>
      </c>
    </row>
    <row r="63" spans="3:6" ht="14.25">
      <c r="C63" s="8">
        <v>57</v>
      </c>
      <c r="D63" s="9" t="s">
        <v>113</v>
      </c>
      <c r="E63" s="10">
        <v>0.0797</v>
      </c>
      <c r="F63" s="11">
        <v>19925</v>
      </c>
    </row>
    <row r="64" spans="3:6" ht="14.25">
      <c r="C64" s="8">
        <v>58</v>
      </c>
      <c r="D64" s="9">
        <v>2581</v>
      </c>
      <c r="E64" s="10">
        <v>0.0335</v>
      </c>
      <c r="F64" s="11">
        <v>8375</v>
      </c>
    </row>
    <row r="65" spans="3:6" ht="14.25">
      <c r="C65" s="8">
        <v>59</v>
      </c>
      <c r="D65" s="9" t="s">
        <v>114</v>
      </c>
      <c r="E65" s="10">
        <v>0.0025</v>
      </c>
      <c r="F65" s="11">
        <v>625</v>
      </c>
    </row>
    <row r="66" spans="3:6" ht="14.25">
      <c r="C66" s="8">
        <v>60</v>
      </c>
      <c r="D66" s="9">
        <v>2756</v>
      </c>
      <c r="E66" s="10">
        <v>0.0458</v>
      </c>
      <c r="F66" s="11">
        <v>11450</v>
      </c>
    </row>
    <row r="67" spans="3:6" ht="14.25">
      <c r="C67" s="8">
        <v>61</v>
      </c>
      <c r="D67" s="9" t="s">
        <v>115</v>
      </c>
      <c r="E67" s="10">
        <v>0.0041</v>
      </c>
      <c r="F67" s="11">
        <v>1025</v>
      </c>
    </row>
    <row r="68" spans="3:6" ht="14.25">
      <c r="C68" s="8">
        <v>62</v>
      </c>
      <c r="D68" s="9" t="s">
        <v>116</v>
      </c>
      <c r="E68" s="10">
        <v>0.0006</v>
      </c>
      <c r="F68" s="11">
        <v>150</v>
      </c>
    </row>
    <row r="69" spans="3:6" ht="14.25">
      <c r="C69" s="8">
        <v>63</v>
      </c>
      <c r="D69" s="9" t="s">
        <v>117</v>
      </c>
      <c r="E69" s="10">
        <v>0.0056</v>
      </c>
      <c r="F69" s="11">
        <v>1400</v>
      </c>
    </row>
    <row r="70" spans="3:6" ht="14.25">
      <c r="C70" s="8">
        <v>64</v>
      </c>
      <c r="D70" s="104" t="s">
        <v>1118</v>
      </c>
      <c r="E70" s="10">
        <v>0.073</v>
      </c>
      <c r="F70" s="11">
        <v>18250</v>
      </c>
    </row>
    <row r="71" spans="3:6" ht="14.25">
      <c r="C71" s="8">
        <v>65</v>
      </c>
      <c r="D71" s="9">
        <v>2542</v>
      </c>
      <c r="E71" s="10">
        <v>0.058</v>
      </c>
      <c r="F71" s="11">
        <v>14500</v>
      </c>
    </row>
    <row r="72" spans="3:6" ht="14.25">
      <c r="C72" s="8">
        <v>66</v>
      </c>
      <c r="D72" s="9">
        <v>2621</v>
      </c>
      <c r="E72" s="10">
        <v>0.0362</v>
      </c>
      <c r="F72" s="11">
        <v>9050</v>
      </c>
    </row>
    <row r="73" spans="3:6" ht="14.25">
      <c r="C73" s="8">
        <v>67</v>
      </c>
      <c r="D73" s="9">
        <v>2635</v>
      </c>
      <c r="E73" s="10">
        <v>0.0453</v>
      </c>
      <c r="F73" s="11">
        <v>11325</v>
      </c>
    </row>
    <row r="74" spans="3:6" ht="14.25">
      <c r="C74" s="8">
        <v>68</v>
      </c>
      <c r="D74" s="9">
        <v>2683</v>
      </c>
      <c r="E74" s="10">
        <v>0.0646</v>
      </c>
      <c r="F74" s="11">
        <v>16150</v>
      </c>
    </row>
    <row r="75" spans="3:6" ht="14.25">
      <c r="C75" s="8">
        <v>69</v>
      </c>
      <c r="D75" s="9" t="s">
        <v>118</v>
      </c>
      <c r="E75" s="10">
        <v>0.0295</v>
      </c>
      <c r="F75" s="11">
        <v>7375</v>
      </c>
    </row>
    <row r="76" spans="3:6" ht="14.25">
      <c r="C76" s="8">
        <v>70</v>
      </c>
      <c r="D76" s="9" t="s">
        <v>119</v>
      </c>
      <c r="E76" s="10">
        <v>0.0231</v>
      </c>
      <c r="F76" s="11">
        <v>5775</v>
      </c>
    </row>
    <row r="77" spans="3:6" ht="14.25">
      <c r="C77" s="8">
        <v>71</v>
      </c>
      <c r="D77" s="9">
        <v>2632</v>
      </c>
      <c r="E77" s="10">
        <v>0.0439</v>
      </c>
      <c r="F77" s="11">
        <v>10975</v>
      </c>
    </row>
    <row r="78" spans="3:6" ht="14.25">
      <c r="C78" s="8">
        <v>72</v>
      </c>
      <c r="D78" s="9" t="s">
        <v>120</v>
      </c>
      <c r="E78" s="10">
        <v>0.23</v>
      </c>
      <c r="F78" s="11">
        <v>57500</v>
      </c>
    </row>
    <row r="79" spans="3:6" ht="14.25">
      <c r="C79" s="8">
        <v>73</v>
      </c>
      <c r="D79" s="9" t="s">
        <v>121</v>
      </c>
      <c r="E79" s="10">
        <v>0.0298</v>
      </c>
      <c r="F79" s="11">
        <v>7450</v>
      </c>
    </row>
    <row r="80" spans="3:6" ht="14.25">
      <c r="C80" s="8">
        <v>74</v>
      </c>
      <c r="D80" s="9">
        <v>2782</v>
      </c>
      <c r="E80" s="10">
        <v>0.0414</v>
      </c>
      <c r="F80" s="11">
        <v>10350</v>
      </c>
    </row>
    <row r="81" spans="3:6" ht="14.25">
      <c r="C81" s="8">
        <v>75</v>
      </c>
      <c r="D81" s="9">
        <v>2619</v>
      </c>
      <c r="E81" s="10">
        <v>0.0364</v>
      </c>
      <c r="F81" s="11">
        <v>9100</v>
      </c>
    </row>
    <row r="82" spans="3:6" ht="14.25">
      <c r="C82" s="8">
        <v>76</v>
      </c>
      <c r="D82" s="104" t="s">
        <v>1119</v>
      </c>
      <c r="E82" s="10">
        <v>0.0725</v>
      </c>
      <c r="F82" s="11">
        <v>18125</v>
      </c>
    </row>
    <row r="83" spans="3:6" ht="14.25">
      <c r="C83" s="8">
        <v>77</v>
      </c>
      <c r="D83" s="9">
        <v>2046</v>
      </c>
      <c r="E83" s="10">
        <v>0.0437</v>
      </c>
      <c r="F83" s="11">
        <v>10925</v>
      </c>
    </row>
    <row r="84" spans="3:6" ht="14.25">
      <c r="C84" s="8">
        <v>78</v>
      </c>
      <c r="D84" s="9" t="s">
        <v>122</v>
      </c>
      <c r="E84" s="10">
        <v>0.0483</v>
      </c>
      <c r="F84" s="11">
        <v>12075</v>
      </c>
    </row>
    <row r="85" spans="3:6" ht="14.25">
      <c r="C85" s="8">
        <v>79</v>
      </c>
      <c r="D85" s="9" t="s">
        <v>123</v>
      </c>
      <c r="E85" s="10">
        <v>0.356</v>
      </c>
      <c r="F85" s="11">
        <v>81500</v>
      </c>
    </row>
    <row r="86" spans="3:6" ht="14.25">
      <c r="C86" s="8">
        <v>80</v>
      </c>
      <c r="D86" s="9" t="s">
        <v>124</v>
      </c>
      <c r="E86" s="10">
        <v>0.0751</v>
      </c>
      <c r="F86" s="11">
        <v>18775</v>
      </c>
    </row>
    <row r="87" spans="3:6" ht="14.25">
      <c r="C87" s="8">
        <v>81</v>
      </c>
      <c r="D87" s="104" t="s">
        <v>1120</v>
      </c>
      <c r="E87" s="10">
        <v>0.0157</v>
      </c>
      <c r="F87" s="11">
        <v>3925</v>
      </c>
    </row>
    <row r="88" spans="3:6" ht="14.25">
      <c r="C88" s="8">
        <v>82</v>
      </c>
      <c r="D88" s="9">
        <v>2770</v>
      </c>
      <c r="E88" s="10">
        <v>0.0345</v>
      </c>
      <c r="F88" s="11">
        <v>8625</v>
      </c>
    </row>
    <row r="89" spans="3:6" ht="14.25">
      <c r="C89" s="8">
        <v>83</v>
      </c>
      <c r="D89" s="9">
        <v>2802</v>
      </c>
      <c r="E89" s="10">
        <v>0.0354</v>
      </c>
      <c r="F89" s="11">
        <v>8850</v>
      </c>
    </row>
    <row r="90" spans="3:6" ht="14.25">
      <c r="C90" s="8">
        <v>84</v>
      </c>
      <c r="D90" s="9">
        <v>2540</v>
      </c>
      <c r="E90" s="10">
        <v>0.0589</v>
      </c>
      <c r="F90" s="11">
        <v>14725</v>
      </c>
    </row>
    <row r="91" spans="3:6" ht="14.25">
      <c r="C91" s="8">
        <v>85</v>
      </c>
      <c r="D91" s="9">
        <v>2801</v>
      </c>
      <c r="E91" s="10">
        <v>0.0394</v>
      </c>
      <c r="F91" s="11">
        <v>9850</v>
      </c>
    </row>
    <row r="92" spans="3:6" ht="14.25">
      <c r="C92" s="8">
        <v>86</v>
      </c>
      <c r="D92" s="104" t="s">
        <v>1121</v>
      </c>
      <c r="E92" s="10">
        <v>0.0154</v>
      </c>
      <c r="F92" s="11">
        <v>3850</v>
      </c>
    </row>
    <row r="93" spans="3:6" ht="14.25">
      <c r="C93" s="8">
        <v>87</v>
      </c>
      <c r="D93" s="9">
        <v>2771</v>
      </c>
      <c r="E93" s="10">
        <v>0.0345</v>
      </c>
      <c r="F93" s="11">
        <v>8625</v>
      </c>
    </row>
    <row r="94" spans="3:6" ht="14.25">
      <c r="C94" s="8">
        <v>88</v>
      </c>
      <c r="D94" s="9">
        <v>1302</v>
      </c>
      <c r="E94" s="10">
        <v>0.0134</v>
      </c>
      <c r="F94" s="11">
        <v>3350</v>
      </c>
    </row>
    <row r="95" spans="3:6" ht="14.25">
      <c r="C95" s="8">
        <v>89</v>
      </c>
      <c r="D95" s="9" t="s">
        <v>126</v>
      </c>
      <c r="E95" s="10">
        <v>0.0359</v>
      </c>
      <c r="F95" s="11">
        <v>8975</v>
      </c>
    </row>
    <row r="96" spans="3:6" ht="14.25">
      <c r="C96" s="8">
        <v>90</v>
      </c>
      <c r="D96" s="104" t="s">
        <v>1122</v>
      </c>
      <c r="E96" s="10">
        <v>0.0255</v>
      </c>
      <c r="F96" s="11">
        <v>6375</v>
      </c>
    </row>
    <row r="97" spans="3:6" ht="14.25">
      <c r="C97" s="8">
        <v>91</v>
      </c>
      <c r="D97" s="9">
        <v>2783</v>
      </c>
      <c r="E97" s="10">
        <v>0.0387</v>
      </c>
      <c r="F97" s="11">
        <v>9675</v>
      </c>
    </row>
    <row r="98" spans="3:6" ht="14.25">
      <c r="C98" s="8">
        <v>92</v>
      </c>
      <c r="D98" s="104" t="s">
        <v>1123</v>
      </c>
      <c r="E98" s="10">
        <v>0.021</v>
      </c>
      <c r="F98" s="11">
        <v>5250</v>
      </c>
    </row>
    <row r="99" spans="3:6" ht="14.25">
      <c r="C99" s="8">
        <v>93</v>
      </c>
      <c r="D99" s="9">
        <v>2558</v>
      </c>
      <c r="E99" s="10">
        <v>0.0552</v>
      </c>
      <c r="F99" s="11">
        <v>13800</v>
      </c>
    </row>
    <row r="100" spans="3:6" ht="14.25">
      <c r="C100" s="8">
        <v>94</v>
      </c>
      <c r="D100" s="9" t="s">
        <v>127</v>
      </c>
      <c r="E100" s="10">
        <v>0.0558</v>
      </c>
      <c r="F100" s="11">
        <v>13950</v>
      </c>
    </row>
    <row r="101" spans="3:6" ht="14.25">
      <c r="C101" s="8">
        <v>95</v>
      </c>
      <c r="D101" s="9">
        <v>2663</v>
      </c>
      <c r="E101" s="10">
        <v>0.0571</v>
      </c>
      <c r="F101" s="11">
        <v>14275</v>
      </c>
    </row>
    <row r="102" spans="3:6" ht="14.25">
      <c r="C102" s="8">
        <v>96</v>
      </c>
      <c r="D102" s="9">
        <v>2661</v>
      </c>
      <c r="E102" s="10">
        <v>0.0503</v>
      </c>
      <c r="F102" s="11">
        <v>12575</v>
      </c>
    </row>
    <row r="103" spans="3:6" ht="14.25">
      <c r="C103" s="8">
        <v>97</v>
      </c>
      <c r="D103" s="9">
        <v>2755</v>
      </c>
      <c r="E103" s="10">
        <v>0.0466</v>
      </c>
      <c r="F103" s="11">
        <v>11650</v>
      </c>
    </row>
    <row r="104" spans="3:6" ht="14.25">
      <c r="C104" s="8">
        <v>98</v>
      </c>
      <c r="D104" s="9">
        <v>2789</v>
      </c>
      <c r="E104" s="10">
        <v>0.0439</v>
      </c>
      <c r="F104" s="11">
        <v>10975</v>
      </c>
    </row>
    <row r="105" spans="3:6" ht="14.25">
      <c r="C105" s="8">
        <v>99</v>
      </c>
      <c r="D105" s="9">
        <v>2376</v>
      </c>
      <c r="E105" s="10">
        <v>0.07</v>
      </c>
      <c r="F105" s="11">
        <v>17500</v>
      </c>
    </row>
    <row r="106" spans="3:6" ht="14.25">
      <c r="C106" s="415"/>
      <c r="D106" s="416"/>
      <c r="E106" s="622">
        <v>16</v>
      </c>
      <c r="F106" s="418"/>
    </row>
    <row r="107" spans="3:6" ht="14.25">
      <c r="C107" s="8">
        <v>100</v>
      </c>
      <c r="D107" s="9">
        <v>2522</v>
      </c>
      <c r="E107" s="10">
        <v>0.0599</v>
      </c>
      <c r="F107" s="11">
        <v>14975</v>
      </c>
    </row>
    <row r="108" spans="3:6" ht="14.25">
      <c r="C108" s="8">
        <v>101</v>
      </c>
      <c r="D108" s="9">
        <v>2751</v>
      </c>
      <c r="E108" s="10">
        <v>0.0478</v>
      </c>
      <c r="F108" s="11">
        <v>11950</v>
      </c>
    </row>
    <row r="109" spans="3:6" ht="14.25">
      <c r="C109" s="8">
        <v>102</v>
      </c>
      <c r="D109" s="9">
        <v>2566</v>
      </c>
      <c r="E109" s="10">
        <v>0.049</v>
      </c>
      <c r="F109" s="11">
        <v>12250</v>
      </c>
    </row>
    <row r="110" spans="3:6" ht="14.25">
      <c r="C110" s="8">
        <v>103</v>
      </c>
      <c r="D110" s="9">
        <v>2591</v>
      </c>
      <c r="E110" s="10">
        <v>0.0533</v>
      </c>
      <c r="F110" s="11">
        <v>13325</v>
      </c>
    </row>
    <row r="111" spans="3:6" ht="14.25">
      <c r="C111" s="8">
        <v>104</v>
      </c>
      <c r="D111" s="9" t="s">
        <v>128</v>
      </c>
      <c r="E111" s="10">
        <v>0.0123</v>
      </c>
      <c r="F111" s="11">
        <v>3075</v>
      </c>
    </row>
    <row r="112" spans="3:6" ht="14.25">
      <c r="C112" s="8">
        <v>105</v>
      </c>
      <c r="D112" s="9">
        <v>2639</v>
      </c>
      <c r="E112" s="10">
        <v>0.037</v>
      </c>
      <c r="F112" s="11">
        <v>9250</v>
      </c>
    </row>
    <row r="113" spans="3:6" ht="14.25">
      <c r="C113" s="8">
        <v>106</v>
      </c>
      <c r="D113" s="9">
        <v>2532</v>
      </c>
      <c r="E113" s="10">
        <v>0.0552</v>
      </c>
      <c r="F113" s="11">
        <v>13800</v>
      </c>
    </row>
    <row r="114" spans="3:6" ht="14.25">
      <c r="C114" s="8">
        <v>107</v>
      </c>
      <c r="D114" s="9">
        <v>2557</v>
      </c>
      <c r="E114" s="10">
        <v>0.0561</v>
      </c>
      <c r="F114" s="11">
        <v>14025</v>
      </c>
    </row>
    <row r="115" spans="3:6" ht="14.25">
      <c r="C115" s="8">
        <v>108</v>
      </c>
      <c r="D115" s="9">
        <v>2641</v>
      </c>
      <c r="E115" s="10">
        <v>0.0377</v>
      </c>
      <c r="F115" s="11">
        <v>9425</v>
      </c>
    </row>
    <row r="116" spans="3:6" ht="14.25">
      <c r="C116" s="8">
        <v>109</v>
      </c>
      <c r="D116" s="9">
        <v>2593</v>
      </c>
      <c r="E116" s="10">
        <v>0.0368</v>
      </c>
      <c r="F116" s="11">
        <v>9200</v>
      </c>
    </row>
    <row r="117" spans="3:6" ht="14.25">
      <c r="C117" s="8">
        <v>110</v>
      </c>
      <c r="D117" s="9">
        <v>2685</v>
      </c>
      <c r="E117" s="10">
        <v>0.0537</v>
      </c>
      <c r="F117" s="11">
        <v>13425</v>
      </c>
    </row>
    <row r="118" spans="3:6" ht="14.25">
      <c r="C118" s="8">
        <v>111</v>
      </c>
      <c r="D118" s="9">
        <v>2798</v>
      </c>
      <c r="E118" s="10">
        <v>0.0546</v>
      </c>
      <c r="F118" s="11">
        <v>13650</v>
      </c>
    </row>
    <row r="119" spans="3:6" ht="14.25">
      <c r="C119" s="8">
        <v>112</v>
      </c>
      <c r="D119" s="9">
        <v>2628</v>
      </c>
      <c r="E119" s="10">
        <v>0.036</v>
      </c>
      <c r="F119" s="11">
        <v>9000</v>
      </c>
    </row>
    <row r="120" spans="3:6" ht="14.25">
      <c r="C120" s="8">
        <v>113</v>
      </c>
      <c r="D120" s="9">
        <v>2665</v>
      </c>
      <c r="E120" s="10">
        <v>0.0511</v>
      </c>
      <c r="F120" s="11">
        <v>12775</v>
      </c>
    </row>
    <row r="121" spans="3:6" ht="14.25">
      <c r="C121" s="8">
        <v>114</v>
      </c>
      <c r="D121" s="9" t="s">
        <v>129</v>
      </c>
      <c r="E121" s="10">
        <v>0.0183</v>
      </c>
      <c r="F121" s="11">
        <v>4575</v>
      </c>
    </row>
    <row r="122" spans="3:6" ht="14.25">
      <c r="C122" s="8">
        <v>115</v>
      </c>
      <c r="D122" s="9">
        <v>2799</v>
      </c>
      <c r="E122" s="10">
        <v>0.047</v>
      </c>
      <c r="F122" s="11">
        <v>11750</v>
      </c>
    </row>
    <row r="123" spans="3:6" ht="14.25">
      <c r="C123" s="8">
        <v>116</v>
      </c>
      <c r="D123" s="9">
        <v>2761</v>
      </c>
      <c r="E123" s="10">
        <v>0.0422</v>
      </c>
      <c r="F123" s="11">
        <v>10550</v>
      </c>
    </row>
    <row r="124" spans="3:6" ht="14.25">
      <c r="C124" s="8">
        <v>117</v>
      </c>
      <c r="D124" s="104" t="s">
        <v>1270</v>
      </c>
      <c r="E124" s="10">
        <v>0.0409</v>
      </c>
      <c r="F124" s="11">
        <v>10225</v>
      </c>
    </row>
    <row r="125" spans="3:6" ht="14.25">
      <c r="C125" s="8">
        <v>118</v>
      </c>
      <c r="D125" s="104" t="s">
        <v>1124</v>
      </c>
      <c r="E125" s="10">
        <v>0.0151</v>
      </c>
      <c r="F125" s="11">
        <v>3775</v>
      </c>
    </row>
    <row r="126" spans="3:6" ht="14.25">
      <c r="C126" s="8">
        <v>119</v>
      </c>
      <c r="D126" s="9">
        <v>2772</v>
      </c>
      <c r="E126" s="10">
        <v>0.0347</v>
      </c>
      <c r="F126" s="11">
        <v>8675</v>
      </c>
    </row>
    <row r="127" spans="3:6" ht="14.25">
      <c r="C127" s="8">
        <v>120</v>
      </c>
      <c r="D127" s="9">
        <v>2680</v>
      </c>
      <c r="E127" s="10">
        <v>0.0499</v>
      </c>
      <c r="F127" s="11">
        <v>12475</v>
      </c>
    </row>
    <row r="128" spans="3:6" ht="14.25">
      <c r="C128" s="8">
        <v>121</v>
      </c>
      <c r="D128" s="104" t="s">
        <v>1125</v>
      </c>
      <c r="E128" s="10">
        <v>0.0257</v>
      </c>
      <c r="F128" s="11">
        <v>6425</v>
      </c>
    </row>
    <row r="129" spans="3:6" ht="14.25">
      <c r="C129" s="8">
        <v>122</v>
      </c>
      <c r="D129" s="9">
        <v>2594</v>
      </c>
      <c r="E129" s="10">
        <v>0.039</v>
      </c>
      <c r="F129" s="11">
        <v>9750</v>
      </c>
    </row>
    <row r="130" spans="3:6" ht="14.25">
      <c r="C130" s="8">
        <v>123</v>
      </c>
      <c r="D130" s="9">
        <v>2676</v>
      </c>
      <c r="E130" s="10">
        <v>0.0468</v>
      </c>
      <c r="F130" s="11">
        <v>11700</v>
      </c>
    </row>
    <row r="131" spans="3:6" ht="14.25">
      <c r="C131" s="8">
        <v>124</v>
      </c>
      <c r="D131" s="9">
        <v>2677</v>
      </c>
      <c r="E131" s="10">
        <v>0.0474</v>
      </c>
      <c r="F131" s="11">
        <v>11850</v>
      </c>
    </row>
    <row r="132" spans="3:6" ht="14.25">
      <c r="C132" s="8">
        <v>125</v>
      </c>
      <c r="D132" s="9">
        <v>2682</v>
      </c>
      <c r="E132" s="10">
        <v>0.0546</v>
      </c>
      <c r="F132" s="11">
        <v>13650</v>
      </c>
    </row>
    <row r="133" spans="3:6" ht="14.25">
      <c r="C133" s="8">
        <v>126</v>
      </c>
      <c r="D133" s="9">
        <v>2795</v>
      </c>
      <c r="E133" s="10">
        <v>0.0394</v>
      </c>
      <c r="F133" s="11">
        <v>9850</v>
      </c>
    </row>
    <row r="134" spans="3:6" ht="14.25">
      <c r="C134" s="8">
        <v>127</v>
      </c>
      <c r="D134" s="9">
        <v>2653</v>
      </c>
      <c r="E134" s="10">
        <v>0.0486</v>
      </c>
      <c r="F134" s="11">
        <v>12150</v>
      </c>
    </row>
    <row r="135" spans="3:6" ht="14.25">
      <c r="C135" s="8">
        <v>128</v>
      </c>
      <c r="D135" s="9">
        <v>2640</v>
      </c>
      <c r="E135" s="10">
        <v>0.0375</v>
      </c>
      <c r="F135" s="11">
        <v>9375</v>
      </c>
    </row>
    <row r="136" spans="3:6" ht="14.25">
      <c r="C136" s="8">
        <v>129</v>
      </c>
      <c r="D136" s="9">
        <v>2806</v>
      </c>
      <c r="E136" s="10">
        <v>0.0399</v>
      </c>
      <c r="F136" s="11">
        <v>9975</v>
      </c>
    </row>
    <row r="137" spans="3:6" ht="14.25">
      <c r="C137" s="8">
        <v>130</v>
      </c>
      <c r="D137" s="9">
        <v>2630</v>
      </c>
      <c r="E137" s="10">
        <v>0.0386</v>
      </c>
      <c r="F137" s="11">
        <v>9650</v>
      </c>
    </row>
    <row r="138" spans="3:6" ht="14.25">
      <c r="C138" s="8">
        <v>131</v>
      </c>
      <c r="D138" s="9">
        <v>2609</v>
      </c>
      <c r="E138" s="10">
        <v>0.0341</v>
      </c>
      <c r="F138" s="11">
        <v>8525</v>
      </c>
    </row>
    <row r="139" spans="3:6" ht="14.25">
      <c r="C139" s="8">
        <v>132</v>
      </c>
      <c r="D139" s="9">
        <v>2667</v>
      </c>
      <c r="E139" s="10">
        <v>0.0394</v>
      </c>
      <c r="F139" s="11">
        <v>9850</v>
      </c>
    </row>
    <row r="140" spans="3:6" ht="14.25">
      <c r="C140" s="8">
        <v>133</v>
      </c>
      <c r="D140" s="9">
        <v>2655</v>
      </c>
      <c r="E140" s="10">
        <v>0.0459</v>
      </c>
      <c r="F140" s="11">
        <v>11475</v>
      </c>
    </row>
    <row r="141" spans="3:6" ht="14.25">
      <c r="C141" s="8">
        <v>134</v>
      </c>
      <c r="D141" s="9">
        <v>2607</v>
      </c>
      <c r="E141" s="10">
        <v>0.037</v>
      </c>
      <c r="F141" s="11">
        <v>9250</v>
      </c>
    </row>
    <row r="142" spans="3:6" ht="14.25">
      <c r="C142" s="8">
        <v>135</v>
      </c>
      <c r="D142" s="9" t="s">
        <v>130</v>
      </c>
      <c r="E142" s="10">
        <v>0.0239</v>
      </c>
      <c r="F142" s="11">
        <v>5975</v>
      </c>
    </row>
    <row r="143" spans="3:6" ht="14.25">
      <c r="C143" s="8">
        <v>136</v>
      </c>
      <c r="D143" s="9" t="s">
        <v>131</v>
      </c>
      <c r="E143" s="10">
        <v>0.0507</v>
      </c>
      <c r="F143" s="11">
        <v>12675</v>
      </c>
    </row>
    <row r="144" spans="3:6" ht="14.25">
      <c r="C144" s="8">
        <v>137</v>
      </c>
      <c r="D144" s="9" t="s">
        <v>132</v>
      </c>
      <c r="E144" s="10">
        <v>0.0866</v>
      </c>
      <c r="F144" s="11">
        <v>21650</v>
      </c>
    </row>
    <row r="145" spans="3:6" ht="14.25">
      <c r="C145" s="8">
        <v>138</v>
      </c>
      <c r="D145" s="9" t="s">
        <v>133</v>
      </c>
      <c r="E145" s="10">
        <v>0.0107</v>
      </c>
      <c r="F145" s="11">
        <v>2675</v>
      </c>
    </row>
    <row r="146" spans="3:6" ht="14.25">
      <c r="C146" s="8">
        <v>139</v>
      </c>
      <c r="D146" s="104" t="s">
        <v>1126</v>
      </c>
      <c r="E146" s="10">
        <v>0.1045</v>
      </c>
      <c r="F146" s="11">
        <v>26125</v>
      </c>
    </row>
    <row r="147" spans="3:6" ht="14.25">
      <c r="C147" s="8">
        <v>140</v>
      </c>
      <c r="D147" s="104" t="s">
        <v>1127</v>
      </c>
      <c r="E147" s="10">
        <v>0.0076</v>
      </c>
      <c r="F147" s="11">
        <v>190</v>
      </c>
    </row>
    <row r="148" spans="3:6" ht="14.25">
      <c r="C148" s="8">
        <v>141</v>
      </c>
      <c r="D148" s="9" t="s">
        <v>134</v>
      </c>
      <c r="E148" s="10">
        <v>0.0976</v>
      </c>
      <c r="F148" s="11">
        <v>24400</v>
      </c>
    </row>
    <row r="149" spans="3:6" ht="14.25">
      <c r="C149" s="8">
        <v>142</v>
      </c>
      <c r="D149" s="9" t="s">
        <v>135</v>
      </c>
      <c r="E149" s="10">
        <v>0.065</v>
      </c>
      <c r="F149" s="11">
        <v>16250</v>
      </c>
    </row>
    <row r="150" spans="3:6" ht="14.25">
      <c r="C150" s="8">
        <v>143</v>
      </c>
      <c r="D150" s="9" t="s">
        <v>136</v>
      </c>
      <c r="E150" s="10">
        <v>0.0048</v>
      </c>
      <c r="F150" s="11">
        <v>1200</v>
      </c>
    </row>
    <row r="151" spans="3:6" ht="14.25">
      <c r="C151" s="8">
        <v>144</v>
      </c>
      <c r="D151" s="9" t="s">
        <v>137</v>
      </c>
      <c r="E151" s="10">
        <v>0.5397</v>
      </c>
      <c r="F151" s="11">
        <v>134925</v>
      </c>
    </row>
    <row r="152" spans="3:6" ht="14.25">
      <c r="C152" s="8">
        <v>145</v>
      </c>
      <c r="D152" s="9">
        <v>2427</v>
      </c>
      <c r="E152" s="10">
        <v>0.0347</v>
      </c>
      <c r="F152" s="11">
        <v>8675</v>
      </c>
    </row>
    <row r="153" spans="3:6" ht="14.25">
      <c r="C153" s="8">
        <v>146</v>
      </c>
      <c r="D153" s="9" t="s">
        <v>140</v>
      </c>
      <c r="E153" s="10">
        <v>0.0055</v>
      </c>
      <c r="F153" s="11">
        <v>1375</v>
      </c>
    </row>
    <row r="154" spans="3:6" ht="14.25">
      <c r="C154" s="8">
        <v>147</v>
      </c>
      <c r="D154" s="9">
        <v>2433</v>
      </c>
      <c r="E154" s="10">
        <v>0.0378</v>
      </c>
      <c r="F154" s="11">
        <v>9450</v>
      </c>
    </row>
    <row r="155" spans="3:6" ht="14.25">
      <c r="C155" s="8">
        <v>148</v>
      </c>
      <c r="D155" s="9">
        <v>540</v>
      </c>
      <c r="E155" s="10">
        <v>0.131</v>
      </c>
      <c r="F155" s="11">
        <v>32750</v>
      </c>
    </row>
    <row r="156" spans="3:6" ht="14.25">
      <c r="C156" s="8">
        <v>149</v>
      </c>
      <c r="D156" s="9">
        <v>946</v>
      </c>
      <c r="E156" s="10">
        <v>0.168</v>
      </c>
      <c r="F156" s="11">
        <v>42000</v>
      </c>
    </row>
    <row r="157" spans="3:6" ht="14.25">
      <c r="C157" s="8">
        <v>150</v>
      </c>
      <c r="D157" s="9">
        <v>2437</v>
      </c>
      <c r="E157" s="10">
        <v>0.0257</v>
      </c>
      <c r="F157" s="11">
        <v>6425</v>
      </c>
    </row>
    <row r="158" spans="3:6" ht="14.25">
      <c r="C158" s="8">
        <v>151</v>
      </c>
      <c r="D158" s="9">
        <v>2434</v>
      </c>
      <c r="E158" s="10">
        <v>0.0395</v>
      </c>
      <c r="F158" s="11">
        <v>9875</v>
      </c>
    </row>
    <row r="159" spans="3:6" ht="14.25">
      <c r="C159" s="8">
        <v>152</v>
      </c>
      <c r="D159" s="104" t="s">
        <v>1128</v>
      </c>
      <c r="E159" s="10">
        <v>0.0687</v>
      </c>
      <c r="F159" s="11">
        <v>17175</v>
      </c>
    </row>
    <row r="160" spans="3:6" ht="14.25">
      <c r="C160" s="8">
        <v>153</v>
      </c>
      <c r="D160" s="9" t="s">
        <v>141</v>
      </c>
      <c r="E160" s="10">
        <v>0.004</v>
      </c>
      <c r="F160" s="11">
        <v>1000</v>
      </c>
    </row>
    <row r="161" spans="3:6" ht="14.25">
      <c r="C161" s="8">
        <v>154</v>
      </c>
      <c r="D161" s="9">
        <v>2169</v>
      </c>
      <c r="E161" s="10">
        <v>0.0541</v>
      </c>
      <c r="F161" s="11">
        <v>13525</v>
      </c>
    </row>
    <row r="162" spans="3:6" ht="14.25">
      <c r="C162" s="415"/>
      <c r="D162" s="416"/>
      <c r="E162" s="622">
        <v>17</v>
      </c>
      <c r="F162" s="418"/>
    </row>
    <row r="163" spans="3:6" ht="14.25">
      <c r="C163" s="8">
        <v>155</v>
      </c>
      <c r="D163" s="104" t="s">
        <v>1271</v>
      </c>
      <c r="E163" s="10">
        <v>0.0514</v>
      </c>
      <c r="F163" s="11">
        <v>12850</v>
      </c>
    </row>
    <row r="164" spans="3:6" ht="14.25">
      <c r="C164" s="8">
        <v>156</v>
      </c>
      <c r="D164" s="9" t="s">
        <v>142</v>
      </c>
      <c r="E164" s="10">
        <v>0.1353</v>
      </c>
      <c r="F164" s="11">
        <v>33825</v>
      </c>
    </row>
    <row r="165" spans="3:6" ht="14.25">
      <c r="C165" s="8">
        <v>157</v>
      </c>
      <c r="D165" s="9">
        <v>2155</v>
      </c>
      <c r="E165" s="10">
        <v>0.0495</v>
      </c>
      <c r="F165" s="11">
        <v>12375</v>
      </c>
    </row>
    <row r="166" spans="3:6" ht="14.25">
      <c r="C166" s="8">
        <v>158</v>
      </c>
      <c r="D166" s="9">
        <v>2498</v>
      </c>
      <c r="E166" s="10">
        <v>0.0321</v>
      </c>
      <c r="F166" s="11">
        <v>8025</v>
      </c>
    </row>
    <row r="167" spans="3:6" ht="14.25">
      <c r="C167" s="8">
        <v>159</v>
      </c>
      <c r="D167" s="104" t="s">
        <v>1129</v>
      </c>
      <c r="E167" s="10">
        <v>0.1389</v>
      </c>
      <c r="F167" s="11">
        <v>34725</v>
      </c>
    </row>
    <row r="168" spans="3:6" ht="14.25">
      <c r="C168" s="8">
        <v>160</v>
      </c>
      <c r="D168" s="9">
        <v>2172</v>
      </c>
      <c r="E168" s="10">
        <v>0.0339</v>
      </c>
      <c r="F168" s="11">
        <v>8475</v>
      </c>
    </row>
    <row r="169" spans="3:6" ht="14.25">
      <c r="C169" s="8">
        <v>161</v>
      </c>
      <c r="D169" s="9">
        <v>2344</v>
      </c>
      <c r="E169" s="10">
        <v>0.0462</v>
      </c>
      <c r="F169" s="11">
        <v>11550</v>
      </c>
    </row>
    <row r="170" spans="3:6" ht="14.25">
      <c r="C170" s="8">
        <v>162</v>
      </c>
      <c r="D170" s="9">
        <v>2617</v>
      </c>
      <c r="E170" s="10">
        <v>0.0387</v>
      </c>
      <c r="F170" s="11">
        <v>9675</v>
      </c>
    </row>
    <row r="171" spans="3:6" ht="14.25">
      <c r="C171" s="8">
        <v>163</v>
      </c>
      <c r="D171" s="9">
        <v>2721</v>
      </c>
      <c r="E171" s="10">
        <v>0.051</v>
      </c>
      <c r="F171" s="11">
        <v>12750</v>
      </c>
    </row>
    <row r="172" spans="3:6" ht="14.25">
      <c r="C172" s="8">
        <v>164</v>
      </c>
      <c r="D172" s="9">
        <v>2490</v>
      </c>
      <c r="E172" s="10">
        <v>0.0514</v>
      </c>
      <c r="F172" s="11">
        <v>12850</v>
      </c>
    </row>
    <row r="173" spans="3:6" ht="14.25">
      <c r="C173" s="8">
        <v>165</v>
      </c>
      <c r="D173" s="9">
        <v>2154</v>
      </c>
      <c r="E173" s="10">
        <v>0.0487</v>
      </c>
      <c r="F173" s="11">
        <v>12175</v>
      </c>
    </row>
    <row r="174" spans="3:6" ht="14.25">
      <c r="C174" s="8">
        <v>166</v>
      </c>
      <c r="D174" s="104" t="s">
        <v>1094</v>
      </c>
      <c r="E174" s="10">
        <v>0.0409</v>
      </c>
      <c r="F174" s="11">
        <v>10225</v>
      </c>
    </row>
    <row r="175" spans="3:6" ht="14.25">
      <c r="C175" s="8">
        <v>167</v>
      </c>
      <c r="D175" s="9">
        <v>2584</v>
      </c>
      <c r="E175" s="10">
        <v>0.0356</v>
      </c>
      <c r="F175" s="11">
        <v>8900</v>
      </c>
    </row>
    <row r="176" spans="3:6" ht="14.25">
      <c r="C176" s="8">
        <v>168</v>
      </c>
      <c r="D176" s="9" t="s">
        <v>143</v>
      </c>
      <c r="E176" s="10">
        <v>0.8218</v>
      </c>
      <c r="F176" s="11">
        <v>205450</v>
      </c>
    </row>
    <row r="177" spans="3:6" ht="14.25">
      <c r="C177" s="8">
        <v>169</v>
      </c>
      <c r="D177" s="9">
        <v>2572</v>
      </c>
      <c r="E177" s="10">
        <v>0.0437</v>
      </c>
      <c r="F177" s="11">
        <v>10925</v>
      </c>
    </row>
    <row r="178" spans="3:6" ht="14.25">
      <c r="C178" s="8">
        <v>170</v>
      </c>
      <c r="D178" s="9">
        <v>2526</v>
      </c>
      <c r="E178" s="10">
        <v>0.0506</v>
      </c>
      <c r="F178" s="11">
        <v>12650</v>
      </c>
    </row>
    <row r="179" spans="3:6" ht="14.25">
      <c r="C179" s="8">
        <v>171</v>
      </c>
      <c r="D179" s="9" t="s">
        <v>144</v>
      </c>
      <c r="E179" s="10">
        <v>0.1878</v>
      </c>
      <c r="F179" s="11">
        <v>46950</v>
      </c>
    </row>
    <row r="180" spans="3:6" ht="14.25">
      <c r="C180" s="8">
        <v>172</v>
      </c>
      <c r="D180" s="9">
        <v>2579</v>
      </c>
      <c r="E180" s="10">
        <v>0.0461</v>
      </c>
      <c r="F180" s="11">
        <v>11525</v>
      </c>
    </row>
    <row r="181" spans="3:6" ht="14.25">
      <c r="C181" s="8">
        <v>173</v>
      </c>
      <c r="D181" s="9">
        <v>2535</v>
      </c>
      <c r="E181" s="10">
        <v>0.0582</v>
      </c>
      <c r="F181" s="11">
        <v>14550</v>
      </c>
    </row>
    <row r="182" spans="3:6" ht="14.25">
      <c r="C182" s="8">
        <v>174</v>
      </c>
      <c r="D182" s="9">
        <v>704</v>
      </c>
      <c r="E182" s="10">
        <v>0.0422</v>
      </c>
      <c r="F182" s="11">
        <v>10550</v>
      </c>
    </row>
    <row r="183" spans="3:6" ht="14.25">
      <c r="C183" s="8">
        <v>175</v>
      </c>
      <c r="D183" s="9" t="s">
        <v>145</v>
      </c>
      <c r="E183" s="10">
        <v>0.0312</v>
      </c>
      <c r="F183" s="11">
        <v>7800</v>
      </c>
    </row>
    <row r="184" spans="3:6" ht="14.25">
      <c r="C184" s="8">
        <v>176</v>
      </c>
      <c r="D184" s="9">
        <v>2658</v>
      </c>
      <c r="E184" s="10">
        <v>0.0457</v>
      </c>
      <c r="F184" s="11">
        <v>11425</v>
      </c>
    </row>
    <row r="185" spans="3:6" ht="14.25">
      <c r="C185" s="8">
        <v>177</v>
      </c>
      <c r="D185" s="9">
        <v>1687</v>
      </c>
      <c r="E185" s="10">
        <v>0.08</v>
      </c>
      <c r="F185" s="11">
        <v>20000</v>
      </c>
    </row>
    <row r="186" spans="3:6" ht="14.25">
      <c r="C186" s="8">
        <v>178</v>
      </c>
      <c r="D186" s="9">
        <v>2472</v>
      </c>
      <c r="E186" s="10">
        <v>0.0526</v>
      </c>
      <c r="F186" s="11">
        <v>13150</v>
      </c>
    </row>
    <row r="187" spans="3:6" ht="14.25">
      <c r="C187" s="8">
        <v>179</v>
      </c>
      <c r="D187" s="9">
        <v>2485</v>
      </c>
      <c r="E187" s="10">
        <v>0.0369</v>
      </c>
      <c r="F187" s="11">
        <v>9225</v>
      </c>
    </row>
    <row r="188" spans="3:6" ht="14.25">
      <c r="C188" s="8">
        <v>180</v>
      </c>
      <c r="D188" s="9">
        <v>2483</v>
      </c>
      <c r="E188" s="10">
        <v>0.0389</v>
      </c>
      <c r="F188" s="11">
        <v>9725</v>
      </c>
    </row>
    <row r="189" spans="3:6" ht="14.25">
      <c r="C189" s="8">
        <v>181</v>
      </c>
      <c r="D189" s="9">
        <v>1715</v>
      </c>
      <c r="E189" s="10">
        <v>0.0958</v>
      </c>
      <c r="F189" s="11">
        <v>23950</v>
      </c>
    </row>
    <row r="190" spans="3:6" ht="14.25">
      <c r="C190" s="8">
        <v>182</v>
      </c>
      <c r="D190" s="9">
        <v>705</v>
      </c>
      <c r="E190" s="10">
        <v>0.0431</v>
      </c>
      <c r="F190" s="11">
        <v>10775</v>
      </c>
    </row>
    <row r="191" spans="3:6" ht="14.25">
      <c r="C191" s="8">
        <v>183</v>
      </c>
      <c r="D191" s="9">
        <v>1697</v>
      </c>
      <c r="E191" s="10">
        <v>0.0874</v>
      </c>
      <c r="F191" s="11">
        <v>21850</v>
      </c>
    </row>
    <row r="192" spans="3:6" ht="14.25">
      <c r="C192" s="8">
        <v>184</v>
      </c>
      <c r="D192" s="9">
        <v>839</v>
      </c>
      <c r="E192" s="10">
        <v>0.0759</v>
      </c>
      <c r="F192" s="11">
        <v>18975</v>
      </c>
    </row>
    <row r="193" spans="3:6" ht="14.25">
      <c r="C193" s="8">
        <v>185</v>
      </c>
      <c r="D193" s="9">
        <v>880</v>
      </c>
      <c r="E193" s="10">
        <v>0.0998</v>
      </c>
      <c r="F193" s="11">
        <v>24950</v>
      </c>
    </row>
    <row r="194" spans="3:6" ht="14.25">
      <c r="C194" s="8">
        <v>186</v>
      </c>
      <c r="D194" s="9" t="s">
        <v>147</v>
      </c>
      <c r="E194" s="10">
        <v>0.054</v>
      </c>
      <c r="F194" s="11">
        <v>13500</v>
      </c>
    </row>
    <row r="195" spans="3:6" ht="14.25">
      <c r="C195" s="8">
        <v>187</v>
      </c>
      <c r="D195" s="9" t="s">
        <v>148</v>
      </c>
      <c r="E195" s="10">
        <v>0.0147</v>
      </c>
      <c r="F195" s="11">
        <v>3675</v>
      </c>
    </row>
    <row r="196" spans="3:6" ht="14.25">
      <c r="C196" s="8">
        <v>188</v>
      </c>
      <c r="D196" s="9">
        <v>1331</v>
      </c>
      <c r="E196" s="10">
        <v>0.0118</v>
      </c>
      <c r="F196" s="11">
        <v>2950</v>
      </c>
    </row>
    <row r="197" spans="3:6" ht="14.25">
      <c r="C197" s="8">
        <v>189</v>
      </c>
      <c r="D197" s="9">
        <v>2106</v>
      </c>
      <c r="E197" s="10">
        <v>0.0501</v>
      </c>
      <c r="F197" s="11">
        <v>12525</v>
      </c>
    </row>
    <row r="198" spans="3:6" ht="14.25">
      <c r="C198" s="8">
        <v>190</v>
      </c>
      <c r="D198" s="9">
        <v>2504</v>
      </c>
      <c r="E198" s="10">
        <v>0.03</v>
      </c>
      <c r="F198" s="11">
        <v>7500</v>
      </c>
    </row>
    <row r="199" spans="3:6" ht="14.25">
      <c r="C199" s="8">
        <v>191</v>
      </c>
      <c r="D199" s="9">
        <v>1717</v>
      </c>
      <c r="E199" s="10">
        <v>0.0922</v>
      </c>
      <c r="F199" s="11">
        <v>23050</v>
      </c>
    </row>
    <row r="200" spans="3:6" ht="14.25">
      <c r="C200" s="8">
        <v>192</v>
      </c>
      <c r="D200" s="9">
        <v>664</v>
      </c>
      <c r="E200" s="10">
        <v>0.0213</v>
      </c>
      <c r="F200" s="11">
        <v>5325</v>
      </c>
    </row>
    <row r="201" spans="3:6" ht="14.25">
      <c r="C201" s="8">
        <v>193</v>
      </c>
      <c r="D201" s="9">
        <v>1897</v>
      </c>
      <c r="E201" s="10">
        <v>0.0245</v>
      </c>
      <c r="F201" s="11">
        <v>6125</v>
      </c>
    </row>
    <row r="202" spans="3:6" ht="14.25">
      <c r="C202" s="8">
        <v>194</v>
      </c>
      <c r="D202" s="9">
        <v>1900</v>
      </c>
      <c r="E202" s="10">
        <v>0.1803</v>
      </c>
      <c r="F202" s="11">
        <v>45075</v>
      </c>
    </row>
    <row r="203" spans="3:6" ht="14.25">
      <c r="C203" s="8">
        <v>195</v>
      </c>
      <c r="D203" s="9" t="s">
        <v>149</v>
      </c>
      <c r="E203" s="10">
        <v>0.0027</v>
      </c>
      <c r="F203" s="11">
        <v>675</v>
      </c>
    </row>
    <row r="204" spans="3:6" ht="14.25">
      <c r="C204" s="8">
        <v>196</v>
      </c>
      <c r="D204" s="9" t="s">
        <v>150</v>
      </c>
      <c r="E204" s="10">
        <v>0.0018</v>
      </c>
      <c r="F204" s="11">
        <v>450</v>
      </c>
    </row>
    <row r="205" spans="3:6" ht="14.25">
      <c r="C205" s="8">
        <v>197</v>
      </c>
      <c r="D205" s="9" t="s">
        <v>151</v>
      </c>
      <c r="E205" s="10">
        <v>0.0018</v>
      </c>
      <c r="F205" s="11">
        <v>450</v>
      </c>
    </row>
    <row r="206" spans="3:6" ht="14.25">
      <c r="C206" s="8">
        <v>198</v>
      </c>
      <c r="D206" s="9" t="s">
        <v>152</v>
      </c>
      <c r="E206" s="10">
        <v>0.0018</v>
      </c>
      <c r="F206" s="11">
        <v>450</v>
      </c>
    </row>
    <row r="207" spans="3:6" ht="14.25">
      <c r="C207" s="8">
        <v>199</v>
      </c>
      <c r="D207" s="9" t="s">
        <v>153</v>
      </c>
      <c r="E207" s="10">
        <v>0.0018</v>
      </c>
      <c r="F207" s="11">
        <v>450</v>
      </c>
    </row>
    <row r="208" spans="3:6" ht="14.25">
      <c r="C208" s="8">
        <v>200</v>
      </c>
      <c r="D208" s="9" t="s">
        <v>154</v>
      </c>
      <c r="E208" s="10">
        <v>0.0018</v>
      </c>
      <c r="F208" s="11">
        <v>450</v>
      </c>
    </row>
    <row r="209" spans="3:6" ht="14.25">
      <c r="C209" s="8">
        <v>201</v>
      </c>
      <c r="D209" s="9" t="s">
        <v>155</v>
      </c>
      <c r="E209" s="10">
        <v>0.0018</v>
      </c>
      <c r="F209" s="11">
        <v>450</v>
      </c>
    </row>
    <row r="210" spans="3:6" ht="14.25">
      <c r="C210" s="8">
        <v>202</v>
      </c>
      <c r="D210" s="9" t="s">
        <v>156</v>
      </c>
      <c r="E210" s="10">
        <v>0.0018</v>
      </c>
      <c r="F210" s="11">
        <v>450</v>
      </c>
    </row>
    <row r="211" spans="3:6" ht="14.25">
      <c r="C211" s="8">
        <v>203</v>
      </c>
      <c r="D211" s="9" t="s">
        <v>157</v>
      </c>
      <c r="E211" s="10">
        <v>0.0022</v>
      </c>
      <c r="F211" s="11">
        <v>550</v>
      </c>
    </row>
    <row r="212" spans="3:6" ht="14.25">
      <c r="C212" s="8">
        <v>204</v>
      </c>
      <c r="D212" s="9" t="s">
        <v>158</v>
      </c>
      <c r="E212" s="10">
        <v>0.0023</v>
      </c>
      <c r="F212" s="11">
        <v>575</v>
      </c>
    </row>
    <row r="213" spans="3:6" ht="14.25">
      <c r="C213" s="8">
        <v>205</v>
      </c>
      <c r="D213" s="9" t="s">
        <v>159</v>
      </c>
      <c r="E213" s="10">
        <v>0.0024</v>
      </c>
      <c r="F213" s="11">
        <v>600</v>
      </c>
    </row>
    <row r="214" spans="3:6" ht="14.25">
      <c r="C214" s="8">
        <v>206</v>
      </c>
      <c r="D214" s="9">
        <v>2947</v>
      </c>
      <c r="E214" s="10">
        <v>0.0109</v>
      </c>
      <c r="F214" s="11">
        <v>2700</v>
      </c>
    </row>
    <row r="215" spans="3:6" ht="14.25">
      <c r="C215" s="8">
        <v>207</v>
      </c>
      <c r="D215" s="105">
        <v>1242</v>
      </c>
      <c r="E215" s="147">
        <v>0.0113</v>
      </c>
      <c r="F215" s="133">
        <v>2800</v>
      </c>
    </row>
    <row r="216" spans="3:10" ht="14.25">
      <c r="C216" s="8">
        <v>208</v>
      </c>
      <c r="D216" s="121" t="s">
        <v>1132</v>
      </c>
      <c r="E216" s="121">
        <v>0.0281</v>
      </c>
      <c r="F216" s="129">
        <v>7025</v>
      </c>
      <c r="J216">
        <f>5725+5525+11800</f>
        <v>23050</v>
      </c>
    </row>
    <row r="217" spans="3:6" ht="14.25">
      <c r="C217" s="8">
        <v>209</v>
      </c>
      <c r="D217" s="121" t="s">
        <v>1133</v>
      </c>
      <c r="E217" s="121">
        <v>0.0184</v>
      </c>
      <c r="F217" s="129">
        <v>4600</v>
      </c>
    </row>
    <row r="218" spans="3:6" ht="14.25">
      <c r="C218" s="8">
        <v>210</v>
      </c>
      <c r="D218" s="121" t="s">
        <v>1134</v>
      </c>
      <c r="E218" s="121">
        <v>0.0033</v>
      </c>
      <c r="F218" s="129">
        <v>825</v>
      </c>
    </row>
    <row r="219" spans="3:6" ht="14.25">
      <c r="C219" s="415"/>
      <c r="D219" s="416"/>
      <c r="E219" s="622">
        <v>18</v>
      </c>
      <c r="F219" s="418"/>
    </row>
    <row r="220" spans="3:6" ht="14.25">
      <c r="C220" s="8">
        <v>211</v>
      </c>
      <c r="D220" s="169" t="s">
        <v>191</v>
      </c>
      <c r="E220" s="170">
        <v>0.1279</v>
      </c>
      <c r="F220" s="174">
        <v>31975</v>
      </c>
    </row>
    <row r="221" spans="3:6" ht="14.25">
      <c r="C221" s="8">
        <v>212</v>
      </c>
      <c r="D221" s="169" t="s">
        <v>192</v>
      </c>
      <c r="E221" s="170">
        <v>0.1993</v>
      </c>
      <c r="F221" s="174">
        <v>49825</v>
      </c>
    </row>
    <row r="222" spans="3:6" ht="14.25">
      <c r="C222" s="8">
        <v>213</v>
      </c>
      <c r="D222" s="121" t="s">
        <v>1135</v>
      </c>
      <c r="E222" s="121">
        <v>0.0068</v>
      </c>
      <c r="F222" s="129">
        <v>1700</v>
      </c>
    </row>
    <row r="223" spans="3:6" ht="14.25">
      <c r="C223" s="8">
        <v>214</v>
      </c>
      <c r="D223" s="197" t="s">
        <v>1266</v>
      </c>
      <c r="E223" s="197">
        <v>0.0457</v>
      </c>
      <c r="F223" s="198">
        <v>11425</v>
      </c>
    </row>
    <row r="224" spans="3:6" ht="14.25">
      <c r="C224" s="8">
        <v>215</v>
      </c>
      <c r="D224" s="207" t="s">
        <v>146</v>
      </c>
      <c r="E224" s="197">
        <v>0.0479</v>
      </c>
      <c r="F224" s="198">
        <v>11975</v>
      </c>
    </row>
    <row r="225" spans="3:6" ht="14.25">
      <c r="C225" s="117"/>
      <c r="D225" s="148" t="s">
        <v>13</v>
      </c>
      <c r="E225" s="118">
        <f>SUM(E226)</f>
        <v>0.04</v>
      </c>
      <c r="F225" s="119">
        <f>SUM(F226)</f>
        <v>3200</v>
      </c>
    </row>
    <row r="226" spans="3:6" ht="14.25">
      <c r="C226" s="8">
        <v>231</v>
      </c>
      <c r="D226" s="9" t="s">
        <v>160</v>
      </c>
      <c r="E226" s="10">
        <v>0.04</v>
      </c>
      <c r="F226" s="11">
        <v>3200</v>
      </c>
    </row>
    <row r="227" spans="3:6" ht="14.25">
      <c r="C227" s="3"/>
      <c r="D227" s="5" t="s">
        <v>16</v>
      </c>
      <c r="E227" s="6"/>
      <c r="F227" s="7"/>
    </row>
    <row r="228" spans="3:6" ht="14.25">
      <c r="C228" s="3"/>
      <c r="D228" s="5" t="s">
        <v>18</v>
      </c>
      <c r="E228" s="6"/>
      <c r="F228" s="7"/>
    </row>
    <row r="229" spans="3:6" ht="14.25">
      <c r="C229" s="3"/>
      <c r="D229" s="5" t="s">
        <v>20</v>
      </c>
      <c r="E229" s="6"/>
      <c r="F229" s="7"/>
    </row>
    <row r="230" spans="3:6" ht="14.25">
      <c r="C230" s="3"/>
      <c r="D230" s="5" t="s">
        <v>22</v>
      </c>
      <c r="E230" s="6">
        <f>SUM(E231:E233)</f>
        <v>0.2</v>
      </c>
      <c r="F230" s="7">
        <f>SUM(F231:F233)</f>
        <v>16000</v>
      </c>
    </row>
    <row r="231" spans="3:6" ht="14.25">
      <c r="C231" s="8">
        <v>232</v>
      </c>
      <c r="D231" s="9">
        <v>292</v>
      </c>
      <c r="E231" s="10">
        <v>0.09</v>
      </c>
      <c r="F231" s="11">
        <v>7200</v>
      </c>
    </row>
    <row r="232" spans="3:6" ht="14.25">
      <c r="C232" s="8">
        <v>233</v>
      </c>
      <c r="D232" s="9" t="s">
        <v>161</v>
      </c>
      <c r="E232" s="10">
        <v>0.0022</v>
      </c>
      <c r="F232" s="11">
        <v>176</v>
      </c>
    </row>
    <row r="233" spans="3:6" ht="14.25">
      <c r="C233" s="8">
        <v>234</v>
      </c>
      <c r="D233" s="9" t="s">
        <v>162</v>
      </c>
      <c r="E233" s="10">
        <v>0.1078</v>
      </c>
      <c r="F233" s="11">
        <v>8624</v>
      </c>
    </row>
    <row r="234" spans="3:6" ht="14.25">
      <c r="C234" s="3"/>
      <c r="D234" s="5" t="s">
        <v>24</v>
      </c>
      <c r="E234" s="6"/>
      <c r="F234" s="7"/>
    </row>
    <row r="235" spans="3:6" ht="14.25">
      <c r="C235" s="3"/>
      <c r="D235" s="5" t="s">
        <v>26</v>
      </c>
      <c r="E235" s="6"/>
      <c r="F235" s="7"/>
    </row>
    <row r="236" spans="3:6" ht="14.25">
      <c r="C236" s="3"/>
      <c r="D236" s="5" t="s">
        <v>28</v>
      </c>
      <c r="E236" s="6"/>
      <c r="F236" s="7"/>
    </row>
    <row r="237" spans="3:6" ht="14.25">
      <c r="C237" s="3"/>
      <c r="D237" s="5" t="s">
        <v>30</v>
      </c>
      <c r="E237" s="6"/>
      <c r="F237" s="7"/>
    </row>
    <row r="238" spans="3:6" ht="25.5">
      <c r="C238" s="3"/>
      <c r="D238" s="5" t="s">
        <v>32</v>
      </c>
      <c r="E238" s="6">
        <f>SUM(E239:E244)</f>
        <v>0.6252</v>
      </c>
      <c r="F238" s="7">
        <f>SUM(F239:F244)</f>
        <v>50016</v>
      </c>
    </row>
    <row r="239" spans="3:6" ht="14.25">
      <c r="C239" s="8">
        <v>238</v>
      </c>
      <c r="D239" s="9" t="s">
        <v>166</v>
      </c>
      <c r="E239" s="10">
        <v>0.0991</v>
      </c>
      <c r="F239" s="11">
        <v>7928</v>
      </c>
    </row>
    <row r="240" spans="3:6" ht="14.25">
      <c r="C240" s="8">
        <v>239</v>
      </c>
      <c r="D240" s="9" t="s">
        <v>167</v>
      </c>
      <c r="E240" s="10">
        <v>0.1182</v>
      </c>
      <c r="F240" s="11">
        <v>9456</v>
      </c>
    </row>
    <row r="241" spans="3:6" ht="14.25">
      <c r="C241" s="8">
        <v>240</v>
      </c>
      <c r="D241" s="9" t="s">
        <v>168</v>
      </c>
      <c r="E241" s="10">
        <v>0.0954</v>
      </c>
      <c r="F241" s="11">
        <v>7632</v>
      </c>
    </row>
    <row r="242" spans="3:6" ht="14.25">
      <c r="C242" s="8">
        <v>241</v>
      </c>
      <c r="D242" s="9" t="s">
        <v>169</v>
      </c>
      <c r="E242" s="10">
        <v>0.0948</v>
      </c>
      <c r="F242" s="11">
        <v>7584</v>
      </c>
    </row>
    <row r="243" spans="3:6" ht="14.25">
      <c r="C243" s="8">
        <v>242</v>
      </c>
      <c r="D243" s="9" t="s">
        <v>170</v>
      </c>
      <c r="E243" s="10">
        <v>0.0958</v>
      </c>
      <c r="F243" s="11">
        <v>7664</v>
      </c>
    </row>
    <row r="244" spans="3:6" ht="14.25">
      <c r="C244" s="8">
        <v>243</v>
      </c>
      <c r="D244" s="9" t="s">
        <v>171</v>
      </c>
      <c r="E244" s="10">
        <v>0.1219</v>
      </c>
      <c r="F244" s="11">
        <v>9752</v>
      </c>
    </row>
    <row r="245" spans="3:6" ht="14.25">
      <c r="C245" s="3"/>
      <c r="D245" s="5" t="s">
        <v>34</v>
      </c>
      <c r="E245" s="6"/>
      <c r="F245" s="7"/>
    </row>
    <row r="246" spans="3:6" ht="14.25">
      <c r="C246" s="3"/>
      <c r="D246" s="5" t="s">
        <v>36</v>
      </c>
      <c r="E246" s="6"/>
      <c r="F246" s="7"/>
    </row>
    <row r="247" spans="3:6" ht="25.5">
      <c r="C247" s="3"/>
      <c r="D247" s="5" t="s">
        <v>38</v>
      </c>
      <c r="E247" s="6"/>
      <c r="F247" s="7"/>
    </row>
    <row r="248" spans="3:6" ht="14.25">
      <c r="C248" s="3"/>
      <c r="D248" s="5" t="s">
        <v>40</v>
      </c>
      <c r="E248" s="6"/>
      <c r="F248" s="7"/>
    </row>
    <row r="249" spans="3:6" ht="14.25">
      <c r="C249" s="13"/>
      <c r="D249" s="22" t="s">
        <v>41</v>
      </c>
      <c r="E249" s="20">
        <f>SUM(E248,E247,E246,E245,E238,E237,E236,E235,E234,E230,E229,E228,E227,E225,E5)</f>
        <v>80.01900000000005</v>
      </c>
      <c r="F249" s="18">
        <f>SUM(F248,F247,F246,F245,F238,F237,F236,F235,F234,F230,F229,F228,F227,F225,F5)</f>
        <v>3348406</v>
      </c>
    </row>
    <row r="273" ht="14.25">
      <c r="E273" s="398">
        <v>19</v>
      </c>
    </row>
  </sheetData>
  <sheetProtection/>
  <mergeCells count="6">
    <mergeCell ref="C1:F1"/>
    <mergeCell ref="C3:C4"/>
    <mergeCell ref="F3:F4"/>
    <mergeCell ref="C2:F2"/>
    <mergeCell ref="D3:D4"/>
    <mergeCell ref="E3:E4"/>
  </mergeCells>
  <printOptions/>
  <pageMargins left="0.7" right="0.7" top="0.75" bottom="0.75" header="0.3" footer="0.3"/>
  <pageSetup horizontalDpi="300" verticalDpi="300" orientation="portrait" paperSize="9" scale="94" r:id="rId1"/>
  <rowBreaks count="4" manualBreakCount="4">
    <brk id="51" max="5" man="1"/>
    <brk id="106" max="5" man="1"/>
    <brk id="162" max="5" man="1"/>
    <brk id="219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0"/>
  <sheetViews>
    <sheetView view="pageBreakPreview" zoomScaleSheetLayoutView="100" zoomScalePageLayoutView="0" workbookViewId="0" topLeftCell="A1">
      <selection activeCell="D3" sqref="D3:D4"/>
    </sheetView>
  </sheetViews>
  <sheetFormatPr defaultColWidth="8.796875" defaultRowHeight="14.25"/>
  <cols>
    <col min="3" max="3" width="10.3984375" style="0" customWidth="1"/>
    <col min="4" max="4" width="12.3984375" style="0" customWidth="1"/>
    <col min="5" max="5" width="15.69921875" style="0" customWidth="1"/>
    <col min="6" max="6" width="9.8984375" style="0" bestFit="1" customWidth="1"/>
  </cols>
  <sheetData>
    <row r="1" spans="2:6" ht="14.25">
      <c r="B1" s="491" t="s">
        <v>240</v>
      </c>
      <c r="C1" s="491"/>
      <c r="D1" s="491"/>
      <c r="E1" s="491"/>
      <c r="F1" s="491"/>
    </row>
    <row r="2" spans="2:6" ht="14.25">
      <c r="B2" s="491"/>
      <c r="C2" s="491"/>
      <c r="D2" s="491"/>
      <c r="E2" s="491"/>
      <c r="F2" s="491"/>
    </row>
    <row r="3" spans="2:6" ht="50.25" customHeight="1">
      <c r="B3" s="446" t="s">
        <v>0</v>
      </c>
      <c r="C3" s="509" t="s">
        <v>209</v>
      </c>
      <c r="D3" s="449" t="s">
        <v>1522</v>
      </c>
      <c r="E3" s="446" t="s">
        <v>174</v>
      </c>
      <c r="F3" s="446" t="s">
        <v>175</v>
      </c>
    </row>
    <row r="4" spans="2:6" ht="14.25">
      <c r="B4" s="446"/>
      <c r="C4" s="510"/>
      <c r="D4" s="510"/>
      <c r="E4" s="446"/>
      <c r="F4" s="446"/>
    </row>
    <row r="5" spans="2:6" ht="15.75" customHeight="1">
      <c r="B5" s="4"/>
      <c r="C5" s="28" t="s">
        <v>7</v>
      </c>
      <c r="D5" s="6">
        <f>SUM(D6:D142)</f>
        <v>64.53741999999998</v>
      </c>
      <c r="E5" s="3"/>
      <c r="F5" s="149">
        <f>SUM(F6:F142)</f>
        <v>5721046.03</v>
      </c>
    </row>
    <row r="6" spans="2:6" ht="13.5" customHeight="1">
      <c r="B6" s="173">
        <v>1</v>
      </c>
      <c r="C6" s="173" t="s">
        <v>1136</v>
      </c>
      <c r="D6" s="170">
        <v>0.0163</v>
      </c>
      <c r="E6" s="511" t="s">
        <v>1275</v>
      </c>
      <c r="F6" s="174">
        <v>4075</v>
      </c>
    </row>
    <row r="7" spans="2:6" ht="13.5" customHeight="1">
      <c r="B7" s="171">
        <v>2</v>
      </c>
      <c r="C7" s="175" t="s">
        <v>176</v>
      </c>
      <c r="D7" s="177">
        <v>0.0132</v>
      </c>
      <c r="E7" s="512"/>
      <c r="F7" s="174">
        <v>3300</v>
      </c>
    </row>
    <row r="8" spans="2:6" ht="13.5" customHeight="1">
      <c r="B8" s="173">
        <v>3</v>
      </c>
      <c r="C8" s="173" t="s">
        <v>1142</v>
      </c>
      <c r="D8" s="170">
        <v>0.1624</v>
      </c>
      <c r="E8" s="512"/>
      <c r="F8" s="174">
        <v>40600</v>
      </c>
    </row>
    <row r="9" spans="2:6" ht="13.5" customHeight="1">
      <c r="B9" s="171">
        <v>4</v>
      </c>
      <c r="C9" s="173" t="s">
        <v>1143</v>
      </c>
      <c r="D9" s="170">
        <v>0.6042</v>
      </c>
      <c r="E9" s="512"/>
      <c r="F9" s="174">
        <v>151050</v>
      </c>
    </row>
    <row r="10" spans="2:6" ht="13.5" customHeight="1">
      <c r="B10" s="173">
        <v>5</v>
      </c>
      <c r="C10" s="168" t="s">
        <v>177</v>
      </c>
      <c r="D10" s="166">
        <v>0.0177</v>
      </c>
      <c r="E10" s="512"/>
      <c r="F10" s="167">
        <v>4425</v>
      </c>
    </row>
    <row r="11" spans="2:6" ht="13.5" customHeight="1">
      <c r="B11" s="171">
        <v>6</v>
      </c>
      <c r="C11" s="176" t="s">
        <v>178</v>
      </c>
      <c r="D11" s="163">
        <v>0.0138</v>
      </c>
      <c r="E11" s="512"/>
      <c r="F11" s="164">
        <v>3450</v>
      </c>
    </row>
    <row r="12" spans="2:6" ht="13.5" customHeight="1">
      <c r="B12" s="173">
        <v>7</v>
      </c>
      <c r="C12" s="173" t="s">
        <v>1144</v>
      </c>
      <c r="D12" s="170">
        <v>0.0927</v>
      </c>
      <c r="E12" s="512"/>
      <c r="F12" s="174">
        <v>23175</v>
      </c>
    </row>
    <row r="13" spans="2:6" ht="14.25">
      <c r="B13" s="171">
        <v>8</v>
      </c>
      <c r="C13" s="173" t="s">
        <v>1145</v>
      </c>
      <c r="D13" s="170">
        <v>0.0126</v>
      </c>
      <c r="E13" s="512"/>
      <c r="F13" s="174">
        <v>3150</v>
      </c>
    </row>
    <row r="14" spans="2:6" ht="14.25">
      <c r="B14" s="173">
        <v>9</v>
      </c>
      <c r="C14" s="173" t="s">
        <v>1146</v>
      </c>
      <c r="D14" s="170">
        <v>0.115</v>
      </c>
      <c r="E14" s="512"/>
      <c r="F14" s="174">
        <v>28750</v>
      </c>
    </row>
    <row r="15" spans="2:6" ht="14.25">
      <c r="B15" s="171">
        <v>10</v>
      </c>
      <c r="C15" s="173" t="s">
        <v>1147</v>
      </c>
      <c r="D15" s="170">
        <v>0.031</v>
      </c>
      <c r="E15" s="512"/>
      <c r="F15" s="174">
        <v>7750</v>
      </c>
    </row>
    <row r="16" spans="2:6" ht="14.25">
      <c r="B16" s="173">
        <v>11</v>
      </c>
      <c r="C16" s="175">
        <v>1882</v>
      </c>
      <c r="D16" s="177">
        <v>0.0017</v>
      </c>
      <c r="E16" s="512"/>
      <c r="F16" s="172">
        <v>425</v>
      </c>
    </row>
    <row r="17" spans="2:6" ht="14.25">
      <c r="B17" s="171">
        <v>12</v>
      </c>
      <c r="C17" s="173" t="s">
        <v>1148</v>
      </c>
      <c r="D17" s="170">
        <v>0.0036</v>
      </c>
      <c r="E17" s="512"/>
      <c r="F17" s="174">
        <v>900</v>
      </c>
    </row>
    <row r="18" spans="2:6" ht="14.25">
      <c r="B18" s="173">
        <v>13</v>
      </c>
      <c r="C18" s="173" t="s">
        <v>1149</v>
      </c>
      <c r="D18" s="170">
        <v>0.013</v>
      </c>
      <c r="E18" s="512"/>
      <c r="F18" s="174">
        <v>3250</v>
      </c>
    </row>
    <row r="19" spans="2:6" ht="14.25">
      <c r="B19" s="171">
        <v>14</v>
      </c>
      <c r="C19" s="173" t="s">
        <v>1150</v>
      </c>
      <c r="D19" s="170">
        <v>0.0247</v>
      </c>
      <c r="E19" s="512"/>
      <c r="F19" s="174">
        <v>6175</v>
      </c>
    </row>
    <row r="20" spans="2:6" ht="14.25">
      <c r="B20" s="173">
        <v>15</v>
      </c>
      <c r="C20" s="173" t="s">
        <v>1151</v>
      </c>
      <c r="D20" s="170">
        <v>0.0268</v>
      </c>
      <c r="E20" s="512"/>
      <c r="F20" s="174">
        <v>6700</v>
      </c>
    </row>
    <row r="21" spans="2:6" ht="14.25">
      <c r="B21" s="171">
        <v>16</v>
      </c>
      <c r="C21" s="173" t="s">
        <v>1152</v>
      </c>
      <c r="D21" s="170">
        <v>0.0222</v>
      </c>
      <c r="E21" s="512"/>
      <c r="F21" s="174">
        <v>5550</v>
      </c>
    </row>
    <row r="22" spans="2:6" ht="14.25">
      <c r="B22" s="173">
        <v>17</v>
      </c>
      <c r="C22" s="173" t="s">
        <v>1153</v>
      </c>
      <c r="D22" s="170">
        <v>0.1641</v>
      </c>
      <c r="E22" s="512"/>
      <c r="F22" s="174">
        <v>41025</v>
      </c>
    </row>
    <row r="23" spans="2:6" ht="14.25">
      <c r="B23" s="171">
        <v>18</v>
      </c>
      <c r="C23" s="173" t="s">
        <v>1154</v>
      </c>
      <c r="D23" s="170">
        <v>0.0289</v>
      </c>
      <c r="E23" s="512"/>
      <c r="F23" s="174">
        <v>7225</v>
      </c>
    </row>
    <row r="24" spans="2:6" ht="14.25">
      <c r="B24" s="173">
        <v>19</v>
      </c>
      <c r="C24" s="173" t="s">
        <v>1155</v>
      </c>
      <c r="D24" s="170">
        <v>0.0109</v>
      </c>
      <c r="E24" s="512"/>
      <c r="F24" s="174">
        <v>2725</v>
      </c>
    </row>
    <row r="25" spans="2:6" ht="14.25">
      <c r="B25" s="171">
        <v>20</v>
      </c>
      <c r="C25" s="173" t="s">
        <v>1156</v>
      </c>
      <c r="D25" s="170">
        <v>0.0112</v>
      </c>
      <c r="E25" s="512"/>
      <c r="F25" s="174">
        <v>2800</v>
      </c>
    </row>
    <row r="26" spans="2:6" ht="14.25">
      <c r="B26" s="173">
        <v>21</v>
      </c>
      <c r="C26" s="173" t="s">
        <v>1157</v>
      </c>
      <c r="D26" s="170">
        <v>0.0844</v>
      </c>
      <c r="E26" s="512"/>
      <c r="F26" s="174">
        <v>21100</v>
      </c>
    </row>
    <row r="27" spans="2:6" ht="14.25">
      <c r="B27" s="171">
        <v>22</v>
      </c>
      <c r="C27" s="173" t="s">
        <v>1158</v>
      </c>
      <c r="D27" s="170">
        <v>0.086</v>
      </c>
      <c r="E27" s="512"/>
      <c r="F27" s="174">
        <v>21500</v>
      </c>
    </row>
    <row r="28" spans="2:6" ht="14.25">
      <c r="B28" s="173">
        <v>23</v>
      </c>
      <c r="C28" s="173" t="s">
        <v>1159</v>
      </c>
      <c r="D28" s="170">
        <v>0.2315</v>
      </c>
      <c r="E28" s="512"/>
      <c r="F28" s="174">
        <v>57875</v>
      </c>
    </row>
    <row r="29" spans="2:6" ht="14.25">
      <c r="B29" s="171">
        <v>24</v>
      </c>
      <c r="C29" s="173" t="s">
        <v>1160</v>
      </c>
      <c r="D29" s="170">
        <v>0.4492</v>
      </c>
      <c r="E29" s="512"/>
      <c r="F29" s="174">
        <v>112300</v>
      </c>
    </row>
    <row r="30" spans="2:6" ht="14.25">
      <c r="B30" s="173">
        <v>25</v>
      </c>
      <c r="C30" s="173" t="s">
        <v>1161</v>
      </c>
      <c r="D30" s="170">
        <v>0.21</v>
      </c>
      <c r="E30" s="512"/>
      <c r="F30" s="174">
        <v>52500</v>
      </c>
    </row>
    <row r="31" spans="2:6" ht="14.25">
      <c r="B31" s="171">
        <v>26</v>
      </c>
      <c r="C31" s="173" t="s">
        <v>1162</v>
      </c>
      <c r="D31" s="170">
        <v>0.0878</v>
      </c>
      <c r="E31" s="512"/>
      <c r="F31" s="174">
        <v>21950</v>
      </c>
    </row>
    <row r="32" spans="2:6" ht="14.25">
      <c r="B32" s="173">
        <v>27</v>
      </c>
      <c r="C32" s="173" t="s">
        <v>1163</v>
      </c>
      <c r="D32" s="170">
        <v>0.0855</v>
      </c>
      <c r="E32" s="512"/>
      <c r="F32" s="174">
        <v>21375</v>
      </c>
    </row>
    <row r="33" spans="2:6" ht="14.25">
      <c r="B33" s="171">
        <v>28</v>
      </c>
      <c r="C33" s="173" t="s">
        <v>1164</v>
      </c>
      <c r="D33" s="170">
        <v>0.0233</v>
      </c>
      <c r="E33" s="512"/>
      <c r="F33" s="174">
        <v>5825</v>
      </c>
    </row>
    <row r="34" spans="2:6" ht="14.25">
      <c r="B34" s="173">
        <v>29</v>
      </c>
      <c r="C34" s="173" t="s">
        <v>1165</v>
      </c>
      <c r="D34" s="170">
        <v>0.1448</v>
      </c>
      <c r="E34" s="512"/>
      <c r="F34" s="174">
        <v>36200</v>
      </c>
    </row>
    <row r="35" spans="2:6" ht="14.25">
      <c r="B35" s="171">
        <v>30</v>
      </c>
      <c r="C35" s="168" t="s">
        <v>180</v>
      </c>
      <c r="D35" s="166">
        <v>0.2172</v>
      </c>
      <c r="E35" s="512"/>
      <c r="F35" s="167">
        <v>54300</v>
      </c>
    </row>
    <row r="36" spans="2:6" ht="14.25">
      <c r="B36" s="173">
        <v>31</v>
      </c>
      <c r="C36" s="169">
        <v>1857</v>
      </c>
      <c r="D36" s="170">
        <v>0.0194</v>
      </c>
      <c r="E36" s="512"/>
      <c r="F36" s="174">
        <v>4850</v>
      </c>
    </row>
    <row r="37" spans="2:6" ht="14.25">
      <c r="B37" s="171">
        <v>32</v>
      </c>
      <c r="C37" s="176" t="s">
        <v>181</v>
      </c>
      <c r="D37" s="163">
        <v>0.0207</v>
      </c>
      <c r="E37" s="512"/>
      <c r="F37" s="164">
        <v>5175</v>
      </c>
    </row>
    <row r="38" spans="2:6" ht="14.25">
      <c r="B38" s="173">
        <v>33</v>
      </c>
      <c r="C38" s="173" t="s">
        <v>1166</v>
      </c>
      <c r="D38" s="170">
        <v>0.2</v>
      </c>
      <c r="E38" s="512"/>
      <c r="F38" s="174">
        <v>50000</v>
      </c>
    </row>
    <row r="39" spans="2:6" ht="14.25">
      <c r="B39" s="171">
        <v>34</v>
      </c>
      <c r="C39" s="173" t="s">
        <v>1167</v>
      </c>
      <c r="D39" s="170">
        <v>0.1301</v>
      </c>
      <c r="E39" s="512"/>
      <c r="F39" s="174">
        <v>32525</v>
      </c>
    </row>
    <row r="40" spans="2:6" ht="14.25">
      <c r="B40" s="173">
        <v>35</v>
      </c>
      <c r="C40" s="173" t="s">
        <v>1168</v>
      </c>
      <c r="D40" s="170">
        <v>0.1479</v>
      </c>
      <c r="E40" s="512"/>
      <c r="F40" s="174">
        <v>36975</v>
      </c>
    </row>
    <row r="41" spans="2:6" ht="14.25">
      <c r="B41" s="171">
        <v>36</v>
      </c>
      <c r="C41" s="173" t="s">
        <v>1169</v>
      </c>
      <c r="D41" s="170">
        <v>0.1223</v>
      </c>
      <c r="E41" s="512"/>
      <c r="F41" s="174">
        <v>30575</v>
      </c>
    </row>
    <row r="42" spans="2:6" ht="14.25">
      <c r="B42" s="173">
        <v>37</v>
      </c>
      <c r="C42" s="173" t="s">
        <v>1170</v>
      </c>
      <c r="D42" s="170">
        <v>0.0778</v>
      </c>
      <c r="E42" s="512"/>
      <c r="F42" s="174">
        <v>19450</v>
      </c>
    </row>
    <row r="43" spans="2:6" ht="14.25">
      <c r="B43" s="171">
        <v>38</v>
      </c>
      <c r="C43" s="173" t="s">
        <v>1171</v>
      </c>
      <c r="D43" s="170">
        <v>0.1194</v>
      </c>
      <c r="E43" s="512"/>
      <c r="F43" s="174">
        <v>29850</v>
      </c>
    </row>
    <row r="44" spans="2:6" ht="14.25">
      <c r="B44" s="173">
        <v>39</v>
      </c>
      <c r="C44" s="173" t="s">
        <v>1172</v>
      </c>
      <c r="D44" s="170">
        <v>0.1706</v>
      </c>
      <c r="E44" s="512"/>
      <c r="F44" s="174">
        <v>42650</v>
      </c>
    </row>
    <row r="45" spans="2:6" ht="14.25">
      <c r="B45" s="171">
        <v>40</v>
      </c>
      <c r="C45" s="173" t="s">
        <v>1173</v>
      </c>
      <c r="D45" s="170">
        <v>0.1686</v>
      </c>
      <c r="E45" s="512"/>
      <c r="F45" s="174">
        <v>42150</v>
      </c>
    </row>
    <row r="46" spans="2:6" ht="14.25">
      <c r="B46" s="173">
        <v>41</v>
      </c>
      <c r="C46" s="173" t="s">
        <v>1174</v>
      </c>
      <c r="D46" s="170">
        <v>0.3504</v>
      </c>
      <c r="E46" s="512"/>
      <c r="F46" s="174">
        <v>87600</v>
      </c>
    </row>
    <row r="47" spans="2:6" ht="14.25">
      <c r="B47" s="171">
        <v>42</v>
      </c>
      <c r="C47" s="173" t="s">
        <v>1175</v>
      </c>
      <c r="D47" s="170">
        <v>0.1743</v>
      </c>
      <c r="E47" s="512"/>
      <c r="F47" s="174">
        <v>43575</v>
      </c>
    </row>
    <row r="48" spans="2:6" ht="14.25">
      <c r="B48" s="173">
        <v>43</v>
      </c>
      <c r="C48" s="173" t="s">
        <v>1176</v>
      </c>
      <c r="D48" s="170">
        <v>0.1718</v>
      </c>
      <c r="E48" s="512"/>
      <c r="F48" s="174">
        <v>42950</v>
      </c>
    </row>
    <row r="49" spans="2:6" ht="14.25">
      <c r="B49" s="171">
        <v>44</v>
      </c>
      <c r="C49" s="173" t="s">
        <v>1177</v>
      </c>
      <c r="D49" s="170">
        <v>0.031</v>
      </c>
      <c r="E49" s="512"/>
      <c r="F49" s="174">
        <v>7750</v>
      </c>
    </row>
    <row r="50" spans="2:6" ht="14.25">
      <c r="B50" s="419">
        <v>45</v>
      </c>
      <c r="C50" s="419" t="s">
        <v>1178</v>
      </c>
      <c r="D50" s="163">
        <v>1.0043</v>
      </c>
      <c r="E50" s="512"/>
      <c r="F50" s="164">
        <v>251075</v>
      </c>
    </row>
    <row r="51" spans="2:6" ht="14.25">
      <c r="B51" s="420"/>
      <c r="C51" s="420"/>
      <c r="D51" s="422">
        <v>20</v>
      </c>
      <c r="E51" s="513"/>
      <c r="F51" s="421"/>
    </row>
    <row r="52" spans="2:6" ht="14.25">
      <c r="B52" s="171">
        <v>46</v>
      </c>
      <c r="C52" s="165" t="s">
        <v>1179</v>
      </c>
      <c r="D52" s="166">
        <v>0.1752</v>
      </c>
      <c r="E52" s="512"/>
      <c r="F52" s="167">
        <v>43800</v>
      </c>
    </row>
    <row r="53" spans="2:6" ht="14.25">
      <c r="B53" s="173">
        <v>47</v>
      </c>
      <c r="C53" s="173" t="s">
        <v>1180</v>
      </c>
      <c r="D53" s="170">
        <v>0.1275</v>
      </c>
      <c r="E53" s="512"/>
      <c r="F53" s="174">
        <v>31875</v>
      </c>
    </row>
    <row r="54" spans="2:6" ht="14.25">
      <c r="B54" s="171">
        <v>48</v>
      </c>
      <c r="C54" s="173" t="s">
        <v>1181</v>
      </c>
      <c r="D54" s="170">
        <v>0.1743</v>
      </c>
      <c r="E54" s="512"/>
      <c r="F54" s="174">
        <v>43575</v>
      </c>
    </row>
    <row r="55" spans="2:6" ht="14.25">
      <c r="B55" s="173">
        <v>49</v>
      </c>
      <c r="C55" s="173" t="s">
        <v>1182</v>
      </c>
      <c r="D55" s="170">
        <v>0.1162</v>
      </c>
      <c r="E55" s="512"/>
      <c r="F55" s="174">
        <v>29050</v>
      </c>
    </row>
    <row r="56" spans="2:6" ht="14.25">
      <c r="B56" s="171">
        <v>50</v>
      </c>
      <c r="C56" s="173" t="s">
        <v>1183</v>
      </c>
      <c r="D56" s="170">
        <v>0.1747</v>
      </c>
      <c r="E56" s="512"/>
      <c r="F56" s="174">
        <v>43675</v>
      </c>
    </row>
    <row r="57" spans="2:6" ht="14.25">
      <c r="B57" s="173">
        <v>51</v>
      </c>
      <c r="C57" s="173" t="s">
        <v>1184</v>
      </c>
      <c r="D57" s="170">
        <v>0.0417</v>
      </c>
      <c r="E57" s="512"/>
      <c r="F57" s="174">
        <v>10425</v>
      </c>
    </row>
    <row r="58" spans="2:6" ht="14.25">
      <c r="B58" s="171">
        <v>52</v>
      </c>
      <c r="C58" s="173" t="s">
        <v>1185</v>
      </c>
      <c r="D58" s="170">
        <v>0.2787</v>
      </c>
      <c r="E58" s="512"/>
      <c r="F58" s="174">
        <v>69675</v>
      </c>
    </row>
    <row r="59" spans="2:6" ht="14.25">
      <c r="B59" s="173">
        <v>53</v>
      </c>
      <c r="C59" s="169" t="s">
        <v>1207</v>
      </c>
      <c r="D59" s="170">
        <v>0.0809</v>
      </c>
      <c r="E59" s="512"/>
      <c r="F59" s="174">
        <v>20225</v>
      </c>
    </row>
    <row r="60" spans="2:6" ht="14.25">
      <c r="B60" s="171">
        <v>54</v>
      </c>
      <c r="C60" s="169" t="s">
        <v>1208</v>
      </c>
      <c r="D60" s="170">
        <v>0.0324</v>
      </c>
      <c r="E60" s="512"/>
      <c r="F60" s="174">
        <v>8100</v>
      </c>
    </row>
    <row r="61" spans="2:6" ht="14.25">
      <c r="B61" s="173">
        <v>55</v>
      </c>
      <c r="C61" s="169" t="s">
        <v>1209</v>
      </c>
      <c r="D61" s="170">
        <v>0.0616</v>
      </c>
      <c r="E61" s="512"/>
      <c r="F61" s="174">
        <v>15400</v>
      </c>
    </row>
    <row r="62" spans="2:6" ht="14.25">
      <c r="B62" s="171">
        <v>56</v>
      </c>
      <c r="C62" s="173" t="s">
        <v>1186</v>
      </c>
      <c r="D62" s="170">
        <v>0.0738</v>
      </c>
      <c r="E62" s="512"/>
      <c r="F62" s="174">
        <v>18450</v>
      </c>
    </row>
    <row r="63" spans="2:6" ht="14.25">
      <c r="B63" s="173">
        <v>57</v>
      </c>
      <c r="C63" s="173" t="s">
        <v>1187</v>
      </c>
      <c r="D63" s="170">
        <v>0.1156</v>
      </c>
      <c r="E63" s="512"/>
      <c r="F63" s="174">
        <v>28900</v>
      </c>
    </row>
    <row r="64" spans="2:6" ht="14.25">
      <c r="B64" s="171">
        <v>58</v>
      </c>
      <c r="C64" s="173" t="s">
        <v>1188</v>
      </c>
      <c r="D64" s="170">
        <v>0.0704</v>
      </c>
      <c r="E64" s="512"/>
      <c r="F64" s="174">
        <v>17600</v>
      </c>
    </row>
    <row r="65" spans="2:6" ht="14.25">
      <c r="B65" s="173">
        <v>59</v>
      </c>
      <c r="C65" s="173" t="s">
        <v>1189</v>
      </c>
      <c r="D65" s="170">
        <v>0.1023</v>
      </c>
      <c r="E65" s="512"/>
      <c r="F65" s="174">
        <v>25575</v>
      </c>
    </row>
    <row r="66" spans="2:6" ht="14.25">
      <c r="B66" s="171">
        <v>60</v>
      </c>
      <c r="C66" s="173" t="s">
        <v>1190</v>
      </c>
      <c r="D66" s="170">
        <v>0.0703</v>
      </c>
      <c r="E66" s="512"/>
      <c r="F66" s="174">
        <v>17575</v>
      </c>
    </row>
    <row r="67" spans="2:6" ht="14.25">
      <c r="B67" s="173">
        <v>61</v>
      </c>
      <c r="C67" s="173" t="s">
        <v>1191</v>
      </c>
      <c r="D67" s="170">
        <v>0.0631</v>
      </c>
      <c r="E67" s="512"/>
      <c r="F67" s="174">
        <v>15775</v>
      </c>
    </row>
    <row r="68" spans="2:6" ht="14.25">
      <c r="B68" s="171">
        <v>62</v>
      </c>
      <c r="C68" s="173" t="s">
        <v>1192</v>
      </c>
      <c r="D68" s="170">
        <v>0.0719</v>
      </c>
      <c r="E68" s="512"/>
      <c r="F68" s="174">
        <v>17975</v>
      </c>
    </row>
    <row r="69" spans="2:6" ht="14.25">
      <c r="B69" s="173">
        <v>63</v>
      </c>
      <c r="C69" s="173" t="s">
        <v>1193</v>
      </c>
      <c r="D69" s="170">
        <v>0.1485</v>
      </c>
      <c r="E69" s="512"/>
      <c r="F69" s="174">
        <v>37125</v>
      </c>
    </row>
    <row r="70" spans="2:6" ht="14.25">
      <c r="B70" s="171">
        <v>64</v>
      </c>
      <c r="C70" s="173" t="s">
        <v>1194</v>
      </c>
      <c r="D70" s="170">
        <v>0.1526</v>
      </c>
      <c r="E70" s="512"/>
      <c r="F70" s="174">
        <v>38150</v>
      </c>
    </row>
    <row r="71" spans="2:6" ht="14.25">
      <c r="B71" s="173">
        <v>65</v>
      </c>
      <c r="C71" s="173" t="s">
        <v>1195</v>
      </c>
      <c r="D71" s="170">
        <v>1.4496</v>
      </c>
      <c r="E71" s="512"/>
      <c r="F71" s="174">
        <v>362400</v>
      </c>
    </row>
    <row r="72" spans="2:6" ht="14.25">
      <c r="B72" s="171">
        <v>66</v>
      </c>
      <c r="C72" s="173" t="s">
        <v>1196</v>
      </c>
      <c r="D72" s="170">
        <v>0.011</v>
      </c>
      <c r="E72" s="512"/>
      <c r="F72" s="174">
        <v>2750</v>
      </c>
    </row>
    <row r="73" spans="2:6" ht="14.25">
      <c r="B73" s="173">
        <v>67</v>
      </c>
      <c r="C73" s="173" t="s">
        <v>1197</v>
      </c>
      <c r="D73" s="170">
        <v>0.5426</v>
      </c>
      <c r="E73" s="512"/>
      <c r="F73" s="174">
        <v>135650</v>
      </c>
    </row>
    <row r="74" spans="2:6" ht="14.25">
      <c r="B74" s="171">
        <v>68</v>
      </c>
      <c r="C74" s="173" t="s">
        <v>1198</v>
      </c>
      <c r="D74" s="170">
        <v>0.0326</v>
      </c>
      <c r="E74" s="512"/>
      <c r="F74" s="174">
        <v>8150</v>
      </c>
    </row>
    <row r="75" spans="2:6" ht="14.25">
      <c r="B75" s="173">
        <v>69</v>
      </c>
      <c r="C75" s="173" t="s">
        <v>1199</v>
      </c>
      <c r="D75" s="170">
        <v>0.1854</v>
      </c>
      <c r="E75" s="512"/>
      <c r="F75" s="174">
        <v>46350</v>
      </c>
    </row>
    <row r="76" spans="2:6" ht="14.25">
      <c r="B76" s="171">
        <v>70</v>
      </c>
      <c r="C76" s="173" t="s">
        <v>1200</v>
      </c>
      <c r="D76" s="170">
        <v>0.0657</v>
      </c>
      <c r="E76" s="512"/>
      <c r="F76" s="174">
        <v>16425</v>
      </c>
    </row>
    <row r="77" spans="2:6" ht="14.25">
      <c r="B77" s="173">
        <v>71</v>
      </c>
      <c r="C77" s="173" t="s">
        <v>1201</v>
      </c>
      <c r="D77" s="170">
        <v>0.1303</v>
      </c>
      <c r="E77" s="512"/>
      <c r="F77" s="174">
        <v>32575</v>
      </c>
    </row>
    <row r="78" spans="2:6" ht="14.25">
      <c r="B78" s="171">
        <v>72</v>
      </c>
      <c r="C78" s="173" t="s">
        <v>1202</v>
      </c>
      <c r="D78" s="170">
        <v>0.2268</v>
      </c>
      <c r="E78" s="512"/>
      <c r="F78" s="174">
        <v>56700</v>
      </c>
    </row>
    <row r="79" spans="2:6" ht="14.25">
      <c r="B79" s="173">
        <v>73</v>
      </c>
      <c r="C79" s="173" t="s">
        <v>1203</v>
      </c>
      <c r="D79" s="170">
        <v>0.0675</v>
      </c>
      <c r="E79" s="512"/>
      <c r="F79" s="174">
        <v>16875</v>
      </c>
    </row>
    <row r="80" spans="2:6" ht="14.25">
      <c r="B80" s="171">
        <v>74</v>
      </c>
      <c r="C80" s="173" t="s">
        <v>1204</v>
      </c>
      <c r="D80" s="170">
        <v>0.0351</v>
      </c>
      <c r="E80" s="512"/>
      <c r="F80" s="174">
        <v>8775</v>
      </c>
    </row>
    <row r="81" spans="2:6" ht="14.25">
      <c r="B81" s="173">
        <v>75</v>
      </c>
      <c r="C81" s="173" t="s">
        <v>1205</v>
      </c>
      <c r="D81" s="170">
        <v>0.0666</v>
      </c>
      <c r="E81" s="512"/>
      <c r="F81" s="174">
        <v>16650</v>
      </c>
    </row>
    <row r="82" spans="2:6" ht="14.25">
      <c r="B82" s="171">
        <v>76</v>
      </c>
      <c r="C82" s="173" t="s">
        <v>1206</v>
      </c>
      <c r="D82" s="170">
        <v>0.1544</v>
      </c>
      <c r="E82" s="512"/>
      <c r="F82" s="174">
        <v>38600</v>
      </c>
    </row>
    <row r="83" spans="2:6" ht="14.25">
      <c r="B83" s="173">
        <v>77</v>
      </c>
      <c r="C83" s="173" t="s">
        <v>1096</v>
      </c>
      <c r="D83" s="170">
        <v>0.0144</v>
      </c>
      <c r="E83" s="512"/>
      <c r="F83" s="174">
        <v>3600</v>
      </c>
    </row>
    <row r="84" spans="2:6" ht="14.25">
      <c r="B84" s="171">
        <v>78</v>
      </c>
      <c r="C84" s="169" t="s">
        <v>185</v>
      </c>
      <c r="D84" s="170">
        <v>0.14262</v>
      </c>
      <c r="E84" s="512"/>
      <c r="F84" s="167">
        <v>35650</v>
      </c>
    </row>
    <row r="85" spans="2:6" ht="14.25">
      <c r="B85" s="173">
        <v>79</v>
      </c>
      <c r="C85" s="169" t="s">
        <v>186</v>
      </c>
      <c r="D85" s="170">
        <v>0.0295</v>
      </c>
      <c r="E85" s="512"/>
      <c r="F85" s="174">
        <v>7375</v>
      </c>
    </row>
    <row r="86" spans="2:6" ht="14.25">
      <c r="B86" s="171">
        <v>80</v>
      </c>
      <c r="C86" s="176" t="s">
        <v>187</v>
      </c>
      <c r="D86" s="163">
        <v>0.1636</v>
      </c>
      <c r="E86" s="512"/>
      <c r="F86" s="164">
        <v>40900</v>
      </c>
    </row>
    <row r="87" spans="2:6" ht="14.25">
      <c r="B87" s="173">
        <v>81</v>
      </c>
      <c r="C87" s="173" t="s">
        <v>1210</v>
      </c>
      <c r="D87" s="170">
        <v>0.1509</v>
      </c>
      <c r="E87" s="512"/>
      <c r="F87" s="174">
        <v>37725</v>
      </c>
    </row>
    <row r="88" spans="2:6" ht="14.25">
      <c r="B88" s="171">
        <v>82</v>
      </c>
      <c r="C88" s="173" t="s">
        <v>1211</v>
      </c>
      <c r="D88" s="170">
        <v>1.0456</v>
      </c>
      <c r="E88" s="512"/>
      <c r="F88" s="174">
        <v>261400</v>
      </c>
    </row>
    <row r="89" spans="2:6" ht="14.25">
      <c r="B89" s="173">
        <v>83</v>
      </c>
      <c r="C89" s="173" t="s">
        <v>1212</v>
      </c>
      <c r="D89" s="170">
        <v>0.176</v>
      </c>
      <c r="E89" s="512"/>
      <c r="F89" s="174">
        <v>44000</v>
      </c>
    </row>
    <row r="90" spans="2:6" ht="14.25">
      <c r="B90" s="171">
        <v>84</v>
      </c>
      <c r="C90" s="173" t="s">
        <v>1213</v>
      </c>
      <c r="D90" s="170">
        <v>0.1127</v>
      </c>
      <c r="E90" s="512"/>
      <c r="F90" s="174">
        <v>28175</v>
      </c>
    </row>
    <row r="91" spans="2:6" ht="14.25">
      <c r="B91" s="173">
        <v>85</v>
      </c>
      <c r="C91" s="173" t="s">
        <v>1214</v>
      </c>
      <c r="D91" s="170">
        <v>0.1407</v>
      </c>
      <c r="E91" s="512"/>
      <c r="F91" s="174">
        <v>35175</v>
      </c>
    </row>
    <row r="92" spans="2:6" ht="14.25">
      <c r="B92" s="171">
        <v>86</v>
      </c>
      <c r="C92" s="173" t="s">
        <v>1215</v>
      </c>
      <c r="D92" s="170">
        <v>0.0861</v>
      </c>
      <c r="E92" s="512"/>
      <c r="F92" s="174">
        <v>21525</v>
      </c>
    </row>
    <row r="93" spans="2:6" ht="14.25">
      <c r="B93" s="173">
        <v>87</v>
      </c>
      <c r="C93" s="173" t="s">
        <v>1216</v>
      </c>
      <c r="D93" s="170">
        <v>0.2149</v>
      </c>
      <c r="E93" s="512"/>
      <c r="F93" s="174">
        <v>53725</v>
      </c>
    </row>
    <row r="94" spans="2:6" ht="14.25">
      <c r="B94" s="171">
        <v>88</v>
      </c>
      <c r="C94" s="176" t="s">
        <v>189</v>
      </c>
      <c r="D94" s="163">
        <v>0.2536</v>
      </c>
      <c r="E94" s="512"/>
      <c r="F94" s="164">
        <v>63400</v>
      </c>
    </row>
    <row r="95" spans="2:6" ht="14.25">
      <c r="B95" s="173">
        <v>89</v>
      </c>
      <c r="C95" s="173" t="s">
        <v>184</v>
      </c>
      <c r="D95" s="170">
        <v>0.1393</v>
      </c>
      <c r="E95" s="512"/>
      <c r="F95" s="174">
        <v>34825</v>
      </c>
    </row>
    <row r="96" spans="2:6" ht="14.25">
      <c r="B96" s="171">
        <v>90</v>
      </c>
      <c r="C96" s="173" t="s">
        <v>1217</v>
      </c>
      <c r="D96" s="170">
        <v>0.1352</v>
      </c>
      <c r="E96" s="512"/>
      <c r="F96" s="174">
        <v>33800</v>
      </c>
    </row>
    <row r="97" spans="2:6" ht="14.25">
      <c r="B97" s="173">
        <v>91</v>
      </c>
      <c r="C97" s="173" t="s">
        <v>1218</v>
      </c>
      <c r="D97" s="170">
        <v>0.0733</v>
      </c>
      <c r="E97" s="512"/>
      <c r="F97" s="174">
        <v>18325</v>
      </c>
    </row>
    <row r="98" spans="2:6" ht="14.25">
      <c r="B98" s="171">
        <v>92</v>
      </c>
      <c r="C98" s="173" t="s">
        <v>1219</v>
      </c>
      <c r="D98" s="170">
        <v>0.0935</v>
      </c>
      <c r="E98" s="512"/>
      <c r="F98" s="174">
        <v>23375</v>
      </c>
    </row>
    <row r="99" spans="2:6" ht="14.25">
      <c r="B99" s="173">
        <v>93</v>
      </c>
      <c r="C99" s="173" t="s">
        <v>1220</v>
      </c>
      <c r="D99" s="170">
        <v>0.1749</v>
      </c>
      <c r="E99" s="512"/>
      <c r="F99" s="174">
        <v>43725</v>
      </c>
    </row>
    <row r="100" spans="2:6" ht="14.25">
      <c r="B100" s="171">
        <v>94</v>
      </c>
      <c r="C100" s="173" t="s">
        <v>1221</v>
      </c>
      <c r="D100" s="170">
        <v>0.0739</v>
      </c>
      <c r="E100" s="512"/>
      <c r="F100" s="174">
        <v>18475</v>
      </c>
    </row>
    <row r="101" spans="2:7" ht="15">
      <c r="B101" s="173">
        <v>95</v>
      </c>
      <c r="C101" s="173" t="s">
        <v>1222</v>
      </c>
      <c r="D101" s="170">
        <v>0.1015</v>
      </c>
      <c r="E101" s="512"/>
      <c r="F101" s="174">
        <v>25375</v>
      </c>
      <c r="G101" s="150"/>
    </row>
    <row r="102" spans="2:7" ht="15">
      <c r="B102" s="171">
        <v>96</v>
      </c>
      <c r="C102" s="173" t="s">
        <v>1223</v>
      </c>
      <c r="D102" s="170">
        <v>0.1044</v>
      </c>
      <c r="E102" s="512"/>
      <c r="F102" s="174">
        <v>26100</v>
      </c>
      <c r="G102" s="150"/>
    </row>
    <row r="103" spans="2:7" ht="15">
      <c r="B103" s="419">
        <v>97</v>
      </c>
      <c r="C103" s="419" t="s">
        <v>1224</v>
      </c>
      <c r="D103" s="163">
        <v>0.0422</v>
      </c>
      <c r="E103" s="512"/>
      <c r="F103" s="164">
        <v>10550</v>
      </c>
      <c r="G103" s="150"/>
    </row>
    <row r="104" spans="1:6" ht="14.25">
      <c r="A104" s="55"/>
      <c r="B104" s="420"/>
      <c r="C104" s="420"/>
      <c r="D104" s="422">
        <v>21</v>
      </c>
      <c r="E104" s="513"/>
      <c r="F104" s="421"/>
    </row>
    <row r="105" spans="2:7" ht="15">
      <c r="B105" s="171">
        <v>98</v>
      </c>
      <c r="C105" s="165" t="s">
        <v>1225</v>
      </c>
      <c r="D105" s="166">
        <v>0.1767</v>
      </c>
      <c r="E105" s="512"/>
      <c r="F105" s="167">
        <v>44175</v>
      </c>
      <c r="G105" s="150"/>
    </row>
    <row r="106" spans="2:7" ht="15">
      <c r="B106" s="173">
        <v>99</v>
      </c>
      <c r="C106" s="173" t="s">
        <v>1226</v>
      </c>
      <c r="D106" s="170">
        <v>0.1622</v>
      </c>
      <c r="E106" s="512"/>
      <c r="F106" s="174">
        <v>40550</v>
      </c>
      <c r="G106" s="150"/>
    </row>
    <row r="107" spans="2:7" ht="15">
      <c r="B107" s="171">
        <v>100</v>
      </c>
      <c r="C107" s="173" t="s">
        <v>1227</v>
      </c>
      <c r="D107" s="170">
        <v>0.1617</v>
      </c>
      <c r="E107" s="512"/>
      <c r="F107" s="174">
        <v>40425</v>
      </c>
      <c r="G107" s="150"/>
    </row>
    <row r="108" spans="2:7" ht="15">
      <c r="B108" s="173">
        <v>101</v>
      </c>
      <c r="C108" s="173" t="s">
        <v>1477</v>
      </c>
      <c r="D108" s="170">
        <v>2.2608</v>
      </c>
      <c r="E108" s="512"/>
      <c r="F108" s="174">
        <v>565200</v>
      </c>
      <c r="G108" s="150"/>
    </row>
    <row r="109" spans="2:7" ht="15">
      <c r="B109" s="171">
        <v>102</v>
      </c>
      <c r="C109" s="173" t="s">
        <v>1097</v>
      </c>
      <c r="D109" s="170">
        <v>0.0378</v>
      </c>
      <c r="E109" s="512"/>
      <c r="F109" s="174">
        <v>3710</v>
      </c>
      <c r="G109" s="150"/>
    </row>
    <row r="110" spans="2:7" ht="15">
      <c r="B110" s="173">
        <v>103</v>
      </c>
      <c r="C110" s="173" t="s">
        <v>1228</v>
      </c>
      <c r="D110" s="170">
        <v>0.0206</v>
      </c>
      <c r="E110" s="512"/>
      <c r="F110" s="174">
        <v>1030</v>
      </c>
      <c r="G110" s="150"/>
    </row>
    <row r="111" spans="2:7" ht="15">
      <c r="B111" s="171">
        <v>104</v>
      </c>
      <c r="C111" s="173" t="s">
        <v>1229</v>
      </c>
      <c r="D111" s="170">
        <v>0.2132</v>
      </c>
      <c r="E111" s="512"/>
      <c r="F111" s="174">
        <v>10660</v>
      </c>
      <c r="G111" s="150"/>
    </row>
    <row r="112" spans="2:7" ht="15">
      <c r="B112" s="173">
        <v>105</v>
      </c>
      <c r="C112" s="173" t="s">
        <v>934</v>
      </c>
      <c r="D112" s="170">
        <v>0.0559</v>
      </c>
      <c r="E112" s="512"/>
      <c r="F112" s="174">
        <v>5590</v>
      </c>
      <c r="G112" s="150"/>
    </row>
    <row r="113" spans="2:7" ht="15">
      <c r="B113" s="171">
        <v>106</v>
      </c>
      <c r="C113" s="173" t="s">
        <v>942</v>
      </c>
      <c r="D113" s="170">
        <v>0.1103</v>
      </c>
      <c r="E113" s="512"/>
      <c r="F113" s="524">
        <v>26200</v>
      </c>
      <c r="G113" s="150"/>
    </row>
    <row r="114" spans="2:7" ht="15">
      <c r="B114" s="173">
        <v>107</v>
      </c>
      <c r="C114" s="173" t="s">
        <v>943</v>
      </c>
      <c r="D114" s="170">
        <v>0.2013</v>
      </c>
      <c r="E114" s="512"/>
      <c r="F114" s="525"/>
      <c r="G114" s="150"/>
    </row>
    <row r="115" spans="2:7" ht="15">
      <c r="B115" s="171">
        <v>108</v>
      </c>
      <c r="C115" s="173" t="s">
        <v>944</v>
      </c>
      <c r="D115" s="170">
        <v>0.214</v>
      </c>
      <c r="E115" s="512"/>
      <c r="F115" s="526"/>
      <c r="G115" s="150"/>
    </row>
    <row r="116" spans="2:7" ht="15">
      <c r="B116" s="173">
        <v>109</v>
      </c>
      <c r="C116" s="165" t="s">
        <v>1137</v>
      </c>
      <c r="D116" s="166">
        <v>0.1364</v>
      </c>
      <c r="E116" s="512"/>
      <c r="F116" s="167">
        <v>34100</v>
      </c>
      <c r="G116" s="150"/>
    </row>
    <row r="117" spans="2:7" ht="15">
      <c r="B117" s="171">
        <v>110</v>
      </c>
      <c r="C117" s="165" t="s">
        <v>1130</v>
      </c>
      <c r="D117" s="166">
        <v>0.0126</v>
      </c>
      <c r="E117" s="512"/>
      <c r="F117" s="167">
        <v>3150</v>
      </c>
      <c r="G117" s="150"/>
    </row>
    <row r="118" spans="2:7" ht="15">
      <c r="B118" s="173">
        <v>111</v>
      </c>
      <c r="C118" s="165" t="s">
        <v>1131</v>
      </c>
      <c r="D118" s="166">
        <v>0.0106</v>
      </c>
      <c r="E118" s="512"/>
      <c r="F118" s="167">
        <v>2650</v>
      </c>
      <c r="G118" s="150"/>
    </row>
    <row r="119" spans="2:7" ht="15">
      <c r="B119" s="171">
        <v>112</v>
      </c>
      <c r="C119" s="165" t="s">
        <v>1140</v>
      </c>
      <c r="D119" s="166">
        <v>0.1606</v>
      </c>
      <c r="E119" s="512"/>
      <c r="F119" s="167">
        <v>40150</v>
      </c>
      <c r="G119" s="150"/>
    </row>
    <row r="120" spans="2:7" ht="15">
      <c r="B120" s="173">
        <v>113</v>
      </c>
      <c r="C120" s="165" t="s">
        <v>1141</v>
      </c>
      <c r="D120" s="166">
        <v>0.0252</v>
      </c>
      <c r="E120" s="512"/>
      <c r="F120" s="167">
        <v>6300</v>
      </c>
      <c r="G120" s="150"/>
    </row>
    <row r="121" spans="2:7" ht="15">
      <c r="B121" s="171">
        <v>114</v>
      </c>
      <c r="C121" s="165" t="s">
        <v>1138</v>
      </c>
      <c r="D121" s="166">
        <v>0.2304</v>
      </c>
      <c r="E121" s="512"/>
      <c r="F121" s="167">
        <v>57600</v>
      </c>
      <c r="G121" s="150"/>
    </row>
    <row r="122" spans="2:7" ht="15">
      <c r="B122" s="173">
        <v>115</v>
      </c>
      <c r="C122" s="165" t="s">
        <v>1286</v>
      </c>
      <c r="D122" s="166">
        <v>0.0238</v>
      </c>
      <c r="E122" s="512"/>
      <c r="F122" s="167">
        <v>8731.03</v>
      </c>
      <c r="G122" s="150"/>
    </row>
    <row r="123" spans="2:7" ht="15">
      <c r="B123" s="171">
        <v>116</v>
      </c>
      <c r="C123" s="165" t="s">
        <v>1139</v>
      </c>
      <c r="D123" s="166">
        <v>0.0359</v>
      </c>
      <c r="E123" s="514"/>
      <c r="F123" s="167">
        <v>8975</v>
      </c>
      <c r="G123" s="150"/>
    </row>
    <row r="124" spans="2:7" ht="24" customHeight="1">
      <c r="B124" s="492">
        <v>117</v>
      </c>
      <c r="C124" s="518" t="s">
        <v>190</v>
      </c>
      <c r="D124" s="520">
        <v>0.0766</v>
      </c>
      <c r="E124" s="515" t="s">
        <v>210</v>
      </c>
      <c r="F124" s="522">
        <v>19150</v>
      </c>
      <c r="G124" s="150"/>
    </row>
    <row r="125" spans="2:7" ht="31.5" customHeight="1">
      <c r="B125" s="492"/>
      <c r="C125" s="519"/>
      <c r="D125" s="521"/>
      <c r="E125" s="516"/>
      <c r="F125" s="523"/>
      <c r="G125" s="150"/>
    </row>
    <row r="126" spans="2:7" ht="15">
      <c r="B126" s="29">
        <v>118</v>
      </c>
      <c r="C126" s="107" t="s">
        <v>1276</v>
      </c>
      <c r="D126" s="31">
        <v>0.0139</v>
      </c>
      <c r="E126" s="515" t="s">
        <v>211</v>
      </c>
      <c r="F126" s="35">
        <v>3475</v>
      </c>
      <c r="G126" s="150"/>
    </row>
    <row r="127" spans="2:7" ht="15">
      <c r="B127" s="8">
        <v>119</v>
      </c>
      <c r="C127" s="24" t="s">
        <v>193</v>
      </c>
      <c r="D127" s="10">
        <v>0.0078</v>
      </c>
      <c r="E127" s="517"/>
      <c r="F127" s="34">
        <v>1950</v>
      </c>
      <c r="G127" s="150"/>
    </row>
    <row r="128" spans="2:7" ht="15">
      <c r="B128" s="29">
        <v>120</v>
      </c>
      <c r="C128" s="24" t="s">
        <v>194</v>
      </c>
      <c r="D128" s="10">
        <v>0.1867</v>
      </c>
      <c r="E128" s="517"/>
      <c r="F128" s="34">
        <v>46675</v>
      </c>
      <c r="G128" s="150"/>
    </row>
    <row r="129" spans="2:7" ht="15">
      <c r="B129" s="8">
        <v>121</v>
      </c>
      <c r="C129" s="24">
        <v>1254</v>
      </c>
      <c r="D129" s="10">
        <v>0.1715</v>
      </c>
      <c r="E129" s="517"/>
      <c r="F129" s="34">
        <v>42875</v>
      </c>
      <c r="G129" s="150"/>
    </row>
    <row r="130" spans="2:6" ht="14.25" customHeight="1">
      <c r="B130" s="29">
        <v>122</v>
      </c>
      <c r="C130" s="24" t="s">
        <v>195</v>
      </c>
      <c r="D130" s="10">
        <v>0.524</v>
      </c>
      <c r="E130" s="517"/>
      <c r="F130" s="34">
        <v>131000</v>
      </c>
    </row>
    <row r="131" spans="2:6" ht="14.25">
      <c r="B131" s="8">
        <v>123</v>
      </c>
      <c r="C131" s="24" t="s">
        <v>196</v>
      </c>
      <c r="D131" s="10">
        <v>0.0115</v>
      </c>
      <c r="E131" s="516"/>
      <c r="F131" s="34">
        <v>2875</v>
      </c>
    </row>
    <row r="132" spans="2:6" ht="15" customHeight="1">
      <c r="B132" s="29">
        <v>124</v>
      </c>
      <c r="C132" s="9" t="s">
        <v>197</v>
      </c>
      <c r="D132" s="10">
        <v>0.0096</v>
      </c>
      <c r="E132" s="515" t="s">
        <v>212</v>
      </c>
      <c r="F132" s="34">
        <v>2400</v>
      </c>
    </row>
    <row r="133" spans="2:6" ht="15" customHeight="1">
      <c r="B133" s="8">
        <v>125</v>
      </c>
      <c r="C133" s="24" t="s">
        <v>198</v>
      </c>
      <c r="D133" s="10">
        <v>0.0126</v>
      </c>
      <c r="E133" s="517"/>
      <c r="F133" s="34">
        <v>3150</v>
      </c>
    </row>
    <row r="134" spans="2:6" ht="15" customHeight="1">
      <c r="B134" s="29">
        <v>126</v>
      </c>
      <c r="C134" s="24" t="s">
        <v>199</v>
      </c>
      <c r="D134" s="10">
        <v>0.01</v>
      </c>
      <c r="E134" s="516"/>
      <c r="F134" s="34">
        <v>2500</v>
      </c>
    </row>
    <row r="135" spans="2:6" ht="18.75" customHeight="1">
      <c r="B135" s="8">
        <v>127</v>
      </c>
      <c r="C135" s="24" t="s">
        <v>200</v>
      </c>
      <c r="D135" s="31">
        <v>1.0091</v>
      </c>
      <c r="E135" s="515" t="s">
        <v>213</v>
      </c>
      <c r="F135" s="35">
        <v>252275</v>
      </c>
    </row>
    <row r="136" spans="2:6" ht="19.5" customHeight="1">
      <c r="B136" s="29">
        <v>128</v>
      </c>
      <c r="C136" s="24">
        <v>1892</v>
      </c>
      <c r="D136" s="31">
        <v>1.131</v>
      </c>
      <c r="E136" s="516"/>
      <c r="F136" s="35">
        <v>282750</v>
      </c>
    </row>
    <row r="137" spans="2:6" ht="20.25" customHeight="1">
      <c r="B137" s="8">
        <v>129</v>
      </c>
      <c r="C137" s="24" t="s">
        <v>201</v>
      </c>
      <c r="D137" s="31">
        <v>0.0126</v>
      </c>
      <c r="E137" s="515" t="s">
        <v>214</v>
      </c>
      <c r="F137" s="35">
        <v>3150</v>
      </c>
    </row>
    <row r="138" spans="2:6" ht="18.75" customHeight="1">
      <c r="B138" s="29">
        <v>130</v>
      </c>
      <c r="C138" s="24" t="s">
        <v>202</v>
      </c>
      <c r="D138" s="31">
        <v>0.0219</v>
      </c>
      <c r="E138" s="516"/>
      <c r="F138" s="35">
        <v>5475</v>
      </c>
    </row>
    <row r="139" spans="2:6" ht="14.25">
      <c r="B139" s="492">
        <v>131</v>
      </c>
      <c r="C139" s="24" t="s">
        <v>203</v>
      </c>
      <c r="D139" s="31">
        <v>0.7833</v>
      </c>
      <c r="E139" s="515" t="s">
        <v>215</v>
      </c>
      <c r="F139" s="35">
        <v>195825</v>
      </c>
    </row>
    <row r="140" spans="2:6" ht="12.75" customHeight="1">
      <c r="B140" s="492"/>
      <c r="C140" s="24" t="s">
        <v>204</v>
      </c>
      <c r="D140" s="31">
        <v>0.2748</v>
      </c>
      <c r="E140" s="517"/>
      <c r="F140" s="35">
        <v>68700</v>
      </c>
    </row>
    <row r="141" spans="2:6" ht="14.25">
      <c r="B141" s="492"/>
      <c r="C141" s="24">
        <v>1123</v>
      </c>
      <c r="D141" s="31">
        <v>0.2981</v>
      </c>
      <c r="E141" s="517"/>
      <c r="F141" s="35">
        <v>74525</v>
      </c>
    </row>
    <row r="142" spans="2:6" ht="28.5" customHeight="1">
      <c r="B142" s="492"/>
      <c r="C142" s="24">
        <v>1126</v>
      </c>
      <c r="D142" s="31">
        <v>0.25</v>
      </c>
      <c r="E142" s="516"/>
      <c r="F142" s="35">
        <v>62500</v>
      </c>
    </row>
    <row r="143" spans="2:6" ht="34.5" customHeight="1">
      <c r="B143" s="3"/>
      <c r="C143" s="26" t="s">
        <v>13</v>
      </c>
      <c r="D143" s="6"/>
      <c r="E143" s="3"/>
      <c r="F143" s="33"/>
    </row>
    <row r="144" spans="2:6" ht="18.75" customHeight="1">
      <c r="B144" s="3"/>
      <c r="C144" s="26" t="s">
        <v>16</v>
      </c>
      <c r="D144" s="6"/>
      <c r="E144" s="3"/>
      <c r="F144" s="33"/>
    </row>
    <row r="145" spans="2:6" ht="18" customHeight="1">
      <c r="B145" s="3"/>
      <c r="C145" s="26" t="s">
        <v>18</v>
      </c>
      <c r="D145" s="6"/>
      <c r="E145" s="3"/>
      <c r="F145" s="33"/>
    </row>
    <row r="146" spans="2:6" ht="21.75" customHeight="1">
      <c r="B146" s="3"/>
      <c r="C146" s="26" t="s">
        <v>20</v>
      </c>
      <c r="D146" s="6"/>
      <c r="E146" s="3"/>
      <c r="F146" s="33"/>
    </row>
    <row r="147" spans="2:6" ht="19.5" customHeight="1">
      <c r="B147" s="3"/>
      <c r="C147" s="26" t="s">
        <v>22</v>
      </c>
      <c r="D147" s="6"/>
      <c r="E147" s="3"/>
      <c r="F147" s="33"/>
    </row>
    <row r="148" spans="2:6" ht="14.25">
      <c r="B148" s="113"/>
      <c r="C148" s="423" t="s">
        <v>24</v>
      </c>
      <c r="D148" s="115"/>
      <c r="E148" s="113"/>
      <c r="F148" s="149"/>
    </row>
    <row r="149" spans="2:6" ht="14.25">
      <c r="B149" s="420"/>
      <c r="C149" s="420"/>
      <c r="D149" s="422">
        <v>22</v>
      </c>
      <c r="E149" s="426"/>
      <c r="F149" s="421"/>
    </row>
    <row r="150" spans="2:6" ht="14.25">
      <c r="B150" s="117"/>
      <c r="C150" s="424" t="s">
        <v>26</v>
      </c>
      <c r="D150" s="118"/>
      <c r="E150" s="117"/>
      <c r="F150" s="425"/>
    </row>
    <row r="151" spans="2:6" ht="14.25">
      <c r="B151" s="3"/>
      <c r="C151" s="26" t="s">
        <v>28</v>
      </c>
      <c r="D151" s="6"/>
      <c r="E151" s="3"/>
      <c r="F151" s="33"/>
    </row>
    <row r="152" spans="2:6" ht="14.25">
      <c r="B152" s="3"/>
      <c r="C152" s="26" t="s">
        <v>30</v>
      </c>
      <c r="D152" s="6"/>
      <c r="E152" s="3"/>
      <c r="F152" s="33"/>
    </row>
    <row r="153" spans="2:6" ht="25.5">
      <c r="B153" s="3"/>
      <c r="C153" s="26" t="s">
        <v>32</v>
      </c>
      <c r="D153" s="6">
        <f>SUM(D154:D155)</f>
        <v>0.2586</v>
      </c>
      <c r="E153" s="3"/>
      <c r="F153" s="33">
        <f>SUM(F154:F155)</f>
        <v>20688</v>
      </c>
    </row>
    <row r="154" spans="2:6" ht="14.25">
      <c r="B154" s="29">
        <v>132</v>
      </c>
      <c r="C154" s="24" t="s">
        <v>205</v>
      </c>
      <c r="D154" s="31">
        <v>0.1214</v>
      </c>
      <c r="E154" s="515" t="s">
        <v>216</v>
      </c>
      <c r="F154" s="35">
        <v>9712</v>
      </c>
    </row>
    <row r="155" spans="2:6" ht="14.25">
      <c r="B155" s="29">
        <v>133</v>
      </c>
      <c r="C155" s="24" t="s">
        <v>206</v>
      </c>
      <c r="D155" s="31">
        <v>0.1372</v>
      </c>
      <c r="E155" s="516"/>
      <c r="F155" s="35">
        <v>10976</v>
      </c>
    </row>
    <row r="156" spans="2:6" ht="14.25">
      <c r="B156" s="30"/>
      <c r="C156" s="26" t="s">
        <v>207</v>
      </c>
      <c r="D156" s="32"/>
      <c r="E156" s="30"/>
      <c r="F156" s="36"/>
    </row>
    <row r="157" spans="2:6" ht="14.25">
      <c r="B157" s="30"/>
      <c r="C157" s="26" t="s">
        <v>36</v>
      </c>
      <c r="D157" s="32"/>
      <c r="E157" s="30"/>
      <c r="F157" s="36"/>
    </row>
    <row r="158" spans="2:6" ht="25.5">
      <c r="B158" s="30"/>
      <c r="C158" s="26" t="s">
        <v>38</v>
      </c>
      <c r="D158" s="32"/>
      <c r="E158" s="30"/>
      <c r="F158" s="36"/>
    </row>
    <row r="159" spans="2:6" ht="14.25">
      <c r="B159" s="30"/>
      <c r="C159" s="26" t="s">
        <v>40</v>
      </c>
      <c r="D159" s="32"/>
      <c r="E159" s="30"/>
      <c r="F159" s="36"/>
    </row>
    <row r="160" spans="2:6" ht="14.25">
      <c r="B160" s="13"/>
      <c r="C160" s="25" t="s">
        <v>41</v>
      </c>
      <c r="D160" s="14">
        <f>SUM(D159,D158,D157,D156,D153,D152,D151,D150,D148,D147,D146,D145,D144,D143,D5)</f>
        <v>64.79601999999998</v>
      </c>
      <c r="E160" s="13"/>
      <c r="F160" s="37">
        <f>SUM(F159,F158,F157,F156,F153,F152,F151,F150,F148,F147,F146,F145,F144,F143,F5)</f>
        <v>5741734.03</v>
      </c>
    </row>
    <row r="164" ht="13.5" customHeight="1"/>
    <row r="200" ht="14.25">
      <c r="D200">
        <v>23</v>
      </c>
    </row>
  </sheetData>
  <sheetProtection/>
  <mergeCells count="21">
    <mergeCell ref="B1:F1"/>
    <mergeCell ref="B2:F2"/>
    <mergeCell ref="C3:C4"/>
    <mergeCell ref="D3:D4"/>
    <mergeCell ref="F3:F4"/>
    <mergeCell ref="F124:F125"/>
    <mergeCell ref="E124:E125"/>
    <mergeCell ref="F113:F115"/>
    <mergeCell ref="B3:B4"/>
    <mergeCell ref="E3:E4"/>
    <mergeCell ref="B124:B125"/>
    <mergeCell ref="C124:C125"/>
    <mergeCell ref="D124:D125"/>
    <mergeCell ref="E139:E142"/>
    <mergeCell ref="B139:B142"/>
    <mergeCell ref="E6:E123"/>
    <mergeCell ref="E154:E155"/>
    <mergeCell ref="E126:E131"/>
    <mergeCell ref="E132:E134"/>
    <mergeCell ref="E135:E136"/>
    <mergeCell ref="E137:E13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46"/>
  <sheetViews>
    <sheetView view="pageBreakPreview" zoomScaleSheetLayoutView="100" zoomScalePageLayoutView="0" workbookViewId="0" topLeftCell="A1">
      <selection activeCell="D3" sqref="D3:D4"/>
    </sheetView>
  </sheetViews>
  <sheetFormatPr defaultColWidth="8.796875" defaultRowHeight="14.25"/>
  <cols>
    <col min="3" max="3" width="11.59765625" style="0" customWidth="1"/>
    <col min="4" max="4" width="10.3984375" style="0" customWidth="1"/>
    <col min="5" max="5" width="15.3984375" style="0" customWidth="1"/>
  </cols>
  <sheetData>
    <row r="1" spans="2:6" ht="14.25">
      <c r="B1" s="491" t="s">
        <v>241</v>
      </c>
      <c r="C1" s="491"/>
      <c r="D1" s="491"/>
      <c r="E1" s="491"/>
      <c r="F1" s="491"/>
    </row>
    <row r="2" spans="2:6" ht="14.25">
      <c r="B2" s="491"/>
      <c r="C2" s="491"/>
      <c r="D2" s="491"/>
      <c r="E2" s="491"/>
      <c r="F2" s="491"/>
    </row>
    <row r="3" spans="2:6" ht="63" customHeight="1">
      <c r="B3" s="446" t="s">
        <v>0</v>
      </c>
      <c r="C3" s="509" t="s">
        <v>209</v>
      </c>
      <c r="D3" s="449" t="s">
        <v>1522</v>
      </c>
      <c r="E3" s="446" t="s">
        <v>217</v>
      </c>
      <c r="F3" s="446" t="s">
        <v>175</v>
      </c>
    </row>
    <row r="4" spans="2:6" ht="14.25" hidden="1">
      <c r="B4" s="446"/>
      <c r="C4" s="510"/>
      <c r="D4" s="510"/>
      <c r="E4" s="446"/>
      <c r="F4" s="446"/>
    </row>
    <row r="5" spans="2:6" ht="13.5" customHeight="1">
      <c r="B5" s="4"/>
      <c r="C5" s="4" t="s">
        <v>7</v>
      </c>
      <c r="D5" s="6">
        <f>SUM(D6)</f>
        <v>1.8071</v>
      </c>
      <c r="E5" s="3"/>
      <c r="F5" s="7">
        <f>SUM(F6)</f>
        <v>90350</v>
      </c>
    </row>
    <row r="6" spans="2:6" ht="49.5" customHeight="1">
      <c r="B6" s="446" t="s">
        <v>6</v>
      </c>
      <c r="C6" s="446">
        <v>1766</v>
      </c>
      <c r="D6" s="528">
        <v>1.8071</v>
      </c>
      <c r="E6" s="509" t="s">
        <v>219</v>
      </c>
      <c r="F6" s="527">
        <v>90350</v>
      </c>
    </row>
    <row r="7" spans="2:6" ht="14.25">
      <c r="B7" s="446"/>
      <c r="C7" s="446"/>
      <c r="D7" s="528"/>
      <c r="E7" s="510"/>
      <c r="F7" s="527"/>
    </row>
    <row r="8" spans="2:6" ht="14.25">
      <c r="B8" s="3"/>
      <c r="C8" s="4" t="s">
        <v>13</v>
      </c>
      <c r="D8" s="6"/>
      <c r="E8" s="3"/>
      <c r="F8" s="7"/>
    </row>
    <row r="9" spans="2:6" ht="14.25">
      <c r="B9" s="3"/>
      <c r="C9" s="4" t="s">
        <v>16</v>
      </c>
      <c r="D9" s="6"/>
      <c r="E9" s="3"/>
      <c r="F9" s="7"/>
    </row>
    <row r="10" spans="2:6" ht="14.25">
      <c r="B10" s="3"/>
      <c r="C10" s="4" t="s">
        <v>18</v>
      </c>
      <c r="D10" s="6"/>
      <c r="E10" s="3"/>
      <c r="F10" s="7"/>
    </row>
    <row r="11" spans="2:6" ht="14.25">
      <c r="B11" s="3"/>
      <c r="C11" s="4" t="s">
        <v>20</v>
      </c>
      <c r="D11" s="6"/>
      <c r="E11" s="3"/>
      <c r="F11" s="7"/>
    </row>
    <row r="12" spans="2:6" ht="14.25">
      <c r="B12" s="3"/>
      <c r="C12" s="4" t="s">
        <v>22</v>
      </c>
      <c r="D12" s="6"/>
      <c r="E12" s="3"/>
      <c r="F12" s="7"/>
    </row>
    <row r="13" spans="2:6" ht="14.25">
      <c r="B13" s="3"/>
      <c r="C13" s="4" t="s">
        <v>24</v>
      </c>
      <c r="D13" s="6"/>
      <c r="E13" s="3"/>
      <c r="F13" s="7"/>
    </row>
    <row r="14" spans="2:6" ht="14.25">
      <c r="B14" s="3"/>
      <c r="C14" s="4" t="s">
        <v>26</v>
      </c>
      <c r="D14" s="6"/>
      <c r="E14" s="3"/>
      <c r="F14" s="7"/>
    </row>
    <row r="15" spans="2:6" ht="14.25">
      <c r="B15" s="3"/>
      <c r="C15" s="4" t="s">
        <v>28</v>
      </c>
      <c r="D15" s="6"/>
      <c r="E15" s="3"/>
      <c r="F15" s="7"/>
    </row>
    <row r="16" spans="2:6" ht="14.25">
      <c r="B16" s="3"/>
      <c r="C16" s="4" t="s">
        <v>30</v>
      </c>
      <c r="D16" s="6"/>
      <c r="E16" s="3"/>
      <c r="F16" s="7"/>
    </row>
    <row r="17" spans="2:6" ht="25.5">
      <c r="B17" s="3"/>
      <c r="C17" s="4" t="s">
        <v>32</v>
      </c>
      <c r="D17" s="6"/>
      <c r="E17" s="3"/>
      <c r="F17" s="7"/>
    </row>
    <row r="18" spans="2:6" ht="14.25">
      <c r="B18" s="3"/>
      <c r="C18" s="4" t="s">
        <v>34</v>
      </c>
      <c r="D18" s="6"/>
      <c r="E18" s="3"/>
      <c r="F18" s="7"/>
    </row>
    <row r="19" spans="2:6" ht="14.25">
      <c r="B19" s="3"/>
      <c r="C19" s="4" t="s">
        <v>36</v>
      </c>
      <c r="D19" s="6"/>
      <c r="E19" s="3"/>
      <c r="F19" s="7"/>
    </row>
    <row r="20" spans="2:6" ht="25.5">
      <c r="B20" s="3"/>
      <c r="C20" s="4" t="s">
        <v>38</v>
      </c>
      <c r="D20" s="6"/>
      <c r="E20" s="3"/>
      <c r="F20" s="7"/>
    </row>
    <row r="21" spans="2:6" ht="14.25">
      <c r="B21" s="3"/>
      <c r="C21" s="4" t="s">
        <v>40</v>
      </c>
      <c r="D21" s="6"/>
      <c r="E21" s="3"/>
      <c r="F21" s="7"/>
    </row>
    <row r="22" spans="2:6" ht="14.25">
      <c r="B22" s="13"/>
      <c r="C22" s="38" t="s">
        <v>41</v>
      </c>
      <c r="D22" s="14" t="s">
        <v>218</v>
      </c>
      <c r="E22" s="13"/>
      <c r="F22" s="15">
        <f>SUM(F5,F8,F9,F10,F11,F12,F13,F14,F15,F16,F17,F18,F19,F20,F21)</f>
        <v>90350</v>
      </c>
    </row>
    <row r="46" ht="14.25">
      <c r="D46">
        <v>24</v>
      </c>
    </row>
  </sheetData>
  <sheetProtection/>
  <mergeCells count="11">
    <mergeCell ref="D6:D7"/>
    <mergeCell ref="F6:F7"/>
    <mergeCell ref="B1:F2"/>
    <mergeCell ref="D3:D4"/>
    <mergeCell ref="C3:C4"/>
    <mergeCell ref="E6:E7"/>
    <mergeCell ref="B3:B4"/>
    <mergeCell ref="E3:E4"/>
    <mergeCell ref="F3:F4"/>
    <mergeCell ref="B6:B7"/>
    <mergeCell ref="C6:C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86"/>
  <sheetViews>
    <sheetView view="pageBreakPreview" zoomScaleSheetLayoutView="100" zoomScalePageLayoutView="0" workbookViewId="0" topLeftCell="A73">
      <selection activeCell="F37" sqref="F37"/>
    </sheetView>
  </sheetViews>
  <sheetFormatPr defaultColWidth="8.796875" defaultRowHeight="14.25"/>
  <cols>
    <col min="3" max="3" width="11.69921875" style="0" customWidth="1"/>
    <col min="5" max="5" width="12.09765625" style="0" customWidth="1"/>
    <col min="6" max="6" width="13.8984375" style="0" customWidth="1"/>
    <col min="7" max="7" width="14.19921875" style="0" customWidth="1"/>
    <col min="8" max="8" width="10.8984375" style="0" bestFit="1" customWidth="1"/>
  </cols>
  <sheetData>
    <row r="1" spans="2:7" ht="14.25">
      <c r="B1" s="529" t="s">
        <v>981</v>
      </c>
      <c r="C1" s="530"/>
      <c r="D1" s="530"/>
      <c r="E1" s="530"/>
      <c r="F1" s="530"/>
      <c r="G1" s="531"/>
    </row>
    <row r="2" spans="2:7" ht="14.25">
      <c r="B2" s="532" t="s">
        <v>980</v>
      </c>
      <c r="C2" s="533"/>
      <c r="D2" s="533"/>
      <c r="E2" s="533"/>
      <c r="F2" s="533"/>
      <c r="G2" s="534"/>
    </row>
    <row r="3" spans="2:8" ht="28.5" customHeight="1">
      <c r="B3" s="446" t="s">
        <v>0</v>
      </c>
      <c r="C3" s="446" t="s">
        <v>1</v>
      </c>
      <c r="D3" s="535" t="s">
        <v>1522</v>
      </c>
      <c r="E3" s="446" t="s">
        <v>220</v>
      </c>
      <c r="F3" s="446"/>
      <c r="G3" s="446"/>
      <c r="H3" s="1"/>
    </row>
    <row r="4" spans="2:8" ht="23.25" customHeight="1">
      <c r="B4" s="446"/>
      <c r="C4" s="446"/>
      <c r="D4" s="446"/>
      <c r="E4" s="446" t="s">
        <v>175</v>
      </c>
      <c r="F4" s="446" t="s">
        <v>221</v>
      </c>
      <c r="G4" s="446" t="s">
        <v>222</v>
      </c>
      <c r="H4" s="1"/>
    </row>
    <row r="5" spans="2:8" ht="14.25">
      <c r="B5" s="446"/>
      <c r="C5" s="446"/>
      <c r="D5" s="446"/>
      <c r="E5" s="446"/>
      <c r="F5" s="446"/>
      <c r="G5" s="446"/>
      <c r="H5" s="1"/>
    </row>
    <row r="6" spans="2:8" ht="14.25">
      <c r="B6" s="3"/>
      <c r="C6" s="4" t="s">
        <v>7</v>
      </c>
      <c r="D6" s="6">
        <f>SUM(D7:D18)</f>
        <v>95.82379999999999</v>
      </c>
      <c r="E6" s="394">
        <f>SUM(E7:E18)</f>
        <v>6362947.090000002</v>
      </c>
      <c r="F6" s="394">
        <f>SUM(F7:F18)</f>
        <v>26179849.089999996</v>
      </c>
      <c r="G6" s="394">
        <f>SUM(E6:F6)</f>
        <v>32542796.18</v>
      </c>
      <c r="H6" s="1"/>
    </row>
    <row r="7" spans="2:8" ht="14.25">
      <c r="B7" s="8"/>
      <c r="C7" s="2" t="s">
        <v>223</v>
      </c>
      <c r="D7" s="10">
        <f>'9.4.1 użyczenie'!D6</f>
        <v>13.5872</v>
      </c>
      <c r="E7" s="395">
        <f>'9.4.1 użyczenie'!E6</f>
        <v>1049729.2</v>
      </c>
      <c r="F7" s="395">
        <f>'9.4.1 użyczenie'!F6</f>
        <v>13619559.719999999</v>
      </c>
      <c r="G7" s="395">
        <f aca="true" t="shared" si="0" ref="G7:G14">SUM(E7:F7)</f>
        <v>14669288.919999998</v>
      </c>
      <c r="H7" s="1"/>
    </row>
    <row r="8" spans="2:8" ht="24" customHeight="1">
      <c r="B8" s="8"/>
      <c r="C8" s="2" t="s">
        <v>224</v>
      </c>
      <c r="D8" s="10">
        <v>1.9001</v>
      </c>
      <c r="E8" s="395">
        <f>'9.4.10 mieszkania'!G6</f>
        <v>134192.49</v>
      </c>
      <c r="F8" s="395">
        <f>'9.4.10 mieszkania'!H6</f>
        <v>808288.3199999997</v>
      </c>
      <c r="G8" s="395">
        <f>'9.4.10 mieszkania'!I6</f>
        <v>942723.3199999997</v>
      </c>
      <c r="H8" s="1"/>
    </row>
    <row r="9" spans="2:8" ht="25.5">
      <c r="B9" s="8"/>
      <c r="C9" s="2" t="s">
        <v>225</v>
      </c>
      <c r="D9" s="10">
        <v>1.0895</v>
      </c>
      <c r="E9" s="395">
        <f>'9.4.11 wspólnoty'!G5</f>
        <v>32853.54</v>
      </c>
      <c r="F9" s="395">
        <f>'9.4.11 wspólnoty'!H5</f>
        <v>1134720.26</v>
      </c>
      <c r="G9" s="395">
        <f>SUM(E9:F9)</f>
        <v>1167573.8</v>
      </c>
      <c r="H9" s="1"/>
    </row>
    <row r="10" spans="2:8" ht="25.5">
      <c r="B10" s="8"/>
      <c r="C10" s="2" t="s">
        <v>226</v>
      </c>
      <c r="D10" s="10">
        <f>'9.4.2 budynki administracyjne'!E5</f>
        <v>0.8109</v>
      </c>
      <c r="E10" s="395">
        <f>'9.4.2 budynki administracyjne'!F5</f>
        <v>26619</v>
      </c>
      <c r="F10" s="395">
        <f>'9.4.2 budynki administracyjne'!G5</f>
        <v>10142186.29</v>
      </c>
      <c r="G10" s="395">
        <f t="shared" si="0"/>
        <v>10168805.29</v>
      </c>
      <c r="H10" s="1"/>
    </row>
    <row r="11" spans="2:8" ht="25.5">
      <c r="B11" s="8"/>
      <c r="C11" s="2" t="s">
        <v>227</v>
      </c>
      <c r="D11" s="10">
        <f>'9.4.3 budynki użytkowe'!D5</f>
        <v>0.3494</v>
      </c>
      <c r="E11" s="395">
        <f>'9.4.3 budynki użytkowe'!E5</f>
        <v>159300</v>
      </c>
      <c r="F11" s="395">
        <f>'9.4.3 budynki użytkowe'!F5</f>
        <v>475094.5</v>
      </c>
      <c r="G11" s="395">
        <f t="shared" si="0"/>
        <v>634394.5</v>
      </c>
      <c r="H11" s="1"/>
    </row>
    <row r="12" spans="2:8" ht="14.25">
      <c r="B12" s="8"/>
      <c r="C12" s="2" t="s">
        <v>228</v>
      </c>
      <c r="D12" s="10">
        <f>'9.4.4 ulice i drogi'!E5</f>
        <v>34.68290000000002</v>
      </c>
      <c r="E12" s="395">
        <f>'9.4.4 ulice i drogi'!F5</f>
        <v>2992719.290000001</v>
      </c>
      <c r="F12" s="395" t="s">
        <v>9</v>
      </c>
      <c r="G12" s="395">
        <f t="shared" si="0"/>
        <v>2992719.290000001</v>
      </c>
      <c r="H12" s="1"/>
    </row>
    <row r="13" spans="2:8" ht="14.25">
      <c r="B13" s="8"/>
      <c r="C13" s="2" t="s">
        <v>229</v>
      </c>
      <c r="D13" s="10">
        <f>'9.4.5 parkingi'!E5</f>
        <v>0.4551</v>
      </c>
      <c r="E13" s="395">
        <f>'9.4.5 parkingi'!F5</f>
        <v>45460</v>
      </c>
      <c r="F13" s="395" t="s">
        <v>9</v>
      </c>
      <c r="G13" s="395">
        <f t="shared" si="0"/>
        <v>45460</v>
      </c>
      <c r="H13" s="1"/>
    </row>
    <row r="14" spans="2:8" ht="25.5">
      <c r="B14" s="8"/>
      <c r="C14" s="2" t="s">
        <v>230</v>
      </c>
      <c r="D14" s="10">
        <f>'9.4.6. targowiska'!E5</f>
        <v>1.5216</v>
      </c>
      <c r="E14" s="395">
        <f>'9.4.6. targowiska'!F5</f>
        <v>37440</v>
      </c>
      <c r="F14" s="395" t="s">
        <v>9</v>
      </c>
      <c r="G14" s="395">
        <f t="shared" si="0"/>
        <v>37440</v>
      </c>
      <c r="H14" s="1"/>
    </row>
    <row r="15" spans="2:8" ht="25.5" customHeight="1">
      <c r="B15" s="446"/>
      <c r="C15" s="536" t="s">
        <v>231</v>
      </c>
      <c r="D15" s="528">
        <f>'9.4.8 parki'!E5</f>
        <v>7.2813</v>
      </c>
      <c r="E15" s="537">
        <f>'9.4.8 parki'!F5</f>
        <v>367523</v>
      </c>
      <c r="F15" s="537" t="s">
        <v>9</v>
      </c>
      <c r="G15" s="537">
        <f>SUM(E15:F16)</f>
        <v>367523</v>
      </c>
      <c r="H15" s="1"/>
    </row>
    <row r="16" spans="2:8" ht="14.25">
      <c r="B16" s="446"/>
      <c r="C16" s="536"/>
      <c r="D16" s="528"/>
      <c r="E16" s="537"/>
      <c r="F16" s="537"/>
      <c r="G16" s="537"/>
      <c r="H16" s="1"/>
    </row>
    <row r="17" spans="2:8" ht="14.25">
      <c r="B17" s="8"/>
      <c r="C17" s="2" t="s">
        <v>232</v>
      </c>
      <c r="D17" s="10">
        <v>0.1172</v>
      </c>
      <c r="E17" s="395">
        <v>5860</v>
      </c>
      <c r="F17" s="395" t="s">
        <v>9</v>
      </c>
      <c r="G17" s="395">
        <f aca="true" t="shared" si="1" ref="G17:G22">SUM(E17:F17)</f>
        <v>5860</v>
      </c>
      <c r="H17" s="1"/>
    </row>
    <row r="18" spans="2:8" ht="14.25">
      <c r="B18" s="8"/>
      <c r="C18" s="2" t="s">
        <v>233</v>
      </c>
      <c r="D18" s="10">
        <f>'9.4.14 inne'!E5</f>
        <v>34.028599999999976</v>
      </c>
      <c r="E18" s="395">
        <f>'9.4.14 inne'!F5</f>
        <v>1511250.57</v>
      </c>
      <c r="F18" s="395" t="s">
        <v>9</v>
      </c>
      <c r="G18" s="395">
        <f t="shared" si="1"/>
        <v>1511250.57</v>
      </c>
      <c r="H18" s="1"/>
    </row>
    <row r="19" spans="2:8" ht="14.25">
      <c r="B19" s="3"/>
      <c r="C19" s="4" t="s">
        <v>13</v>
      </c>
      <c r="D19" s="6">
        <f>SUM(D20:D24)</f>
        <v>5.5699999999999985</v>
      </c>
      <c r="E19" s="394">
        <f>SUM(E20:E24)</f>
        <v>551500</v>
      </c>
      <c r="F19" s="394">
        <f>SUM(F20:F24)</f>
        <v>39681.68</v>
      </c>
      <c r="G19" s="394">
        <f t="shared" si="1"/>
        <v>591181.68</v>
      </c>
      <c r="H19" s="1"/>
    </row>
    <row r="20" spans="2:8" ht="25.5">
      <c r="B20" s="8"/>
      <c r="C20" s="2" t="s">
        <v>227</v>
      </c>
      <c r="D20" s="10">
        <f>'9.4.3 budynki użytkowe'!D10</f>
        <v>0.1</v>
      </c>
      <c r="E20" s="395">
        <f>'9.4.3 budynki użytkowe'!E10</f>
        <v>5000</v>
      </c>
      <c r="F20" s="395">
        <f>'9.4.3 budynki użytkowe'!F10</f>
        <v>39681.68</v>
      </c>
      <c r="G20" s="395">
        <f t="shared" si="1"/>
        <v>44681.68</v>
      </c>
      <c r="H20" s="1"/>
    </row>
    <row r="21" spans="2:8" ht="14.25">
      <c r="B21" s="8"/>
      <c r="C21" s="2" t="s">
        <v>233</v>
      </c>
      <c r="D21" s="10">
        <f>'9.4.14 inne'!E93</f>
        <v>0.01</v>
      </c>
      <c r="E21" s="395">
        <f>'9.4.14 inne'!F93</f>
        <v>500</v>
      </c>
      <c r="F21" s="395" t="s">
        <v>9</v>
      </c>
      <c r="G21" s="395">
        <f t="shared" si="1"/>
        <v>500</v>
      </c>
      <c r="H21" s="1"/>
    </row>
    <row r="22" spans="2:8" ht="14.25">
      <c r="B22" s="8"/>
      <c r="C22" s="98" t="s">
        <v>234</v>
      </c>
      <c r="D22" s="10">
        <f>'9.4.4 ulice i drogi'!E322</f>
        <v>4.1099999999999985</v>
      </c>
      <c r="E22" s="395">
        <f>'9.4.4 ulice i drogi'!F322</f>
        <v>411000</v>
      </c>
      <c r="F22" s="396" t="s">
        <v>9</v>
      </c>
      <c r="G22" s="395">
        <f t="shared" si="1"/>
        <v>411000</v>
      </c>
      <c r="H22" s="1"/>
    </row>
    <row r="23" spans="2:8" ht="36" customHeight="1">
      <c r="B23" s="446"/>
      <c r="C23" s="536" t="s">
        <v>231</v>
      </c>
      <c r="D23" s="528">
        <f>'9.4.8 parki'!E27</f>
        <v>1.35</v>
      </c>
      <c r="E23" s="537">
        <f>'9.4.8 parki'!F27</f>
        <v>135000</v>
      </c>
      <c r="F23" s="537"/>
      <c r="G23" s="537">
        <f>SUM(E23:F24)</f>
        <v>135000</v>
      </c>
      <c r="H23" s="1"/>
    </row>
    <row r="24" spans="2:8" ht="14.25">
      <c r="B24" s="446"/>
      <c r="C24" s="536"/>
      <c r="D24" s="528"/>
      <c r="E24" s="537"/>
      <c r="F24" s="537"/>
      <c r="G24" s="537"/>
      <c r="H24" s="1"/>
    </row>
    <row r="25" spans="2:8" ht="14.25">
      <c r="B25" s="3"/>
      <c r="C25" s="4" t="s">
        <v>16</v>
      </c>
      <c r="D25" s="6">
        <f>SUM(D26:D27)</f>
        <v>1.82</v>
      </c>
      <c r="E25" s="394">
        <f>SUM(E26:E27)</f>
        <v>466700</v>
      </c>
      <c r="F25" s="394">
        <f>SUM(F26:F27)</f>
        <v>0</v>
      </c>
      <c r="G25" s="394">
        <f aca="true" t="shared" si="2" ref="G25:G34">SUM(E25:F25)</f>
        <v>466700</v>
      </c>
      <c r="H25" s="1"/>
    </row>
    <row r="26" spans="2:8" ht="14.25">
      <c r="B26" s="21"/>
      <c r="C26" s="39" t="s">
        <v>234</v>
      </c>
      <c r="D26" s="10">
        <f>'9.4.4 ulice i drogi'!E324</f>
        <v>0.11</v>
      </c>
      <c r="E26" s="395">
        <f>'9.4.4 ulice i drogi'!F343</f>
        <v>461700</v>
      </c>
      <c r="F26" s="395" t="s">
        <v>9</v>
      </c>
      <c r="G26" s="395">
        <f t="shared" si="2"/>
        <v>461700</v>
      </c>
      <c r="H26" s="1"/>
    </row>
    <row r="27" spans="2:8" ht="14.25">
      <c r="B27" s="8"/>
      <c r="C27" s="2" t="s">
        <v>233</v>
      </c>
      <c r="D27" s="10">
        <f>'9.4.14 inne'!E96</f>
        <v>1.71</v>
      </c>
      <c r="E27" s="395">
        <f>'9.4.14 inne'!F96</f>
        <v>5000</v>
      </c>
      <c r="F27" s="395" t="s">
        <v>9</v>
      </c>
      <c r="G27" s="395">
        <f t="shared" si="2"/>
        <v>5000</v>
      </c>
      <c r="H27" s="1"/>
    </row>
    <row r="28" spans="2:8" ht="14.25">
      <c r="B28" s="3"/>
      <c r="C28" s="4" t="s">
        <v>18</v>
      </c>
      <c r="D28" s="6">
        <f>SUM(D29)</f>
        <v>0.04</v>
      </c>
      <c r="E28" s="394">
        <f>SUM(E29)</f>
        <v>2000</v>
      </c>
      <c r="F28" s="394">
        <f>SUM(F29)</f>
        <v>21500</v>
      </c>
      <c r="G28" s="394">
        <f t="shared" si="2"/>
        <v>23500</v>
      </c>
      <c r="H28" s="1"/>
    </row>
    <row r="29" spans="2:8" ht="25.5">
      <c r="B29" s="21"/>
      <c r="C29" s="39" t="s">
        <v>227</v>
      </c>
      <c r="D29" s="42">
        <f>'9.4.3 budynki użytkowe'!D13</f>
        <v>0.04</v>
      </c>
      <c r="E29" s="397">
        <f>'9.4.3 budynki użytkowe'!E13</f>
        <v>2000</v>
      </c>
      <c r="F29" s="397">
        <f>'9.4.3 budynki użytkowe'!F13</f>
        <v>21500</v>
      </c>
      <c r="G29" s="397">
        <f t="shared" si="2"/>
        <v>23500</v>
      </c>
      <c r="H29" s="1"/>
    </row>
    <row r="30" spans="2:8" ht="14.25">
      <c r="B30" s="3"/>
      <c r="C30" s="4" t="s">
        <v>20</v>
      </c>
      <c r="D30" s="6">
        <f>SUM(D31:D34)</f>
        <v>3.4719</v>
      </c>
      <c r="E30" s="394">
        <f>SUM(E31:E34)</f>
        <v>72301.26203208556</v>
      </c>
      <c r="F30" s="394">
        <f>SUM(F31:F34)</f>
        <v>461578.59</v>
      </c>
      <c r="G30" s="394">
        <f t="shared" si="2"/>
        <v>533879.8520320856</v>
      </c>
      <c r="H30" s="1"/>
    </row>
    <row r="31" spans="2:8" ht="14.25">
      <c r="B31" s="8"/>
      <c r="C31" s="2" t="s">
        <v>223</v>
      </c>
      <c r="D31" s="10">
        <f>'9.4.1 użyczenie'!D17</f>
        <v>2.5100000000000002</v>
      </c>
      <c r="E31" s="395">
        <f>'9.4.1 użyczenie'!E17</f>
        <v>43900</v>
      </c>
      <c r="F31" s="395">
        <f>'9.4.1 użyczenie'!F17</f>
        <v>431006.17000000004</v>
      </c>
      <c r="G31" s="395">
        <f t="shared" si="2"/>
        <v>474906.17000000004</v>
      </c>
      <c r="H31" s="1"/>
    </row>
    <row r="32" spans="2:8" ht="25.5">
      <c r="B32" s="8"/>
      <c r="C32" s="2" t="s">
        <v>224</v>
      </c>
      <c r="D32" s="10" t="s">
        <v>9</v>
      </c>
      <c r="E32" s="395" t="s">
        <v>9</v>
      </c>
      <c r="F32" s="395">
        <f>'9.4.10 mieszkania'!H48</f>
        <v>30572.42</v>
      </c>
      <c r="G32" s="395">
        <f t="shared" si="2"/>
        <v>30572.42</v>
      </c>
      <c r="H32" s="1"/>
    </row>
    <row r="33" spans="2:8" ht="14.25">
      <c r="B33" s="8"/>
      <c r="C33" s="2" t="s">
        <v>234</v>
      </c>
      <c r="D33" s="10">
        <f>'9.4.4 ulice i drogi'!E327</f>
        <v>0.09</v>
      </c>
      <c r="E33" s="395">
        <f>'9.4.4 ulice i drogi'!F356</f>
        <v>27562</v>
      </c>
      <c r="F33" s="395" t="s">
        <v>9</v>
      </c>
      <c r="G33" s="395">
        <f t="shared" si="2"/>
        <v>27562</v>
      </c>
      <c r="H33" s="1"/>
    </row>
    <row r="34" spans="2:8" ht="14.25">
      <c r="B34" s="8"/>
      <c r="C34" s="2" t="s">
        <v>233</v>
      </c>
      <c r="D34" s="10">
        <f>'9.4.14 inne'!E99</f>
        <v>0.8719</v>
      </c>
      <c r="E34" s="395">
        <f>'9.4.14 inne'!F99</f>
        <v>839.2620320855615</v>
      </c>
      <c r="F34" s="395" t="s">
        <v>9</v>
      </c>
      <c r="G34" s="395">
        <f t="shared" si="2"/>
        <v>839.2620320855615</v>
      </c>
      <c r="H34" s="1"/>
    </row>
    <row r="35" spans="2:8" ht="14.25">
      <c r="B35" s="3"/>
      <c r="C35" s="4" t="s">
        <v>22</v>
      </c>
      <c r="D35" s="6">
        <f>SUM(D36:D39)</f>
        <v>13.3474</v>
      </c>
      <c r="E35" s="394">
        <f>SUM(E36:E39)</f>
        <v>1741114</v>
      </c>
      <c r="F35" s="394">
        <f>SUM(F36:F39)</f>
        <v>910409</v>
      </c>
      <c r="G35" s="394">
        <f>SUM(G36:G39)</f>
        <v>2651523</v>
      </c>
      <c r="H35" s="1"/>
    </row>
    <row r="36" spans="2:8" ht="14.25">
      <c r="B36" s="8"/>
      <c r="C36" s="2" t="s">
        <v>223</v>
      </c>
      <c r="D36" s="10">
        <f>'9.4.1 użyczenie'!D21</f>
        <v>5.6695</v>
      </c>
      <c r="E36" s="395">
        <f>'9.4.1 użyczenie'!E21</f>
        <v>67363</v>
      </c>
      <c r="F36" s="395">
        <f>'9.4.1 użyczenie'!F21</f>
        <v>910409</v>
      </c>
      <c r="G36" s="395">
        <f>SUM(E36:F36)</f>
        <v>977772</v>
      </c>
      <c r="H36" s="1"/>
    </row>
    <row r="37" spans="2:8" ht="14.25">
      <c r="B37" s="8"/>
      <c r="C37" s="2" t="s">
        <v>234</v>
      </c>
      <c r="D37" s="10">
        <f>'9.4.4 ulice i drogi'!E331</f>
        <v>0.42</v>
      </c>
      <c r="E37" s="395">
        <f>'9.4.4 ulice i drogi'!F363</f>
        <v>1615206</v>
      </c>
      <c r="F37" s="395" t="s">
        <v>9</v>
      </c>
      <c r="G37" s="395">
        <f>SUM(E37:F37)</f>
        <v>1615206</v>
      </c>
      <c r="H37" s="1"/>
    </row>
    <row r="38" spans="2:8" ht="14.25">
      <c r="B38" s="8"/>
      <c r="C38" s="2" t="s">
        <v>235</v>
      </c>
      <c r="D38" s="10">
        <f>'9.4.8 parki'!E32</f>
        <v>2.22</v>
      </c>
      <c r="E38" s="395">
        <f>'9.4.8 parki'!F32</f>
        <v>22200</v>
      </c>
      <c r="F38" s="395" t="s">
        <v>9</v>
      </c>
      <c r="G38" s="395">
        <f>SUM(E38:F38)</f>
        <v>22200</v>
      </c>
      <c r="H38" s="1"/>
    </row>
    <row r="39" spans="2:8" ht="14.25">
      <c r="B39" s="8"/>
      <c r="C39" s="2" t="s">
        <v>236</v>
      </c>
      <c r="D39" s="10">
        <f>'9.4.14 inne'!E101</f>
        <v>5.0379</v>
      </c>
      <c r="E39" s="395">
        <f>'9.4.14 inne'!F101</f>
        <v>36345</v>
      </c>
      <c r="F39" s="395" t="s">
        <v>9</v>
      </c>
      <c r="G39" s="395">
        <f>SUM(E39:F39)</f>
        <v>36345</v>
      </c>
      <c r="H39" s="1"/>
    </row>
    <row r="40" spans="2:8" ht="14.25">
      <c r="B40" s="3"/>
      <c r="C40" s="4" t="s">
        <v>24</v>
      </c>
      <c r="D40" s="6">
        <f>SUM(D41:D45)</f>
        <v>3.66</v>
      </c>
      <c r="E40" s="394">
        <f>SUM(E41:E45)</f>
        <v>57425</v>
      </c>
      <c r="F40" s="394">
        <f>SUM(F41:F45)</f>
        <v>417713.96</v>
      </c>
      <c r="G40" s="394">
        <f aca="true" t="shared" si="3" ref="G40:G72">SUM(E40:F40)</f>
        <v>475138.96</v>
      </c>
      <c r="H40" s="1"/>
    </row>
    <row r="41" spans="2:8" ht="14.25">
      <c r="B41" s="386"/>
      <c r="C41" s="427" t="s">
        <v>223</v>
      </c>
      <c r="D41" s="147">
        <f>'9.4.1 użyczenie'!D25</f>
        <v>1.52</v>
      </c>
      <c r="E41" s="428">
        <f>'9.4.1 użyczenie'!E25</f>
        <v>30400</v>
      </c>
      <c r="F41" s="428">
        <f>'9.4.1 użyczenie'!F25</f>
        <v>45341.18</v>
      </c>
      <c r="G41" s="428">
        <f t="shared" si="3"/>
        <v>75741.18</v>
      </c>
      <c r="H41" s="1"/>
    </row>
    <row r="42" spans="2:8" ht="14.25">
      <c r="B42" s="415"/>
      <c r="C42" s="431"/>
      <c r="D42" s="417"/>
      <c r="E42" s="432">
        <v>25</v>
      </c>
      <c r="F42" s="433"/>
      <c r="G42" s="433"/>
      <c r="H42" s="1"/>
    </row>
    <row r="43" spans="2:8" ht="25.5">
      <c r="B43" s="387"/>
      <c r="C43" s="429" t="s">
        <v>224</v>
      </c>
      <c r="D43" s="413">
        <f>'9.4.10 mieszkania'!E52</f>
        <v>0.56</v>
      </c>
      <c r="E43" s="430">
        <f>'9.4.10 mieszkania'!G52</f>
        <v>11200</v>
      </c>
      <c r="F43" s="430">
        <f>'9.4.10 mieszkania'!H52</f>
        <v>372372.78</v>
      </c>
      <c r="G43" s="430">
        <f t="shared" si="3"/>
        <v>383572.78</v>
      </c>
      <c r="H43" s="1"/>
    </row>
    <row r="44" spans="2:8" ht="14.25">
      <c r="B44" s="8"/>
      <c r="C44" s="2" t="s">
        <v>234</v>
      </c>
      <c r="D44" s="10">
        <f>'9.4.4 ulice i drogi'!E528</f>
        <v>1.4</v>
      </c>
      <c r="E44" s="395">
        <f>'9.4.4 ulice i drogi'!F528</f>
        <v>14000</v>
      </c>
      <c r="F44" s="395" t="s">
        <v>9</v>
      </c>
      <c r="G44" s="395">
        <f t="shared" si="3"/>
        <v>14000</v>
      </c>
      <c r="H44" s="1"/>
    </row>
    <row r="45" spans="2:8" ht="14.25">
      <c r="B45" s="8"/>
      <c r="C45" s="2" t="s">
        <v>233</v>
      </c>
      <c r="D45" s="10">
        <f>'9.4.14 inne'!E110</f>
        <v>0.18</v>
      </c>
      <c r="E45" s="395">
        <f>'9.4.14 inne'!F110</f>
        <v>1800</v>
      </c>
      <c r="F45" s="395" t="s">
        <v>9</v>
      </c>
      <c r="G45" s="395">
        <f t="shared" si="3"/>
        <v>1800</v>
      </c>
      <c r="H45" s="1"/>
    </row>
    <row r="46" spans="2:8" ht="14.25">
      <c r="B46" s="3"/>
      <c r="C46" s="4" t="s">
        <v>26</v>
      </c>
      <c r="D46" s="6">
        <f>SUM(D47:D50)</f>
        <v>23.140200000000004</v>
      </c>
      <c r="E46" s="394">
        <f>SUM(E47:E50)</f>
        <v>989328</v>
      </c>
      <c r="F46" s="394">
        <f>SUM(F47:F50)</f>
        <v>6238317.94</v>
      </c>
      <c r="G46" s="394">
        <f t="shared" si="3"/>
        <v>7227645.94</v>
      </c>
      <c r="H46" s="1"/>
    </row>
    <row r="47" spans="2:8" ht="14.25">
      <c r="B47" s="8"/>
      <c r="C47" s="2" t="s">
        <v>223</v>
      </c>
      <c r="D47" s="10">
        <f>'9.4.1 użyczenie'!D27</f>
        <v>1.2738</v>
      </c>
      <c r="E47" s="395">
        <f>'9.4.1 użyczenie'!E27</f>
        <v>13030</v>
      </c>
      <c r="F47" s="395">
        <f>'9.4.1 użyczenie'!F27</f>
        <v>6143430.58</v>
      </c>
      <c r="G47" s="395">
        <f t="shared" si="3"/>
        <v>6156460.58</v>
      </c>
      <c r="H47" s="1"/>
    </row>
    <row r="48" spans="2:8" ht="25.5">
      <c r="B48" s="8"/>
      <c r="C48" s="2" t="s">
        <v>237</v>
      </c>
      <c r="D48" s="10">
        <f>'9.4.9 Mikora'!E12</f>
        <v>16.21</v>
      </c>
      <c r="E48" s="395">
        <f>'9.4.9 Mikora'!F12</f>
        <v>810050</v>
      </c>
      <c r="F48" s="395">
        <f>'9.4.9 Mikora'!G12</f>
        <v>94887.36</v>
      </c>
      <c r="G48" s="395">
        <f t="shared" si="3"/>
        <v>904937.36</v>
      </c>
      <c r="H48" s="1"/>
    </row>
    <row r="49" spans="2:8" ht="14.25">
      <c r="B49" s="8"/>
      <c r="C49" s="2" t="s">
        <v>228</v>
      </c>
      <c r="D49" s="10">
        <f>'9.4.4 ulice i drogi'!E531</f>
        <v>2.3713</v>
      </c>
      <c r="E49" s="395">
        <f>'9.4.4 ulice i drogi'!F531</f>
        <v>126096</v>
      </c>
      <c r="F49" s="395"/>
      <c r="G49" s="395">
        <f t="shared" si="3"/>
        <v>126096</v>
      </c>
      <c r="H49" s="1"/>
    </row>
    <row r="50" spans="2:8" ht="14.25">
      <c r="B50" s="8"/>
      <c r="C50" s="2" t="s">
        <v>233</v>
      </c>
      <c r="D50" s="10">
        <f>'9.4.14 inne'!E112</f>
        <v>3.2851</v>
      </c>
      <c r="E50" s="395">
        <f>'9.4.14 inne'!F112</f>
        <v>40152</v>
      </c>
      <c r="F50" s="395" t="s">
        <v>9</v>
      </c>
      <c r="G50" s="395">
        <f t="shared" si="3"/>
        <v>40152</v>
      </c>
      <c r="H50" s="1"/>
    </row>
    <row r="51" spans="2:8" ht="14.25">
      <c r="B51" s="3"/>
      <c r="C51" s="4" t="s">
        <v>28</v>
      </c>
      <c r="D51" s="6">
        <f>SUM(D52:D55)</f>
        <v>39.89059999999999</v>
      </c>
      <c r="E51" s="394">
        <f>SUM(E52:E55)</f>
        <v>3968084</v>
      </c>
      <c r="F51" s="394">
        <f>SUM(F52:F55)</f>
        <v>504839.83</v>
      </c>
      <c r="G51" s="394">
        <f t="shared" si="3"/>
        <v>4472923.83</v>
      </c>
      <c r="H51" s="1"/>
    </row>
    <row r="52" spans="2:8" ht="14.25">
      <c r="B52" s="8"/>
      <c r="C52" s="2" t="s">
        <v>223</v>
      </c>
      <c r="D52" s="10">
        <f>'9.4.1 użyczenie'!D30</f>
        <v>2.1500000000000004</v>
      </c>
      <c r="E52" s="395">
        <f>'9.4.1 użyczenie'!E30</f>
        <v>184600</v>
      </c>
      <c r="F52" s="395">
        <f>'9.4.1 użyczenie'!F30</f>
        <v>504839.83</v>
      </c>
      <c r="G52" s="395">
        <f t="shared" si="3"/>
        <v>689439.8300000001</v>
      </c>
      <c r="H52" s="1"/>
    </row>
    <row r="53" spans="2:8" ht="14.25">
      <c r="B53" s="8"/>
      <c r="C53" s="2" t="s">
        <v>234</v>
      </c>
      <c r="D53" s="10">
        <f>'9.4.4 ulice i drogi'!E555</f>
        <v>33.181099999999994</v>
      </c>
      <c r="E53" s="395">
        <f>'9.4.4 ulice i drogi'!F555</f>
        <v>3754089</v>
      </c>
      <c r="F53" s="395" t="s">
        <v>9</v>
      </c>
      <c r="G53" s="395">
        <f t="shared" si="3"/>
        <v>3754089</v>
      </c>
      <c r="H53" s="1"/>
    </row>
    <row r="54" spans="2:8" ht="25.5">
      <c r="B54" s="8"/>
      <c r="C54" s="2" t="s">
        <v>238</v>
      </c>
      <c r="D54" s="10"/>
      <c r="E54" s="395">
        <v>0</v>
      </c>
      <c r="F54" s="395">
        <v>0</v>
      </c>
      <c r="G54" s="395">
        <f t="shared" si="3"/>
        <v>0</v>
      </c>
      <c r="H54" s="1"/>
    </row>
    <row r="55" spans="2:8" ht="14.25">
      <c r="B55" s="8"/>
      <c r="C55" s="2" t="s">
        <v>236</v>
      </c>
      <c r="D55" s="10">
        <f>'9.4.14 inne'!E121</f>
        <v>4.5595</v>
      </c>
      <c r="E55" s="395">
        <f>'9.4.14 inne'!F121</f>
        <v>29395</v>
      </c>
      <c r="F55" s="395" t="s">
        <v>9</v>
      </c>
      <c r="G55" s="395">
        <f t="shared" si="3"/>
        <v>29395</v>
      </c>
      <c r="H55" s="1"/>
    </row>
    <row r="56" spans="2:8" ht="14.25">
      <c r="B56" s="3"/>
      <c r="C56" s="4" t="s">
        <v>30</v>
      </c>
      <c r="D56" s="6">
        <f>SUM(D57:D60)</f>
        <v>16.3123</v>
      </c>
      <c r="E56" s="394">
        <f>SUM(E57:E60)</f>
        <v>1251444.8</v>
      </c>
      <c r="F56" s="394">
        <f>SUM(F57:F60)</f>
        <v>50383.7</v>
      </c>
      <c r="G56" s="394">
        <f t="shared" si="3"/>
        <v>1301828.5</v>
      </c>
      <c r="H56" s="1"/>
    </row>
    <row r="57" spans="2:8" ht="14.25">
      <c r="B57" s="8"/>
      <c r="C57" s="2" t="s">
        <v>223</v>
      </c>
      <c r="D57" s="10">
        <f>'9.4.1 użyczenie'!D33</f>
        <v>2.0086</v>
      </c>
      <c r="E57" s="395">
        <f>'9.4.1 użyczenie'!E33</f>
        <v>10020.6</v>
      </c>
      <c r="F57" s="395">
        <f>'9.4.1 użyczenie'!F33</f>
        <v>17357.17</v>
      </c>
      <c r="G57" s="395">
        <f t="shared" si="3"/>
        <v>27377.769999999997</v>
      </c>
      <c r="H57" s="1"/>
    </row>
    <row r="58" spans="2:8" ht="14.25">
      <c r="B58" s="8"/>
      <c r="C58" s="2" t="s">
        <v>234</v>
      </c>
      <c r="D58" s="10">
        <f>'9.4.4 ulice i drogi'!E646</f>
        <v>12.443700000000002</v>
      </c>
      <c r="E58" s="395">
        <f>'9.4.4 ulice i drogi'!F646</f>
        <v>1212724.2</v>
      </c>
      <c r="F58" s="395" t="s">
        <v>9</v>
      </c>
      <c r="G58" s="395">
        <f t="shared" si="3"/>
        <v>1212724.2</v>
      </c>
      <c r="H58" s="1"/>
    </row>
    <row r="59" spans="2:8" ht="25.5">
      <c r="B59" s="8"/>
      <c r="C59" s="2" t="s">
        <v>224</v>
      </c>
      <c r="D59" s="10">
        <f>'9.4.10 mieszkania'!E56</f>
        <v>0.47</v>
      </c>
      <c r="E59" s="395">
        <f>'9.4.10 mieszkania'!G56</f>
        <v>9400</v>
      </c>
      <c r="F59" s="395">
        <f>'9.4.10 mieszkania'!H56</f>
        <v>33026.53</v>
      </c>
      <c r="G59" s="395">
        <f t="shared" si="3"/>
        <v>42426.53</v>
      </c>
      <c r="H59" s="1"/>
    </row>
    <row r="60" spans="2:8" ht="14.25">
      <c r="B60" s="8"/>
      <c r="C60" s="2" t="s">
        <v>233</v>
      </c>
      <c r="D60" s="10">
        <v>1.39</v>
      </c>
      <c r="E60" s="395">
        <v>19300</v>
      </c>
      <c r="F60" s="395" t="s">
        <v>9</v>
      </c>
      <c r="G60" s="395">
        <f t="shared" si="3"/>
        <v>19300</v>
      </c>
      <c r="H60" s="1"/>
    </row>
    <row r="61" spans="2:8" ht="25.5">
      <c r="B61" s="3"/>
      <c r="C61" s="4" t="s">
        <v>32</v>
      </c>
      <c r="D61" s="6">
        <f>SUM(D62:D64)</f>
        <v>22.3837</v>
      </c>
      <c r="E61" s="394">
        <f>SUM(E62:E64)</f>
        <v>1611487</v>
      </c>
      <c r="F61" s="394">
        <f>SUM(F62:F64)</f>
        <v>300629.25</v>
      </c>
      <c r="G61" s="394">
        <f t="shared" si="3"/>
        <v>1912116.25</v>
      </c>
      <c r="H61" s="1"/>
    </row>
    <row r="62" spans="2:8" ht="14.25">
      <c r="B62" s="8"/>
      <c r="C62" s="2" t="s">
        <v>223</v>
      </c>
      <c r="D62" s="10">
        <f>'9.4.1 użyczenie'!D35</f>
        <v>2.7800000000000002</v>
      </c>
      <c r="E62" s="395">
        <f>'9.4.1 użyczenie'!E35</f>
        <v>45700</v>
      </c>
      <c r="F62" s="395">
        <f>'9.4.1 użyczenie'!F35</f>
        <v>300629.25</v>
      </c>
      <c r="G62" s="395">
        <f t="shared" si="3"/>
        <v>346329.25</v>
      </c>
      <c r="H62" s="1"/>
    </row>
    <row r="63" spans="2:8" ht="14.25">
      <c r="B63" s="8"/>
      <c r="C63" s="2" t="s">
        <v>234</v>
      </c>
      <c r="D63" s="10">
        <f>'9.4.4 ulice i drogi'!E695</f>
        <v>15.607000000000001</v>
      </c>
      <c r="E63" s="395">
        <f>'9.4.4 ulice i drogi'!F695</f>
        <v>1535470</v>
      </c>
      <c r="F63" s="395" t="s">
        <v>9</v>
      </c>
      <c r="G63" s="395">
        <f t="shared" si="3"/>
        <v>1535470</v>
      </c>
      <c r="H63" s="1"/>
    </row>
    <row r="64" spans="2:8" ht="14.25">
      <c r="B64" s="8"/>
      <c r="C64" s="2" t="s">
        <v>233</v>
      </c>
      <c r="D64" s="10">
        <f>'9.4.14 inne'!E136</f>
        <v>3.9966999999999997</v>
      </c>
      <c r="E64" s="395">
        <f>'9.4.14 inne'!F136</f>
        <v>30317</v>
      </c>
      <c r="F64" s="395" t="s">
        <v>9</v>
      </c>
      <c r="G64" s="395">
        <f t="shared" si="3"/>
        <v>30317</v>
      </c>
      <c r="H64" s="1"/>
    </row>
    <row r="65" spans="2:8" ht="14.25">
      <c r="B65" s="3"/>
      <c r="C65" s="4" t="s">
        <v>34</v>
      </c>
      <c r="D65" s="6">
        <f>SUM(D66:D69)</f>
        <v>6.7733</v>
      </c>
      <c r="E65" s="394">
        <f>SUM(E66:E69)</f>
        <v>571630</v>
      </c>
      <c r="F65" s="394">
        <f>SUM(F66:F69)</f>
        <v>34107.25</v>
      </c>
      <c r="G65" s="394">
        <f t="shared" si="3"/>
        <v>605737.25</v>
      </c>
      <c r="H65" s="1"/>
    </row>
    <row r="66" spans="2:8" ht="25.5">
      <c r="B66" s="21"/>
      <c r="C66" s="39" t="s">
        <v>239</v>
      </c>
      <c r="D66" s="42">
        <f>'9.4.3 budynki użytkowe'!D22</f>
        <v>0.05</v>
      </c>
      <c r="E66" s="397">
        <f>'9.4.3 budynki użytkowe'!E22</f>
        <v>5000</v>
      </c>
      <c r="F66" s="397">
        <f>'9.4.3 budynki użytkowe'!F22</f>
        <v>22058.23</v>
      </c>
      <c r="G66" s="397">
        <f t="shared" si="3"/>
        <v>27058.23</v>
      </c>
      <c r="H66" s="1"/>
    </row>
    <row r="67" spans="2:8" ht="25.5">
      <c r="B67" s="8"/>
      <c r="C67" s="2" t="s">
        <v>224</v>
      </c>
      <c r="D67" s="10">
        <f>'9.4.10 mieszkania'!E59</f>
        <v>0.36</v>
      </c>
      <c r="E67" s="395">
        <f>'9.4.10 mieszkania'!G59</f>
        <v>7200</v>
      </c>
      <c r="F67" s="395">
        <f>'9.4.10 mieszkania'!H59</f>
        <v>12049.02</v>
      </c>
      <c r="G67" s="397">
        <f t="shared" si="3"/>
        <v>19249.02</v>
      </c>
      <c r="H67" s="1"/>
    </row>
    <row r="68" spans="2:8" ht="14.25">
      <c r="B68" s="8"/>
      <c r="C68" s="2" t="s">
        <v>234</v>
      </c>
      <c r="D68" s="10">
        <f>'9.4.4 ulice i drogi'!E752</f>
        <v>5.3533</v>
      </c>
      <c r="E68" s="395">
        <f>'9.4.4 ulice i drogi'!F752</f>
        <v>535330</v>
      </c>
      <c r="F68" s="395" t="s">
        <v>9</v>
      </c>
      <c r="G68" s="397">
        <f t="shared" si="3"/>
        <v>535330</v>
      </c>
      <c r="H68" s="1"/>
    </row>
    <row r="69" spans="2:8" ht="14.25">
      <c r="B69" s="8"/>
      <c r="C69" s="2" t="s">
        <v>233</v>
      </c>
      <c r="D69" s="10">
        <f>'9.4.14 inne'!E145</f>
        <v>1.01</v>
      </c>
      <c r="E69" s="395">
        <f>'9.4.14 inne'!F145</f>
        <v>24100</v>
      </c>
      <c r="F69" s="395" t="s">
        <v>9</v>
      </c>
      <c r="G69" s="397">
        <f t="shared" si="3"/>
        <v>24100</v>
      </c>
      <c r="H69" s="1"/>
    </row>
    <row r="70" spans="2:8" ht="14.25">
      <c r="B70" s="3"/>
      <c r="C70" s="4" t="s">
        <v>36</v>
      </c>
      <c r="D70" s="6">
        <f>SUM(D71:D74)</f>
        <v>6.322800000000001</v>
      </c>
      <c r="E70" s="394">
        <f>SUM(E71:E74)</f>
        <v>65856</v>
      </c>
      <c r="F70" s="394">
        <f>SUM(F71:F74)</f>
        <v>80646.77</v>
      </c>
      <c r="G70" s="394">
        <f t="shared" si="3"/>
        <v>146502.77000000002</v>
      </c>
      <c r="H70" s="1"/>
    </row>
    <row r="71" spans="2:8" ht="14.25">
      <c r="B71" s="8"/>
      <c r="C71" s="2" t="s">
        <v>223</v>
      </c>
      <c r="D71" s="10">
        <f>'9.4.1 użyczenie'!D40</f>
        <v>3.8800000000000003</v>
      </c>
      <c r="E71" s="395">
        <f>'9.4.1 użyczenie'!E40</f>
        <v>35000</v>
      </c>
      <c r="F71" s="395">
        <f>'9.4.1 użyczenie'!F40</f>
        <v>79006.77</v>
      </c>
      <c r="G71" s="395">
        <f t="shared" si="3"/>
        <v>114006.77</v>
      </c>
      <c r="H71" s="1"/>
    </row>
    <row r="72" spans="2:8" ht="25.5">
      <c r="B72" s="8"/>
      <c r="C72" s="2" t="s">
        <v>224</v>
      </c>
      <c r="D72" s="10">
        <f>'9.4.10 mieszkania'!E61</f>
        <v>0.1</v>
      </c>
      <c r="E72" s="395">
        <f>'9.4.10 mieszkania'!G61</f>
        <v>3000</v>
      </c>
      <c r="F72" s="395">
        <f>'9.4.10 mieszkania'!H61</f>
        <v>1640</v>
      </c>
      <c r="G72" s="395">
        <f t="shared" si="3"/>
        <v>4640</v>
      </c>
      <c r="H72" s="1"/>
    </row>
    <row r="73" spans="2:8" ht="14.25">
      <c r="B73" s="8"/>
      <c r="C73" s="98" t="s">
        <v>234</v>
      </c>
      <c r="D73" s="10">
        <f>'9.4.4 ulice i drogi'!E775</f>
        <v>0.0572</v>
      </c>
      <c r="E73" s="395">
        <f>'9.4.4 ulice i drogi'!F775</f>
        <v>5000</v>
      </c>
      <c r="F73" s="395"/>
      <c r="G73" s="395"/>
      <c r="H73" s="1"/>
    </row>
    <row r="74" spans="2:8" ht="14.25">
      <c r="B74" s="8"/>
      <c r="C74" s="2" t="s">
        <v>233</v>
      </c>
      <c r="D74" s="10">
        <f>'9.4.14 inne'!E148</f>
        <v>2.2856</v>
      </c>
      <c r="E74" s="395">
        <f>'9.4.14 inne'!F148</f>
        <v>22856</v>
      </c>
      <c r="F74" s="395" t="s">
        <v>9</v>
      </c>
      <c r="G74" s="395">
        <f>SUM(E74:F74)</f>
        <v>22856</v>
      </c>
      <c r="H74" s="1"/>
    </row>
    <row r="75" spans="2:8" ht="25.5">
      <c r="B75" s="3"/>
      <c r="C75" s="4" t="s">
        <v>38</v>
      </c>
      <c r="D75" s="6">
        <f>SUM(D76:D78)</f>
        <v>4.1053</v>
      </c>
      <c r="E75" s="394">
        <f>SUM(E76:E78)</f>
        <v>294630</v>
      </c>
      <c r="F75" s="394">
        <f>SUM(F76:F78)</f>
        <v>20941.61</v>
      </c>
      <c r="G75" s="394">
        <f>SUM(E75:F75)</f>
        <v>315571.61</v>
      </c>
      <c r="H75" s="1"/>
    </row>
    <row r="76" spans="2:8" ht="14.25">
      <c r="B76" s="8"/>
      <c r="C76" s="2" t="s">
        <v>223</v>
      </c>
      <c r="D76" s="10">
        <f>'9.4.1 użyczenie'!D43</f>
        <v>0.11</v>
      </c>
      <c r="E76" s="395">
        <f>'9.4.1 użyczenie'!E43</f>
        <v>2200</v>
      </c>
      <c r="F76" s="395">
        <f>'9.4.1 użyczenie'!F43</f>
        <v>20941.61</v>
      </c>
      <c r="G76" s="395">
        <f>SUM(E76:F76)</f>
        <v>23141.61</v>
      </c>
      <c r="H76" s="1"/>
    </row>
    <row r="77" spans="2:8" ht="14.25">
      <c r="B77" s="8"/>
      <c r="C77" s="98" t="s">
        <v>234</v>
      </c>
      <c r="D77" s="10">
        <f>'9.4.4 ulice i drogi'!E777</f>
        <v>2.8053</v>
      </c>
      <c r="E77" s="395">
        <f>'9.4.4 ulice i drogi'!F777</f>
        <v>280530</v>
      </c>
      <c r="F77" s="395"/>
      <c r="G77" s="395"/>
      <c r="H77" s="1"/>
    </row>
    <row r="78" spans="2:8" ht="14.25">
      <c r="B78" s="8"/>
      <c r="C78" s="2" t="s">
        <v>233</v>
      </c>
      <c r="D78" s="10">
        <f>'9.4.14 inne'!E152</f>
        <v>1.19</v>
      </c>
      <c r="E78" s="395">
        <f>'9.4.14 inne'!F152</f>
        <v>11900</v>
      </c>
      <c r="F78" s="395" t="s">
        <v>9</v>
      </c>
      <c r="G78" s="395">
        <f aca="true" t="shared" si="4" ref="G78:G83">SUM(E78:F78)</f>
        <v>11900</v>
      </c>
      <c r="H78" s="1"/>
    </row>
    <row r="79" spans="2:8" ht="14.25">
      <c r="B79" s="3"/>
      <c r="C79" s="4" t="s">
        <v>40</v>
      </c>
      <c r="D79" s="6">
        <f>SUM(D80:D83)</f>
        <v>32.16199999999999</v>
      </c>
      <c r="E79" s="394">
        <f>SUM(E80:E83)</f>
        <v>2504514</v>
      </c>
      <c r="F79" s="394">
        <f>SUM(F80:F83)</f>
        <v>531562.52</v>
      </c>
      <c r="G79" s="394">
        <f t="shared" si="4"/>
        <v>3036076.52</v>
      </c>
      <c r="H79" s="1"/>
    </row>
    <row r="80" spans="2:8" ht="14.25">
      <c r="B80" s="8"/>
      <c r="C80" s="2" t="s">
        <v>223</v>
      </c>
      <c r="D80" s="10">
        <f>'9.4.1 użyczenie'!D45</f>
        <v>5.068999999999999</v>
      </c>
      <c r="E80" s="395">
        <f>'9.4.1 użyczenie'!E45</f>
        <v>61460</v>
      </c>
      <c r="F80" s="395">
        <f>'9.4.1 użyczenie'!F45</f>
        <v>455840.26</v>
      </c>
      <c r="G80" s="395">
        <f t="shared" si="4"/>
        <v>517300.26</v>
      </c>
      <c r="H80" s="1"/>
    </row>
    <row r="81" spans="2:8" ht="25.5">
      <c r="B81" s="8"/>
      <c r="C81" s="2" t="s">
        <v>224</v>
      </c>
      <c r="D81" s="10">
        <f>'9.4.10 mieszkania'!E64</f>
        <v>0.19</v>
      </c>
      <c r="E81" s="395">
        <f>'9.4.10 mieszkania'!G64</f>
        <v>3800</v>
      </c>
      <c r="F81" s="395">
        <f>'9.4.10 mieszkania'!H64</f>
        <v>75722.26</v>
      </c>
      <c r="G81" s="395">
        <f t="shared" si="4"/>
        <v>79522.26</v>
      </c>
      <c r="H81" s="1"/>
    </row>
    <row r="82" spans="2:8" ht="14.25">
      <c r="B82" s="8"/>
      <c r="C82" s="2" t="s">
        <v>234</v>
      </c>
      <c r="D82" s="10">
        <f>'9.4.4 ulice i drogi'!E787</f>
        <v>25.683599999999995</v>
      </c>
      <c r="E82" s="395">
        <f>'9.4.4 ulice i drogi'!F787</f>
        <v>2427060</v>
      </c>
      <c r="F82" s="395" t="s">
        <v>9</v>
      </c>
      <c r="G82" s="395">
        <f t="shared" si="4"/>
        <v>2427060</v>
      </c>
      <c r="H82" s="1"/>
    </row>
    <row r="83" spans="2:8" ht="14.25">
      <c r="B83" s="8"/>
      <c r="C83" s="2" t="s">
        <v>233</v>
      </c>
      <c r="D83" s="10">
        <f>'9.4.14 inne'!E154</f>
        <v>1.2194</v>
      </c>
      <c r="E83" s="395">
        <f>'9.4.14 inne'!F154</f>
        <v>12194</v>
      </c>
      <c r="F83" s="395" t="s">
        <v>9</v>
      </c>
      <c r="G83" s="395">
        <f t="shared" si="4"/>
        <v>12194</v>
      </c>
      <c r="H83" s="1"/>
    </row>
    <row r="84" spans="2:8" ht="14.25">
      <c r="B84" s="40"/>
      <c r="C84" s="41" t="s">
        <v>41</v>
      </c>
      <c r="D84" s="43">
        <f>SUM(D79,D75,D70,D65,D61,D56,D51,D46,D40,D35,D30,D28,D25,D19,D6)</f>
        <v>274.82329999999996</v>
      </c>
      <c r="E84" s="200">
        <f>SUM(E79,E75,E70,E65,E61,E56,E51,E46,E40,E35,E30,E28,E25,E19,E6)</f>
        <v>20510961.15203209</v>
      </c>
      <c r="F84" s="200">
        <f>SUM(F79,F75,F70,F65,F61,F56,F51,F46,F40,F35,F30,F28,F25,F19,F6)</f>
        <v>35792161.19</v>
      </c>
      <c r="G84" s="200">
        <f>SUM(G79,G75,G70,G65,G61,G56,G51,G46,G40,G35,G30,G28,G25,G19,G6)</f>
        <v>56303122.34203209</v>
      </c>
      <c r="H84" s="103"/>
    </row>
    <row r="86" ht="14.25">
      <c r="E86" s="385">
        <v>26</v>
      </c>
    </row>
  </sheetData>
  <sheetProtection/>
  <mergeCells count="21">
    <mergeCell ref="G23:G24"/>
    <mergeCell ref="C15:C16"/>
    <mergeCell ref="F4:F5"/>
    <mergeCell ref="G4:G5"/>
    <mergeCell ref="E15:E16"/>
    <mergeCell ref="F15:F16"/>
    <mergeCell ref="G15:G16"/>
    <mergeCell ref="B23:B24"/>
    <mergeCell ref="C23:C24"/>
    <mergeCell ref="D23:D24"/>
    <mergeCell ref="E23:E24"/>
    <mergeCell ref="F23:F24"/>
    <mergeCell ref="B15:B16"/>
    <mergeCell ref="D15:D16"/>
    <mergeCell ref="B3:B5"/>
    <mergeCell ref="B1:G1"/>
    <mergeCell ref="B2:G2"/>
    <mergeCell ref="D3:D5"/>
    <mergeCell ref="E3:G3"/>
    <mergeCell ref="E4:E5"/>
    <mergeCell ref="C3:C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50"/>
  <sheetViews>
    <sheetView view="pageBreakPreview" zoomScaleSheetLayoutView="100" zoomScalePageLayoutView="0" workbookViewId="0" topLeftCell="A31">
      <selection activeCell="B3" sqref="B3:B5"/>
    </sheetView>
  </sheetViews>
  <sheetFormatPr defaultColWidth="8.796875" defaultRowHeight="14.25"/>
  <cols>
    <col min="1" max="1" width="7.09765625" style="0" customWidth="1"/>
    <col min="3" max="3" width="10.8984375" style="0" customWidth="1"/>
    <col min="4" max="4" width="10.3984375" style="0" customWidth="1"/>
    <col min="5" max="5" width="12.09765625" style="0" customWidth="1"/>
    <col min="6" max="6" width="13.5" style="0" customWidth="1"/>
    <col min="7" max="7" width="15.09765625" style="0" customWidth="1"/>
  </cols>
  <sheetData>
    <row r="1" spans="2:7" ht="14.25">
      <c r="B1" s="490" t="s">
        <v>251</v>
      </c>
      <c r="C1" s="490"/>
      <c r="D1" s="490"/>
      <c r="E1" s="490"/>
      <c r="F1" s="490"/>
      <c r="G1" s="490"/>
    </row>
    <row r="2" spans="2:7" ht="14.25">
      <c r="B2" s="490"/>
      <c r="C2" s="490"/>
      <c r="D2" s="490"/>
      <c r="E2" s="490"/>
      <c r="F2" s="490"/>
      <c r="G2" s="490"/>
    </row>
    <row r="3" spans="2:7" ht="15.75" customHeight="1">
      <c r="B3" s="446" t="s">
        <v>0</v>
      </c>
      <c r="C3" s="446" t="s">
        <v>252</v>
      </c>
      <c r="D3" s="535" t="s">
        <v>1522</v>
      </c>
      <c r="E3" s="446" t="s">
        <v>220</v>
      </c>
      <c r="F3" s="446"/>
      <c r="G3" s="446"/>
    </row>
    <row r="4" spans="2:7" ht="25.5">
      <c r="B4" s="446"/>
      <c r="C4" s="446"/>
      <c r="D4" s="446"/>
      <c r="E4" s="446" t="s">
        <v>175</v>
      </c>
      <c r="F4" s="8" t="s">
        <v>242</v>
      </c>
      <c r="G4" s="8" t="s">
        <v>243</v>
      </c>
    </row>
    <row r="5" spans="2:7" ht="14.25">
      <c r="B5" s="446"/>
      <c r="C5" s="446"/>
      <c r="D5" s="446"/>
      <c r="E5" s="446"/>
      <c r="F5" s="8" t="s">
        <v>59</v>
      </c>
      <c r="G5" s="8" t="s">
        <v>59</v>
      </c>
    </row>
    <row r="6" spans="2:7" ht="14.25">
      <c r="B6" s="4"/>
      <c r="C6" s="4" t="s">
        <v>7</v>
      </c>
      <c r="D6" s="6">
        <f>SUM(D7:D13)</f>
        <v>13.5872</v>
      </c>
      <c r="E6" s="44">
        <f>SUM(E7:E13)</f>
        <v>1049729.2</v>
      </c>
      <c r="F6" s="44">
        <f>SUM(F7:F13)</f>
        <v>13619559.719999999</v>
      </c>
      <c r="G6" s="44">
        <f>SUM(G7:G13)</f>
        <v>14669288.92</v>
      </c>
    </row>
    <row r="7" spans="2:7" ht="14.25">
      <c r="B7" s="8">
        <v>1</v>
      </c>
      <c r="C7" s="8" t="s">
        <v>244</v>
      </c>
      <c r="D7" s="10">
        <f>'9.4.1.1 użyczenie szkołom'!E5</f>
        <v>3.8735999999999997</v>
      </c>
      <c r="E7" s="45">
        <f>'9.4.1.1 użyczenie szkołom'!F5</f>
        <v>361460</v>
      </c>
      <c r="F7" s="45">
        <f>'9.4.1.1 użyczenie szkołom'!G5</f>
        <v>3108197.8899999997</v>
      </c>
      <c r="G7" s="45">
        <f>SUM(E7:F7)</f>
        <v>3469657.8899999997</v>
      </c>
    </row>
    <row r="8" spans="2:7" ht="14.25">
      <c r="B8" s="8">
        <v>2</v>
      </c>
      <c r="C8" s="8" t="s">
        <v>245</v>
      </c>
      <c r="D8" s="10">
        <f>'9.4.1.2 użyczenie przedszkolom'!E5</f>
        <v>0.4674</v>
      </c>
      <c r="E8" s="45">
        <f>'9.4.1.2 użyczenie przedszkolom'!F5</f>
        <v>234150</v>
      </c>
      <c r="F8" s="45">
        <f>'9.4.1.2 użyczenie przedszkolom'!G5</f>
        <v>327720.31</v>
      </c>
      <c r="G8" s="45">
        <f aca="true" t="shared" si="0" ref="G8:G13">SUM(E8:F8)</f>
        <v>561870.31</v>
      </c>
    </row>
    <row r="9" spans="2:7" ht="25.5">
      <c r="B9" s="8">
        <v>3</v>
      </c>
      <c r="C9" s="8" t="s">
        <v>246</v>
      </c>
      <c r="D9" s="10">
        <v>8.5851</v>
      </c>
      <c r="E9" s="45">
        <v>402735</v>
      </c>
      <c r="F9" s="45">
        <v>9472384.43</v>
      </c>
      <c r="G9" s="45">
        <f t="shared" si="0"/>
        <v>9875119.43</v>
      </c>
    </row>
    <row r="10" spans="2:7" ht="14.25">
      <c r="B10" s="8">
        <v>4</v>
      </c>
      <c r="C10" s="8" t="s">
        <v>247</v>
      </c>
      <c r="D10" s="10">
        <f>'9.4.1.4 użyczenie osp'!E5</f>
        <v>0.1025</v>
      </c>
      <c r="E10" s="45">
        <f>'9.4.1.4 użyczenie osp'!F5</f>
        <v>10000</v>
      </c>
      <c r="F10" s="45">
        <f>'9.4.1.4 użyczenie osp'!G5</f>
        <v>89000</v>
      </c>
      <c r="G10" s="45">
        <f t="shared" si="0"/>
        <v>99000</v>
      </c>
    </row>
    <row r="11" spans="2:7" ht="14.25">
      <c r="B11" s="8">
        <v>5</v>
      </c>
      <c r="C11" s="8" t="s">
        <v>248</v>
      </c>
      <c r="D11" s="10">
        <f>'9.4.1.5 użyczenie Sołectwa'!E5</f>
        <v>0.2606</v>
      </c>
      <c r="E11" s="45">
        <f>'9.4.1.5 użyczenie Sołectwa'!F5</f>
        <v>13030</v>
      </c>
      <c r="F11" s="45">
        <f>'9.4.1.5 użyczenie Sołectwa'!G5</f>
        <v>188978.07</v>
      </c>
      <c r="G11" s="45">
        <f t="shared" si="0"/>
        <v>202008.07</v>
      </c>
    </row>
    <row r="12" spans="2:7" ht="25.5">
      <c r="B12" s="8">
        <v>6</v>
      </c>
      <c r="C12" s="8" t="s">
        <v>249</v>
      </c>
      <c r="D12" s="10">
        <f>'9.4.1.6 użyczenie jb'!E5</f>
        <v>0.0414</v>
      </c>
      <c r="E12" s="45">
        <f>'9.4.1.6 użyczenie jb'!F5</f>
        <v>8724.2</v>
      </c>
      <c r="F12" s="45">
        <f>'9.4.1.6 użyczenie jb'!G5</f>
        <v>386667.26</v>
      </c>
      <c r="G12" s="45">
        <f t="shared" si="0"/>
        <v>395391.46</v>
      </c>
    </row>
    <row r="13" spans="2:7" ht="25.5">
      <c r="B13" s="8">
        <v>7</v>
      </c>
      <c r="C13" s="8" t="s">
        <v>250</v>
      </c>
      <c r="D13" s="10">
        <f>'9.4.1.6 użyczenie kultura'!E5</f>
        <v>0.25659999999999994</v>
      </c>
      <c r="E13" s="45">
        <f>'9.4.1.6 użyczenie kultura'!F5</f>
        <v>19630</v>
      </c>
      <c r="F13" s="45">
        <f>'9.4.1.6 użyczenie kultura'!G5</f>
        <v>46611.759999999995</v>
      </c>
      <c r="G13" s="45">
        <f t="shared" si="0"/>
        <v>66241.76</v>
      </c>
    </row>
    <row r="14" spans="2:7" ht="14.25">
      <c r="B14" s="3"/>
      <c r="C14" s="4" t="s">
        <v>13</v>
      </c>
      <c r="D14" s="6"/>
      <c r="E14" s="44"/>
      <c r="F14" s="44"/>
      <c r="G14" s="44"/>
    </row>
    <row r="15" spans="2:7" ht="14.25">
      <c r="B15" s="3"/>
      <c r="C15" s="4" t="s">
        <v>16</v>
      </c>
      <c r="D15" s="6"/>
      <c r="E15" s="44"/>
      <c r="F15" s="44"/>
      <c r="G15" s="44"/>
    </row>
    <row r="16" spans="2:7" ht="14.25">
      <c r="B16" s="3"/>
      <c r="C16" s="4" t="s">
        <v>18</v>
      </c>
      <c r="D16" s="6"/>
      <c r="E16" s="44"/>
      <c r="F16" s="44"/>
      <c r="G16" s="44"/>
    </row>
    <row r="17" spans="2:7" ht="14.25">
      <c r="B17" s="3"/>
      <c r="C17" s="4" t="s">
        <v>20</v>
      </c>
      <c r="D17" s="6">
        <f>SUM(D18:D20)</f>
        <v>2.5100000000000002</v>
      </c>
      <c r="E17" s="44">
        <f>SUM(E18:E20)</f>
        <v>43900</v>
      </c>
      <c r="F17" s="44">
        <f>SUM(F18:F20)</f>
        <v>431006.17000000004</v>
      </c>
      <c r="G17" s="44">
        <f>SUM(G18:G20)</f>
        <v>474906.17000000004</v>
      </c>
    </row>
    <row r="18" spans="2:7" ht="14.25">
      <c r="B18" s="8">
        <v>8</v>
      </c>
      <c r="C18" s="2" t="s">
        <v>244</v>
      </c>
      <c r="D18" s="10">
        <f>'9.4.1.1 użyczenie szkołom'!E19</f>
        <v>0.5900000000000001</v>
      </c>
      <c r="E18" s="45">
        <f>'9.4.1.1 użyczenie szkołom'!F19</f>
        <v>7900</v>
      </c>
      <c r="F18" s="45">
        <f>'9.4.1.1 użyczenie szkołom'!G19</f>
        <v>137557.04</v>
      </c>
      <c r="G18" s="45">
        <f>SUM(E18:F18)</f>
        <v>145457.04</v>
      </c>
    </row>
    <row r="19" spans="2:7" ht="25.5">
      <c r="B19" s="8">
        <v>9</v>
      </c>
      <c r="C19" s="2" t="s">
        <v>246</v>
      </c>
      <c r="D19" s="10">
        <f>'9.4.1.3 użyczenie sport'!E27</f>
        <v>1.35</v>
      </c>
      <c r="E19" s="45">
        <f>'9.4.1.3 użyczenie sport'!F27</f>
        <v>27000</v>
      </c>
      <c r="F19" s="45">
        <f>'9.4.1.3 użyczenie sport'!G27</f>
        <v>175956.74</v>
      </c>
      <c r="G19" s="45">
        <f>SUM(E19:F19)</f>
        <v>202956.74</v>
      </c>
    </row>
    <row r="20" spans="2:7" ht="14.25">
      <c r="B20" s="8">
        <v>10</v>
      </c>
      <c r="C20" s="2" t="s">
        <v>247</v>
      </c>
      <c r="D20" s="10">
        <f>'9.4.1.4 użyczenie osp'!E11</f>
        <v>0.5700000000000001</v>
      </c>
      <c r="E20" s="45">
        <f>'9.4.1.4 użyczenie osp'!F11</f>
        <v>9000</v>
      </c>
      <c r="F20" s="45">
        <f>'9.4.1.4 użyczenie osp'!G11</f>
        <v>117492.39</v>
      </c>
      <c r="G20" s="45">
        <f>SUM(E20:F20)</f>
        <v>126492.39</v>
      </c>
    </row>
    <row r="21" spans="2:7" ht="14.25">
      <c r="B21" s="3"/>
      <c r="C21" s="4" t="s">
        <v>22</v>
      </c>
      <c r="D21" s="6">
        <f>SUM(D22:D24)</f>
        <v>5.6695</v>
      </c>
      <c r="E21" s="44">
        <f>SUM(E22:E24)</f>
        <v>67363</v>
      </c>
      <c r="F21" s="44">
        <f>SUM(F22:F24)</f>
        <v>910409</v>
      </c>
      <c r="G21" s="44">
        <f>SUM(G22:G24)</f>
        <v>977772</v>
      </c>
    </row>
    <row r="22" spans="2:7" ht="14.25">
      <c r="B22" s="8">
        <v>11</v>
      </c>
      <c r="C22" s="2" t="s">
        <v>244</v>
      </c>
      <c r="D22" s="10">
        <f>'9.4.1.1 użyczenie szkołom'!E22</f>
        <v>4.1027000000000005</v>
      </c>
      <c r="E22" s="45">
        <f>'9.4.1.1 użyczenie szkołom'!F22</f>
        <v>48027</v>
      </c>
      <c r="F22" s="45">
        <f>'9.4.1.1 użyczenie szkołom'!G22</f>
        <v>829626.75</v>
      </c>
      <c r="G22" s="45">
        <f>SUM(E22:F22)</f>
        <v>877653.75</v>
      </c>
    </row>
    <row r="23" spans="2:7" ht="14.25">
      <c r="B23" s="8">
        <v>12</v>
      </c>
      <c r="C23" s="2" t="s">
        <v>245</v>
      </c>
      <c r="D23" s="10">
        <f>'9.4.1.2 użyczenie przedszkolom'!E17</f>
        <v>0.3668</v>
      </c>
      <c r="E23" s="45">
        <f>'9.4.1.2 użyczenie przedszkolom'!F17</f>
        <v>7336</v>
      </c>
      <c r="F23" s="45">
        <f>'9.4.1.2 użyczenie przedszkolom'!G17</f>
        <v>50100.36</v>
      </c>
      <c r="G23" s="45">
        <f>SUM(E23:F23)</f>
        <v>57436.36</v>
      </c>
    </row>
    <row r="24" spans="2:7" ht="14.25">
      <c r="B24" s="8">
        <v>13</v>
      </c>
      <c r="C24" s="2" t="s">
        <v>248</v>
      </c>
      <c r="D24" s="10">
        <f>'9.4.1.5 użyczenie Sołectwa'!E11</f>
        <v>1.2</v>
      </c>
      <c r="E24" s="45">
        <f>'9.4.1.5 użyczenie Sołectwa'!F11</f>
        <v>12000</v>
      </c>
      <c r="F24" s="45">
        <f>'9.4.1.5 użyczenie Sołectwa'!G11</f>
        <v>30681.89</v>
      </c>
      <c r="G24" s="45">
        <f>SUM(E24:F24)</f>
        <v>42681.89</v>
      </c>
    </row>
    <row r="25" spans="2:7" ht="14.25">
      <c r="B25" s="3"/>
      <c r="C25" s="4" t="s">
        <v>24</v>
      </c>
      <c r="D25" s="6">
        <f>SUM(D26)</f>
        <v>1.52</v>
      </c>
      <c r="E25" s="44">
        <f>SUM(E26)</f>
        <v>30400</v>
      </c>
      <c r="F25" s="44">
        <f>SUM(F26)</f>
        <v>45341.18</v>
      </c>
      <c r="G25" s="44">
        <f>SUM(G26)</f>
        <v>75741.18</v>
      </c>
    </row>
    <row r="26" spans="2:7" ht="14.25">
      <c r="B26" s="8">
        <v>14</v>
      </c>
      <c r="C26" s="2" t="s">
        <v>247</v>
      </c>
      <c r="D26" s="10">
        <f>'9.4.1.4 użyczenie osp'!E15</f>
        <v>1.52</v>
      </c>
      <c r="E26" s="45">
        <f>'9.4.1.4 użyczenie osp'!F15</f>
        <v>30400</v>
      </c>
      <c r="F26" s="45">
        <f>'9.4.1.4 użyczenie osp'!G15</f>
        <v>45341.18</v>
      </c>
      <c r="G26" s="45">
        <f>SUM(E26:F26)</f>
        <v>75741.18</v>
      </c>
    </row>
    <row r="27" spans="2:7" ht="14.25">
      <c r="B27" s="3"/>
      <c r="C27" s="4" t="s">
        <v>26</v>
      </c>
      <c r="D27" s="6">
        <f>SUM(D28:D29)</f>
        <v>1.2738</v>
      </c>
      <c r="E27" s="44">
        <f>SUM(E28:E29)</f>
        <v>13030</v>
      </c>
      <c r="F27" s="44">
        <f>SUM(F28:F29)</f>
        <v>6143430.58</v>
      </c>
      <c r="G27" s="44">
        <f>SUM(G28:G29)</f>
        <v>6156460.58</v>
      </c>
    </row>
    <row r="28" spans="2:7" ht="14.25">
      <c r="B28" s="8">
        <v>15</v>
      </c>
      <c r="C28" s="2" t="s">
        <v>244</v>
      </c>
      <c r="D28" s="10">
        <f>'9.4.1.1 użyczenie szkołom'!E28</f>
        <v>0.9438000000000001</v>
      </c>
      <c r="E28" s="45">
        <f>'9.4.1.1 użyczenie szkołom'!F28</f>
        <v>8080</v>
      </c>
      <c r="F28" s="45">
        <f>'9.4.1.1 użyczenie szkołom'!G28</f>
        <v>5883180.86</v>
      </c>
      <c r="G28" s="45">
        <f>SUM(E28:F28)</f>
        <v>5891260.86</v>
      </c>
    </row>
    <row r="29" spans="2:7" ht="14.25">
      <c r="B29" s="8">
        <v>16</v>
      </c>
      <c r="C29" s="2" t="s">
        <v>247</v>
      </c>
      <c r="D29" s="10">
        <f>'9.4.1.4 użyczenie osp'!E18</f>
        <v>0.33</v>
      </c>
      <c r="E29" s="45">
        <f>'9.4.1.4 użyczenie osp'!F18</f>
        <v>4950</v>
      </c>
      <c r="F29" s="45">
        <f>'9.4.1.4 użyczenie osp'!G18</f>
        <v>260249.72</v>
      </c>
      <c r="G29" s="45">
        <f>SUM(E29:F29)</f>
        <v>265199.72</v>
      </c>
    </row>
    <row r="30" spans="2:7" ht="14.25">
      <c r="B30" s="3"/>
      <c r="C30" s="4" t="s">
        <v>28</v>
      </c>
      <c r="D30" s="6">
        <f>SUM(D31:D32)</f>
        <v>2.1500000000000004</v>
      </c>
      <c r="E30" s="44">
        <f>SUM(E31:E32)</f>
        <v>184600</v>
      </c>
      <c r="F30" s="44">
        <f>SUM(F31:F32)</f>
        <v>504839.83</v>
      </c>
      <c r="G30" s="44">
        <f>SUM(G31:G32)</f>
        <v>689439.8300000001</v>
      </c>
    </row>
    <row r="31" spans="2:7" ht="14.25">
      <c r="B31" s="8">
        <v>17</v>
      </c>
      <c r="C31" s="2" t="s">
        <v>244</v>
      </c>
      <c r="D31" s="10">
        <f>'9.4.1.1 użyczenie szkołom'!E33</f>
        <v>1.07</v>
      </c>
      <c r="E31" s="45">
        <f>'9.4.1.1 użyczenie szkołom'!F33</f>
        <v>163000</v>
      </c>
      <c r="F31" s="45">
        <f>'9.4.1.1 użyczenie szkołom'!G33</f>
        <v>432605.9</v>
      </c>
      <c r="G31" s="45">
        <f>SUM(E31:F31)</f>
        <v>595605.9</v>
      </c>
    </row>
    <row r="32" spans="2:7" ht="14.25">
      <c r="B32" s="8">
        <v>18</v>
      </c>
      <c r="C32" s="2" t="s">
        <v>247</v>
      </c>
      <c r="D32" s="10">
        <f>'9.4.1.4 użyczenie osp'!E21</f>
        <v>1.08</v>
      </c>
      <c r="E32" s="45">
        <f>'9.4.1.4 użyczenie osp'!F21</f>
        <v>21600</v>
      </c>
      <c r="F32" s="45">
        <f>'9.4.1.4 użyczenie osp'!G21</f>
        <v>72233.93</v>
      </c>
      <c r="G32" s="45">
        <f>SUM(E32:F32)</f>
        <v>93833.93</v>
      </c>
    </row>
    <row r="33" spans="2:7" ht="14.25">
      <c r="B33" s="3"/>
      <c r="C33" s="4" t="s">
        <v>30</v>
      </c>
      <c r="D33" s="6">
        <f>SUM(D34)</f>
        <v>2.0086</v>
      </c>
      <c r="E33" s="44">
        <f>SUM(E34)</f>
        <v>10020.6</v>
      </c>
      <c r="F33" s="44">
        <f>SUM(F34)</f>
        <v>17357.17</v>
      </c>
      <c r="G33" s="44">
        <f>SUM(G34)</f>
        <v>27377.769999999997</v>
      </c>
    </row>
    <row r="34" spans="2:7" ht="14.25">
      <c r="B34" s="8">
        <v>19</v>
      </c>
      <c r="C34" s="2" t="s">
        <v>248</v>
      </c>
      <c r="D34" s="10">
        <f>'9.4.1.5 użyczenie Sołectwa'!E16</f>
        <v>2.0086</v>
      </c>
      <c r="E34" s="11">
        <f>'9.4.1.5 użyczenie Sołectwa'!F16</f>
        <v>10020.6</v>
      </c>
      <c r="F34" s="11">
        <f>'9.4.1.5 użyczenie Sołectwa'!G16</f>
        <v>17357.17</v>
      </c>
      <c r="G34" s="45">
        <f>SUM(E34:F34)</f>
        <v>27377.769999999997</v>
      </c>
    </row>
    <row r="35" spans="2:7" ht="25.5">
      <c r="B35" s="3"/>
      <c r="C35" s="4" t="s">
        <v>32</v>
      </c>
      <c r="D35" s="6">
        <f>SUM(D36:D38)</f>
        <v>2.7800000000000002</v>
      </c>
      <c r="E35" s="44">
        <f>SUM(E36:E38)</f>
        <v>45700</v>
      </c>
      <c r="F35" s="44">
        <f>SUM(F36:F38)</f>
        <v>300629.25</v>
      </c>
      <c r="G35" s="44">
        <f>SUM(G36:G38)</f>
        <v>346329.25</v>
      </c>
    </row>
    <row r="36" spans="2:7" ht="14.25">
      <c r="B36" s="8">
        <v>20</v>
      </c>
      <c r="C36" s="2" t="s">
        <v>244</v>
      </c>
      <c r="D36" s="10">
        <f>'9.4.1.1 użyczenie szkołom'!E37</f>
        <v>1.47</v>
      </c>
      <c r="E36" s="45">
        <f>'9.4.1.1 użyczenie szkołom'!F37</f>
        <v>29400</v>
      </c>
      <c r="F36" s="45">
        <f>'9.4.1.1 użyczenie szkołom'!G37</f>
        <v>225041.83</v>
      </c>
      <c r="G36" s="45">
        <f>SUM(E36:F36)</f>
        <v>254441.83</v>
      </c>
    </row>
    <row r="37" spans="2:7" ht="14.25">
      <c r="B37" s="8">
        <v>21</v>
      </c>
      <c r="C37" s="2" t="s">
        <v>247</v>
      </c>
      <c r="D37" s="10">
        <f>'9.4.1.4 użyczenie osp'!E25</f>
        <v>0.31</v>
      </c>
      <c r="E37" s="45">
        <f>'9.4.1.4 użyczenie osp'!F25</f>
        <v>9300</v>
      </c>
      <c r="F37" s="45">
        <f>'9.4.1.4 użyczenie osp'!G25</f>
        <v>10932.31</v>
      </c>
      <c r="G37" s="45">
        <f>SUM(E37:F37)</f>
        <v>20232.309999999998</v>
      </c>
    </row>
    <row r="38" spans="2:7" ht="14.25">
      <c r="B38" s="8">
        <v>22</v>
      </c>
      <c r="C38" s="2" t="s">
        <v>248</v>
      </c>
      <c r="D38" s="10">
        <f>'9.4.1.5 użyczenie Sołectwa'!E21</f>
        <v>1</v>
      </c>
      <c r="E38" s="45">
        <f>'9.4.1.5 użyczenie Sołectwa'!F21</f>
        <v>7000</v>
      </c>
      <c r="F38" s="45">
        <f>'9.4.1.5 użyczenie Sołectwa'!G21</f>
        <v>64655.11</v>
      </c>
      <c r="G38" s="45">
        <f>SUM(E38:F38)</f>
        <v>71655.11</v>
      </c>
    </row>
    <row r="39" spans="2:7" ht="14.25">
      <c r="B39" s="3"/>
      <c r="C39" s="4" t="s">
        <v>34</v>
      </c>
      <c r="D39" s="6"/>
      <c r="E39" s="44"/>
      <c r="F39" s="44"/>
      <c r="G39" s="44"/>
    </row>
    <row r="40" spans="2:7" ht="14.25">
      <c r="B40" s="3"/>
      <c r="C40" s="4" t="s">
        <v>36</v>
      </c>
      <c r="D40" s="6">
        <f>SUM(D41:D42)</f>
        <v>3.8800000000000003</v>
      </c>
      <c r="E40" s="44">
        <f>SUM(E41:E42)</f>
        <v>35000</v>
      </c>
      <c r="F40" s="44">
        <f>SUM(F41:F42)</f>
        <v>79006.77</v>
      </c>
      <c r="G40" s="44">
        <f>SUM(G41:G42)</f>
        <v>114006.77</v>
      </c>
    </row>
    <row r="41" spans="2:7" ht="14.25">
      <c r="B41" s="8">
        <v>23</v>
      </c>
      <c r="C41" s="2" t="s">
        <v>247</v>
      </c>
      <c r="D41" s="10">
        <f>'9.4.1.4 użyczenie osp'!E29</f>
        <v>0.16</v>
      </c>
      <c r="E41" s="45">
        <f>'9.4.1.4 użyczenie osp'!F29</f>
        <v>3600</v>
      </c>
      <c r="F41" s="45">
        <f>'9.4.1.4 użyczenie osp'!G29</f>
        <v>79006.77</v>
      </c>
      <c r="G41" s="45">
        <f>SUM(E41:F41)</f>
        <v>82606.77</v>
      </c>
    </row>
    <row r="42" spans="2:7" ht="14.25">
      <c r="B42" s="8">
        <v>24</v>
      </c>
      <c r="C42" s="2" t="s">
        <v>248</v>
      </c>
      <c r="D42" s="10">
        <f>'9.4.1.5 użyczenie Sołectwa'!E24</f>
        <v>3.72</v>
      </c>
      <c r="E42" s="45">
        <f>'9.4.1.5 użyczenie Sołectwa'!F24</f>
        <v>31400</v>
      </c>
      <c r="F42" s="45" t="s">
        <v>9</v>
      </c>
      <c r="G42" s="45">
        <f>SUM(E42:F42)</f>
        <v>31400</v>
      </c>
    </row>
    <row r="43" spans="2:7" ht="25.5">
      <c r="B43" s="3"/>
      <c r="C43" s="4" t="s">
        <v>38</v>
      </c>
      <c r="D43" s="6">
        <f>SUM(D44)</f>
        <v>0.11</v>
      </c>
      <c r="E43" s="44">
        <f>SUM(E44)</f>
        <v>2200</v>
      </c>
      <c r="F43" s="44">
        <f>SUM(F44)</f>
        <v>20941.61</v>
      </c>
      <c r="G43" s="44">
        <f>SUM(G44)</f>
        <v>23141.61</v>
      </c>
    </row>
    <row r="44" spans="2:7" ht="14.25">
      <c r="B44" s="8">
        <v>25</v>
      </c>
      <c r="C44" s="2" t="s">
        <v>247</v>
      </c>
      <c r="D44" s="10">
        <v>0.11</v>
      </c>
      <c r="E44" s="45">
        <v>2200</v>
      </c>
      <c r="F44" s="45">
        <v>20941.61</v>
      </c>
      <c r="G44" s="45">
        <f>SUM(E44:F44)</f>
        <v>23141.61</v>
      </c>
    </row>
    <row r="45" spans="2:7" ht="14.25">
      <c r="B45" s="3"/>
      <c r="C45" s="4" t="s">
        <v>40</v>
      </c>
      <c r="D45" s="6">
        <f>SUM(D46:D48)</f>
        <v>5.068999999999999</v>
      </c>
      <c r="E45" s="44">
        <f>SUM(E46:E48)</f>
        <v>61460</v>
      </c>
      <c r="F45" s="44">
        <f>SUM(F46:F48)</f>
        <v>455840.26</v>
      </c>
      <c r="G45" s="44">
        <f>SUM(G46:G48)</f>
        <v>517300.26</v>
      </c>
    </row>
    <row r="46" spans="2:7" ht="14.25">
      <c r="B46" s="8">
        <v>26</v>
      </c>
      <c r="C46" s="2" t="s">
        <v>244</v>
      </c>
      <c r="D46" s="10">
        <f>'9.4.1.1 użyczenie szkołom'!E43</f>
        <v>3.7489999999999997</v>
      </c>
      <c r="E46" s="45">
        <f>'9.4.1.1 użyczenie szkołom'!F43</f>
        <v>26660</v>
      </c>
      <c r="F46" s="45">
        <f>'9.4.1.1 użyczenie szkołom'!G43</f>
        <v>361937.81</v>
      </c>
      <c r="G46" s="45">
        <f>SUM(E46:F46)</f>
        <v>388597.81</v>
      </c>
    </row>
    <row r="47" spans="2:7" ht="25.5">
      <c r="B47" s="8">
        <v>27</v>
      </c>
      <c r="C47" s="2" t="s">
        <v>246</v>
      </c>
      <c r="D47" s="10">
        <f>'9.4.1.3 użyczenie sport'!E39</f>
        <v>0.98</v>
      </c>
      <c r="E47" s="45">
        <f>'9.4.1.3 użyczenie sport'!F39</f>
        <v>17800</v>
      </c>
      <c r="F47" s="45">
        <f>'9.4.1.3 użyczenie sport'!G39</f>
        <v>35000</v>
      </c>
      <c r="G47" s="45">
        <f>SUM(E47:F47)</f>
        <v>52800</v>
      </c>
    </row>
    <row r="48" spans="2:7" ht="14.25">
      <c r="B48" s="8">
        <v>28</v>
      </c>
      <c r="C48" s="2" t="s">
        <v>247</v>
      </c>
      <c r="D48" s="10">
        <f>'9.4.1.4 użyczenie osp'!E35</f>
        <v>0.34</v>
      </c>
      <c r="E48" s="45">
        <f>'9.4.1.4 użyczenie osp'!F35</f>
        <v>17000</v>
      </c>
      <c r="F48" s="45">
        <f>'9.4.1.4 użyczenie osp'!G35</f>
        <v>58902.45</v>
      </c>
      <c r="G48" s="45">
        <f>SUM(E48:F48)</f>
        <v>75902.45</v>
      </c>
    </row>
    <row r="49" spans="2:7" ht="14.25">
      <c r="B49" s="13"/>
      <c r="C49" s="38" t="s">
        <v>41</v>
      </c>
      <c r="D49" s="14">
        <f>SUM(D45,D43,D40,D39,D35,D33,D30,D27,D25,D21,D17,D6,D16,D15,D14)</f>
        <v>40.558099999999996</v>
      </c>
      <c r="E49" s="46">
        <f>SUM(E45,E43,E40,E39,E35,E33,E30,E27,E25,E21,E17,E16,E15,E14,E6)</f>
        <v>1543402.7999999998</v>
      </c>
      <c r="F49" s="46">
        <f>SUM(F45,F43,F40,F39,F35,F33,F30,F27,F25,F21,F17,F16,F15,F14,F6)</f>
        <v>22528361.54</v>
      </c>
      <c r="G49" s="46">
        <f>SUM(G45,G43,G40,G39,G35,G33,G30,G27,G25,G21,G17,G16,G15,G14,G6)</f>
        <v>24071764.34</v>
      </c>
    </row>
    <row r="50" ht="14.25">
      <c r="E50" s="385">
        <v>27</v>
      </c>
    </row>
  </sheetData>
  <sheetProtection/>
  <mergeCells count="6">
    <mergeCell ref="B3:B5"/>
    <mergeCell ref="E3:G3"/>
    <mergeCell ref="E4:E5"/>
    <mergeCell ref="B1:G2"/>
    <mergeCell ref="C3:C5"/>
    <mergeCell ref="D3:D5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50"/>
  <sheetViews>
    <sheetView view="pageBreakPreview" zoomScaleSheetLayoutView="100" zoomScalePageLayoutView="0" workbookViewId="0" topLeftCell="A34">
      <selection activeCell="F5" sqref="F5"/>
    </sheetView>
  </sheetViews>
  <sheetFormatPr defaultColWidth="8.796875" defaultRowHeight="14.25"/>
  <cols>
    <col min="3" max="3" width="11.3984375" style="0" customWidth="1"/>
    <col min="5" max="5" width="10.69921875" style="0" customWidth="1"/>
    <col min="6" max="6" width="10.3984375" style="0" customWidth="1"/>
    <col min="7" max="7" width="11" style="0" customWidth="1"/>
    <col min="8" max="8" width="11.5" style="0" customWidth="1"/>
  </cols>
  <sheetData>
    <row r="1" spans="2:8" ht="14.25">
      <c r="B1" s="491" t="s">
        <v>268</v>
      </c>
      <c r="C1" s="491"/>
      <c r="D1" s="491"/>
      <c r="E1" s="491"/>
      <c r="F1" s="491"/>
      <c r="G1" s="491"/>
      <c r="H1" s="491"/>
    </row>
    <row r="2" spans="2:8" ht="14.25">
      <c r="B2" s="491"/>
      <c r="C2" s="491"/>
      <c r="D2" s="491"/>
      <c r="E2" s="491"/>
      <c r="F2" s="491"/>
      <c r="G2" s="491"/>
      <c r="H2" s="491"/>
    </row>
    <row r="3" spans="2:8" ht="24.75" customHeight="1">
      <c r="B3" s="446" t="s">
        <v>0</v>
      </c>
      <c r="C3" s="509" t="s">
        <v>270</v>
      </c>
      <c r="D3" s="509" t="s">
        <v>271</v>
      </c>
      <c r="E3" s="446" t="s">
        <v>253</v>
      </c>
      <c r="F3" s="446" t="s">
        <v>2</v>
      </c>
      <c r="G3" s="446"/>
      <c r="H3" s="446"/>
    </row>
    <row r="4" spans="2:8" ht="14.25">
      <c r="B4" s="446"/>
      <c r="C4" s="510"/>
      <c r="D4" s="510"/>
      <c r="E4" s="446"/>
      <c r="F4" s="8" t="s">
        <v>254</v>
      </c>
      <c r="G4" s="47" t="s">
        <v>255</v>
      </c>
      <c r="H4" s="8" t="s">
        <v>5</v>
      </c>
    </row>
    <row r="5" spans="2:8" ht="14.25">
      <c r="B5" s="4"/>
      <c r="C5" s="4" t="s">
        <v>7</v>
      </c>
      <c r="D5" s="12"/>
      <c r="E5" s="6">
        <f>SUM(E6:E15)</f>
        <v>3.8735999999999997</v>
      </c>
      <c r="F5" s="44">
        <f>SUM(F6:F15)</f>
        <v>361460</v>
      </c>
      <c r="G5" s="44">
        <f>SUM(G6:G15)</f>
        <v>3108197.8899999997</v>
      </c>
      <c r="H5" s="44">
        <f>SUM(H6:H15)</f>
        <v>3469647.8899999997</v>
      </c>
    </row>
    <row r="6" spans="2:8" ht="38.25" customHeight="1">
      <c r="B6" s="446">
        <v>1</v>
      </c>
      <c r="C6" s="446" t="s">
        <v>269</v>
      </c>
      <c r="D6" s="9">
        <v>2017</v>
      </c>
      <c r="E6" s="10">
        <v>0.6693</v>
      </c>
      <c r="F6" s="45">
        <v>66900</v>
      </c>
      <c r="G6" s="538">
        <v>848543.36</v>
      </c>
      <c r="H6" s="538">
        <v>948743.36</v>
      </c>
    </row>
    <row r="7" spans="2:8" ht="14.25">
      <c r="B7" s="446"/>
      <c r="C7" s="446"/>
      <c r="D7" s="9">
        <v>2019</v>
      </c>
      <c r="E7" s="10">
        <v>0.3299</v>
      </c>
      <c r="F7" s="45">
        <v>33300</v>
      </c>
      <c r="G7" s="538"/>
      <c r="H7" s="538"/>
    </row>
    <row r="8" spans="2:8" ht="27.75" customHeight="1">
      <c r="B8" s="446">
        <v>2</v>
      </c>
      <c r="C8" s="509" t="s">
        <v>272</v>
      </c>
      <c r="D8" s="9">
        <v>1985</v>
      </c>
      <c r="E8" s="10">
        <v>0.5907</v>
      </c>
      <c r="F8" s="45">
        <v>59600</v>
      </c>
      <c r="G8" s="538">
        <v>933081.56</v>
      </c>
      <c r="H8" s="538">
        <v>1000581.56</v>
      </c>
    </row>
    <row r="9" spans="2:8" ht="14.25">
      <c r="B9" s="446"/>
      <c r="C9" s="510"/>
      <c r="D9" s="9">
        <v>1986</v>
      </c>
      <c r="E9" s="10">
        <v>0.079</v>
      </c>
      <c r="F9" s="45">
        <v>7900</v>
      </c>
      <c r="G9" s="538"/>
      <c r="H9" s="538"/>
    </row>
    <row r="10" spans="2:8" ht="38.25">
      <c r="B10" s="446">
        <v>3</v>
      </c>
      <c r="C10" s="8" t="s">
        <v>256</v>
      </c>
      <c r="D10" s="9" t="s">
        <v>257</v>
      </c>
      <c r="E10" s="10">
        <v>0.0853</v>
      </c>
      <c r="F10" s="45">
        <v>8500</v>
      </c>
      <c r="G10" s="538">
        <v>1159872.97</v>
      </c>
      <c r="H10" s="538">
        <v>1347022.97</v>
      </c>
    </row>
    <row r="11" spans="2:8" ht="14.25" customHeight="1">
      <c r="B11" s="446"/>
      <c r="C11" s="509" t="s">
        <v>273</v>
      </c>
      <c r="D11" s="9" t="s">
        <v>258</v>
      </c>
      <c r="E11" s="10">
        <v>0.1601</v>
      </c>
      <c r="F11" s="45">
        <v>16000</v>
      </c>
      <c r="G11" s="538"/>
      <c r="H11" s="538"/>
    </row>
    <row r="12" spans="2:8" ht="14.25">
      <c r="B12" s="446"/>
      <c r="C12" s="540"/>
      <c r="D12" s="9" t="s">
        <v>259</v>
      </c>
      <c r="E12" s="528">
        <v>1.6266</v>
      </c>
      <c r="F12" s="538">
        <v>162660</v>
      </c>
      <c r="G12" s="538"/>
      <c r="H12" s="538"/>
    </row>
    <row r="13" spans="2:8" ht="14.25">
      <c r="B13" s="446"/>
      <c r="C13" s="510"/>
      <c r="D13" s="9" t="s">
        <v>260</v>
      </c>
      <c r="E13" s="528"/>
      <c r="F13" s="538"/>
      <c r="G13" s="538"/>
      <c r="H13" s="538"/>
    </row>
    <row r="14" spans="2:8" ht="12.75" customHeight="1">
      <c r="B14" s="446">
        <v>4</v>
      </c>
      <c r="C14" s="509" t="s">
        <v>274</v>
      </c>
      <c r="D14" s="9">
        <v>333134</v>
      </c>
      <c r="E14" s="10">
        <v>0.0205</v>
      </c>
      <c r="F14" s="45">
        <v>400</v>
      </c>
      <c r="G14" s="538">
        <v>166700</v>
      </c>
      <c r="H14" s="538">
        <v>173300</v>
      </c>
    </row>
    <row r="15" spans="2:8" ht="14.25">
      <c r="B15" s="446"/>
      <c r="C15" s="510"/>
      <c r="D15" s="9">
        <v>333163</v>
      </c>
      <c r="E15" s="10">
        <v>0.3122</v>
      </c>
      <c r="F15" s="45">
        <v>6200</v>
      </c>
      <c r="G15" s="538"/>
      <c r="H15" s="538"/>
    </row>
    <row r="16" spans="2:8" ht="14.25">
      <c r="B16" s="3"/>
      <c r="C16" s="4" t="s">
        <v>13</v>
      </c>
      <c r="D16" s="12"/>
      <c r="E16" s="6"/>
      <c r="F16" s="44"/>
      <c r="G16" s="44"/>
      <c r="H16" s="44"/>
    </row>
    <row r="17" spans="2:8" ht="14.25">
      <c r="B17" s="3"/>
      <c r="C17" s="4" t="s">
        <v>16</v>
      </c>
      <c r="D17" s="12"/>
      <c r="E17" s="6"/>
      <c r="F17" s="44"/>
      <c r="G17" s="44"/>
      <c r="H17" s="44"/>
    </row>
    <row r="18" spans="2:8" ht="14.25">
      <c r="B18" s="3"/>
      <c r="C18" s="4" t="s">
        <v>18</v>
      </c>
      <c r="D18" s="12"/>
      <c r="E18" s="6"/>
      <c r="F18" s="44"/>
      <c r="G18" s="44"/>
      <c r="H18" s="44"/>
    </row>
    <row r="19" spans="2:8" ht="14.25">
      <c r="B19" s="3"/>
      <c r="C19" s="4" t="s">
        <v>20</v>
      </c>
      <c r="D19" s="12"/>
      <c r="E19" s="6">
        <f>SUM(E20:E21)</f>
        <v>0.5900000000000001</v>
      </c>
      <c r="F19" s="44">
        <f>SUM(F20:F21)</f>
        <v>7900</v>
      </c>
      <c r="G19" s="44">
        <f>SUM(G20:G21)</f>
        <v>137557.04</v>
      </c>
      <c r="H19" s="44">
        <f>SUM(H20:H21)</f>
        <v>145457.04</v>
      </c>
    </row>
    <row r="20" spans="2:8" ht="25.5" customHeight="1">
      <c r="B20" s="446"/>
      <c r="C20" s="509" t="s">
        <v>275</v>
      </c>
      <c r="D20" s="9">
        <v>100</v>
      </c>
      <c r="E20" s="10">
        <v>0.2</v>
      </c>
      <c r="F20" s="45">
        <v>4000</v>
      </c>
      <c r="G20" s="538">
        <v>137557.04</v>
      </c>
      <c r="H20" s="538">
        <v>145457.04</v>
      </c>
    </row>
    <row r="21" spans="2:8" ht="14.25">
      <c r="B21" s="446"/>
      <c r="C21" s="510"/>
      <c r="D21" s="9">
        <v>691</v>
      </c>
      <c r="E21" s="10">
        <v>0.39</v>
      </c>
      <c r="F21" s="45">
        <v>3900</v>
      </c>
      <c r="G21" s="538"/>
      <c r="H21" s="538"/>
    </row>
    <row r="22" spans="2:8" ht="14.25">
      <c r="B22" s="3"/>
      <c r="C22" s="4" t="s">
        <v>22</v>
      </c>
      <c r="D22" s="12"/>
      <c r="E22" s="6">
        <f>SUM(E23:E26)</f>
        <v>4.1027000000000005</v>
      </c>
      <c r="F22" s="44">
        <f>SUM(F23:F26)</f>
        <v>48027</v>
      </c>
      <c r="G22" s="44">
        <f>SUM(G23:G26)</f>
        <v>829626.75</v>
      </c>
      <c r="H22" s="44">
        <f>SUM(H23:H26)</f>
        <v>877653.75</v>
      </c>
    </row>
    <row r="23" spans="2:8" ht="26.25" customHeight="1">
      <c r="B23" s="446"/>
      <c r="C23" s="509" t="s">
        <v>276</v>
      </c>
      <c r="D23" s="539" t="s">
        <v>261</v>
      </c>
      <c r="E23" s="528">
        <v>0.69</v>
      </c>
      <c r="F23" s="538">
        <v>13900</v>
      </c>
      <c r="G23" s="538">
        <v>602310.4</v>
      </c>
      <c r="H23" s="538">
        <v>616210.4</v>
      </c>
    </row>
    <row r="24" spans="2:8" ht="14.25">
      <c r="B24" s="446"/>
      <c r="C24" s="510"/>
      <c r="D24" s="539"/>
      <c r="E24" s="528"/>
      <c r="F24" s="538"/>
      <c r="G24" s="538"/>
      <c r="H24" s="538"/>
    </row>
    <row r="25" spans="2:8" ht="26.25" customHeight="1">
      <c r="B25" s="446"/>
      <c r="C25" s="509" t="s">
        <v>277</v>
      </c>
      <c r="D25" s="539" t="s">
        <v>262</v>
      </c>
      <c r="E25" s="528">
        <v>3.4127</v>
      </c>
      <c r="F25" s="538">
        <v>34127</v>
      </c>
      <c r="G25" s="538">
        <v>227316.35</v>
      </c>
      <c r="H25" s="538">
        <v>261443.35</v>
      </c>
    </row>
    <row r="26" spans="2:8" ht="14.25">
      <c r="B26" s="446"/>
      <c r="C26" s="510"/>
      <c r="D26" s="539"/>
      <c r="E26" s="528"/>
      <c r="F26" s="538"/>
      <c r="G26" s="538"/>
      <c r="H26" s="538"/>
    </row>
    <row r="27" spans="2:8" ht="14.25">
      <c r="B27" s="3"/>
      <c r="C27" s="4" t="s">
        <v>263</v>
      </c>
      <c r="D27" s="12"/>
      <c r="E27" s="6"/>
      <c r="F27" s="44"/>
      <c r="G27" s="44"/>
      <c r="H27" s="44"/>
    </row>
    <row r="28" spans="2:8" ht="14.25">
      <c r="B28" s="3"/>
      <c r="C28" s="4" t="s">
        <v>26</v>
      </c>
      <c r="D28" s="12"/>
      <c r="E28" s="6">
        <f>SUM(E29:E32)</f>
        <v>0.9438000000000001</v>
      </c>
      <c r="F28" s="44">
        <f>SUM(F29:F32)</f>
        <v>8080</v>
      </c>
      <c r="G28" s="44">
        <v>5883180.86</v>
      </c>
      <c r="H28" s="44">
        <v>5891260.86</v>
      </c>
    </row>
    <row r="29" spans="2:8" ht="17.25" customHeight="1">
      <c r="B29" s="8"/>
      <c r="C29" s="509" t="s">
        <v>278</v>
      </c>
      <c r="D29" s="9">
        <v>40602</v>
      </c>
      <c r="E29" s="10">
        <v>0.161</v>
      </c>
      <c r="F29" s="45">
        <v>2600</v>
      </c>
      <c r="G29" s="538">
        <v>5883180.86</v>
      </c>
      <c r="H29" s="538">
        <v>5891260.86</v>
      </c>
    </row>
    <row r="30" spans="2:8" ht="16.5" customHeight="1">
      <c r="B30" s="8"/>
      <c r="C30" s="540"/>
      <c r="D30" s="9">
        <v>40601</v>
      </c>
      <c r="E30" s="10">
        <v>0.26</v>
      </c>
      <c r="F30" s="45">
        <v>1820</v>
      </c>
      <c r="G30" s="538"/>
      <c r="H30" s="538"/>
    </row>
    <row r="31" spans="2:8" ht="16.5" customHeight="1">
      <c r="B31" s="8"/>
      <c r="C31" s="540"/>
      <c r="D31" s="9">
        <v>40600</v>
      </c>
      <c r="E31" s="10">
        <v>0.51</v>
      </c>
      <c r="F31" s="45">
        <v>3570</v>
      </c>
      <c r="G31" s="538"/>
      <c r="H31" s="538"/>
    </row>
    <row r="32" spans="2:8" ht="14.25">
      <c r="B32" s="8"/>
      <c r="C32" s="510"/>
      <c r="D32" s="9">
        <v>40689</v>
      </c>
      <c r="E32" s="10">
        <v>0.0128</v>
      </c>
      <c r="F32" s="45">
        <v>90</v>
      </c>
      <c r="G32" s="538"/>
      <c r="H32" s="538"/>
    </row>
    <row r="33" spans="2:8" ht="14.25">
      <c r="B33" s="3"/>
      <c r="C33" s="4" t="s">
        <v>28</v>
      </c>
      <c r="D33" s="12"/>
      <c r="E33" s="6">
        <f>SUM(E34:E35)</f>
        <v>1.07</v>
      </c>
      <c r="F33" s="44">
        <f>SUM(F34:F35)</f>
        <v>163000</v>
      </c>
      <c r="G33" s="44">
        <v>432605.9</v>
      </c>
      <c r="H33" s="44">
        <v>595605.9</v>
      </c>
    </row>
    <row r="34" spans="2:8" ht="25.5" customHeight="1">
      <c r="B34" s="446"/>
      <c r="C34" s="509" t="s">
        <v>279</v>
      </c>
      <c r="D34" s="9">
        <v>572</v>
      </c>
      <c r="E34" s="10">
        <v>0.56</v>
      </c>
      <c r="F34" s="45">
        <v>112000</v>
      </c>
      <c r="G34" s="538">
        <v>432605.9</v>
      </c>
      <c r="H34" s="538">
        <v>595605.9</v>
      </c>
    </row>
    <row r="35" spans="2:8" ht="14.25">
      <c r="B35" s="446"/>
      <c r="C35" s="510"/>
      <c r="D35" s="9">
        <v>625</v>
      </c>
      <c r="E35" s="10">
        <v>0.51</v>
      </c>
      <c r="F35" s="45">
        <v>51000</v>
      </c>
      <c r="G35" s="538"/>
      <c r="H35" s="538"/>
    </row>
    <row r="36" spans="2:8" ht="14.25">
      <c r="B36" s="3"/>
      <c r="C36" s="4" t="s">
        <v>30</v>
      </c>
      <c r="D36" s="12"/>
      <c r="E36" s="6"/>
      <c r="F36" s="44"/>
      <c r="G36" s="44"/>
      <c r="H36" s="44"/>
    </row>
    <row r="37" spans="2:8" ht="25.5">
      <c r="B37" s="3"/>
      <c r="C37" s="4" t="s">
        <v>32</v>
      </c>
      <c r="D37" s="12"/>
      <c r="E37" s="6">
        <f>SUM(E38)</f>
        <v>1.47</v>
      </c>
      <c r="F37" s="44">
        <f>SUM(F38)</f>
        <v>29400</v>
      </c>
      <c r="G37" s="44">
        <v>225041.83</v>
      </c>
      <c r="H37" s="44">
        <v>254441.83</v>
      </c>
    </row>
    <row r="38" spans="2:8" ht="26.25" customHeight="1">
      <c r="B38" s="446"/>
      <c r="C38" s="509" t="s">
        <v>280</v>
      </c>
      <c r="D38" s="539">
        <v>592</v>
      </c>
      <c r="E38" s="528">
        <v>1.47</v>
      </c>
      <c r="F38" s="538">
        <v>29400</v>
      </c>
      <c r="G38" s="538">
        <v>225041.83</v>
      </c>
      <c r="H38" s="538">
        <v>254441.83</v>
      </c>
    </row>
    <row r="39" spans="2:8" ht="14.25">
      <c r="B39" s="446"/>
      <c r="C39" s="510"/>
      <c r="D39" s="539"/>
      <c r="E39" s="528"/>
      <c r="F39" s="538"/>
      <c r="G39" s="538"/>
      <c r="H39" s="538"/>
    </row>
    <row r="40" spans="2:8" ht="14.25">
      <c r="B40" s="3"/>
      <c r="C40" s="4" t="s">
        <v>34</v>
      </c>
      <c r="D40" s="12"/>
      <c r="E40" s="6"/>
      <c r="F40" s="44"/>
      <c r="G40" s="44"/>
      <c r="H40" s="44"/>
    </row>
    <row r="41" spans="2:8" ht="14.25">
      <c r="B41" s="3"/>
      <c r="C41" s="4" t="s">
        <v>36</v>
      </c>
      <c r="D41" s="12"/>
      <c r="E41" s="6"/>
      <c r="F41" s="44"/>
      <c r="G41" s="44"/>
      <c r="H41" s="44"/>
    </row>
    <row r="42" spans="2:8" ht="25.5">
      <c r="B42" s="3"/>
      <c r="C42" s="4" t="s">
        <v>38</v>
      </c>
      <c r="D42" s="12"/>
      <c r="E42" s="6"/>
      <c r="F42" s="44"/>
      <c r="G42" s="44"/>
      <c r="H42" s="44"/>
    </row>
    <row r="43" spans="2:8" ht="14.25">
      <c r="B43" s="3"/>
      <c r="C43" s="4" t="s">
        <v>40</v>
      </c>
      <c r="D43" s="12"/>
      <c r="E43" s="6">
        <f>SUM(E44:E48)</f>
        <v>3.7489999999999997</v>
      </c>
      <c r="F43" s="44">
        <f>SUM(F44:F48)</f>
        <v>26660</v>
      </c>
      <c r="G43" s="44">
        <v>361937.81</v>
      </c>
      <c r="H43" s="44">
        <v>388597.81</v>
      </c>
    </row>
    <row r="44" spans="2:8" ht="13.5" customHeight="1">
      <c r="B44" s="446"/>
      <c r="C44" s="515" t="s">
        <v>281</v>
      </c>
      <c r="D44" s="9">
        <v>583</v>
      </c>
      <c r="E44" s="10">
        <v>1.94</v>
      </c>
      <c r="F44" s="45">
        <v>1940</v>
      </c>
      <c r="G44" s="538">
        <v>361937.81</v>
      </c>
      <c r="H44" s="538">
        <v>388597.81</v>
      </c>
    </row>
    <row r="45" spans="2:8" ht="14.25">
      <c r="B45" s="446"/>
      <c r="C45" s="517"/>
      <c r="D45" s="9" t="s">
        <v>264</v>
      </c>
      <c r="E45" s="10">
        <v>0.0988</v>
      </c>
      <c r="F45" s="45">
        <v>1976</v>
      </c>
      <c r="G45" s="538"/>
      <c r="H45" s="538"/>
    </row>
    <row r="46" spans="2:8" ht="14.25">
      <c r="B46" s="446"/>
      <c r="C46" s="517"/>
      <c r="D46" s="9" t="s">
        <v>265</v>
      </c>
      <c r="E46" s="10">
        <v>0.0484</v>
      </c>
      <c r="F46" s="45">
        <v>968</v>
      </c>
      <c r="G46" s="538"/>
      <c r="H46" s="538"/>
    </row>
    <row r="47" spans="2:8" ht="14.25">
      <c r="B47" s="446"/>
      <c r="C47" s="517"/>
      <c r="D47" s="9" t="s">
        <v>266</v>
      </c>
      <c r="E47" s="10">
        <v>0.5428</v>
      </c>
      <c r="F47" s="45">
        <v>10586</v>
      </c>
      <c r="G47" s="538"/>
      <c r="H47" s="538"/>
    </row>
    <row r="48" spans="2:8" ht="14.25">
      <c r="B48" s="446"/>
      <c r="C48" s="516"/>
      <c r="D48" s="9" t="s">
        <v>267</v>
      </c>
      <c r="E48" s="10">
        <v>1.119</v>
      </c>
      <c r="F48" s="45">
        <v>11190</v>
      </c>
      <c r="G48" s="538"/>
      <c r="H48" s="538"/>
    </row>
    <row r="49" spans="2:8" ht="14.25" customHeight="1">
      <c r="B49" s="8"/>
      <c r="C49" s="23" t="s">
        <v>41</v>
      </c>
      <c r="D49" s="9"/>
      <c r="E49" s="434">
        <f>SUM(E43,E37,E33,E28,E22,E19,E5)</f>
        <v>15.7991</v>
      </c>
      <c r="F49" s="48">
        <f>SUM(F43,F37,F33,F28,F27,F22,F19,F18,F17,F16,F5)</f>
        <v>644527</v>
      </c>
      <c r="G49" s="49">
        <f>SUM(G43,G37,G33,G28,G22,G19,G27,G18,G17,G16,G5)</f>
        <v>10978148.08</v>
      </c>
      <c r="H49" s="49">
        <f>SUM(H43,H42,H41,H40,H37,H36,H33,H28,H27,H22,H19,H18,H17,H16,H5)</f>
        <v>11622665.08</v>
      </c>
    </row>
    <row r="50" ht="14.25">
      <c r="E50" s="435">
        <v>28</v>
      </c>
    </row>
  </sheetData>
  <sheetProtection/>
  <mergeCells count="60">
    <mergeCell ref="C29:C32"/>
    <mergeCell ref="C34:C35"/>
    <mergeCell ref="C38:C39"/>
    <mergeCell ref="C44:C48"/>
    <mergeCell ref="H38:H39"/>
    <mergeCell ref="B44:B48"/>
    <mergeCell ref="G44:G48"/>
    <mergeCell ref="H44:H48"/>
    <mergeCell ref="B38:B39"/>
    <mergeCell ref="D38:D39"/>
    <mergeCell ref="E38:E39"/>
    <mergeCell ref="F38:F39"/>
    <mergeCell ref="G38:G39"/>
    <mergeCell ref="G29:G32"/>
    <mergeCell ref="H29:H32"/>
    <mergeCell ref="B1:H2"/>
    <mergeCell ref="C6:C7"/>
    <mergeCell ref="C3:C4"/>
    <mergeCell ref="D3:D4"/>
    <mergeCell ref="C8:C9"/>
    <mergeCell ref="C11:C13"/>
    <mergeCell ref="B8:B9"/>
    <mergeCell ref="G8:G9"/>
    <mergeCell ref="H8:H9"/>
    <mergeCell ref="B10:B13"/>
    <mergeCell ref="B34:B35"/>
    <mergeCell ref="G34:G35"/>
    <mergeCell ref="H34:H35"/>
    <mergeCell ref="B25:B26"/>
    <mergeCell ref="D25:D26"/>
    <mergeCell ref="E25:E26"/>
    <mergeCell ref="F25:F26"/>
    <mergeCell ref="G25:G26"/>
    <mergeCell ref="H25:H26"/>
    <mergeCell ref="C25:C26"/>
    <mergeCell ref="B23:B24"/>
    <mergeCell ref="D23:D24"/>
    <mergeCell ref="E23:E24"/>
    <mergeCell ref="F23:F24"/>
    <mergeCell ref="G23:G24"/>
    <mergeCell ref="H23:H24"/>
    <mergeCell ref="C23:C24"/>
    <mergeCell ref="B14:B15"/>
    <mergeCell ref="G14:G15"/>
    <mergeCell ref="H14:H15"/>
    <mergeCell ref="B20:B21"/>
    <mergeCell ref="G20:G21"/>
    <mergeCell ref="H20:H21"/>
    <mergeCell ref="C14:C15"/>
    <mergeCell ref="C20:C21"/>
    <mergeCell ref="G10:G13"/>
    <mergeCell ref="H10:H13"/>
    <mergeCell ref="E12:E13"/>
    <mergeCell ref="F12:F13"/>
    <mergeCell ref="B3:B4"/>
    <mergeCell ref="E3:E4"/>
    <mergeCell ref="F3:H3"/>
    <mergeCell ref="B6:B7"/>
    <mergeCell ref="G6:G7"/>
    <mergeCell ref="H6:H7"/>
  </mergeCells>
  <printOptions/>
  <pageMargins left="0.7" right="0.7" top="0.75" bottom="0.75" header="0.3" footer="0.3"/>
  <pageSetup horizontalDpi="300" verticalDpi="3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41"/>
  <sheetViews>
    <sheetView view="pageBreakPreview" zoomScaleSheetLayoutView="100" zoomScalePageLayoutView="0" workbookViewId="0" topLeftCell="A25">
      <selection activeCell="C5" sqref="C5"/>
    </sheetView>
  </sheetViews>
  <sheetFormatPr defaultColWidth="8.796875" defaultRowHeight="14.25"/>
  <cols>
    <col min="1" max="1" width="4.5" style="0" customWidth="1"/>
    <col min="3" max="3" width="14.19921875" style="0" customWidth="1"/>
    <col min="6" max="6" width="11.59765625" style="0" customWidth="1"/>
    <col min="7" max="8" width="10.19921875" style="0" bestFit="1" customWidth="1"/>
  </cols>
  <sheetData>
    <row r="1" spans="2:8" ht="14.25">
      <c r="B1" s="542" t="s">
        <v>292</v>
      </c>
      <c r="C1" s="542"/>
      <c r="D1" s="542"/>
      <c r="E1" s="542"/>
      <c r="F1" s="542"/>
      <c r="G1" s="542"/>
      <c r="H1" s="542"/>
    </row>
    <row r="2" spans="2:8" ht="14.25">
      <c r="B2" s="542"/>
      <c r="C2" s="542"/>
      <c r="D2" s="542"/>
      <c r="E2" s="542"/>
      <c r="F2" s="542"/>
      <c r="G2" s="542"/>
      <c r="H2" s="542"/>
    </row>
    <row r="3" spans="2:8" ht="23.25" customHeight="1">
      <c r="B3" s="446" t="s">
        <v>0</v>
      </c>
      <c r="C3" s="446" t="s">
        <v>270</v>
      </c>
      <c r="D3" s="446" t="s">
        <v>271</v>
      </c>
      <c r="E3" s="446" t="s">
        <v>253</v>
      </c>
      <c r="F3" s="446" t="s">
        <v>282</v>
      </c>
      <c r="G3" s="446"/>
      <c r="H3" s="446"/>
    </row>
    <row r="4" spans="2:8" ht="14.25">
      <c r="B4" s="446"/>
      <c r="C4" s="446"/>
      <c r="D4" s="446"/>
      <c r="E4" s="446"/>
      <c r="F4" s="8" t="s">
        <v>254</v>
      </c>
      <c r="G4" s="8" t="s">
        <v>255</v>
      </c>
      <c r="H4" s="8" t="s">
        <v>5</v>
      </c>
    </row>
    <row r="5" spans="2:8" ht="14.25">
      <c r="B5" s="4"/>
      <c r="C5" s="4" t="s">
        <v>7</v>
      </c>
      <c r="D5" s="3"/>
      <c r="E5" s="6">
        <f>SUM(E6)</f>
        <v>0.4674</v>
      </c>
      <c r="F5" s="44">
        <f>SUM(F6:F12)</f>
        <v>234150</v>
      </c>
      <c r="G5" s="44">
        <f>SUM(G6:G9)</f>
        <v>327720.31</v>
      </c>
      <c r="H5" s="7">
        <f>SUM(H6:H9)</f>
        <v>395870.30999999994</v>
      </c>
    </row>
    <row r="6" spans="2:8" ht="39.75" customHeight="1">
      <c r="B6" s="8">
        <v>1</v>
      </c>
      <c r="C6" s="8" t="s">
        <v>283</v>
      </c>
      <c r="D6" s="9" t="s">
        <v>284</v>
      </c>
      <c r="E6" s="9">
        <v>0.4674</v>
      </c>
      <c r="F6" s="11">
        <v>23300</v>
      </c>
      <c r="G6" s="45">
        <v>230073.71</v>
      </c>
      <c r="H6" s="11">
        <v>253373.71</v>
      </c>
    </row>
    <row r="7" spans="2:8" ht="42.75" customHeight="1">
      <c r="B7" s="515">
        <v>2</v>
      </c>
      <c r="C7" s="515" t="s">
        <v>285</v>
      </c>
      <c r="D7" s="202" t="s">
        <v>1106</v>
      </c>
      <c r="E7" s="202" t="s">
        <v>1267</v>
      </c>
      <c r="F7" s="230">
        <v>40560</v>
      </c>
      <c r="G7" s="551"/>
      <c r="H7" s="231">
        <v>40560</v>
      </c>
    </row>
    <row r="8" spans="2:8" ht="42.75" customHeight="1">
      <c r="B8" s="516"/>
      <c r="C8" s="516"/>
      <c r="D8" s="202" t="s">
        <v>1285</v>
      </c>
      <c r="E8" s="202" t="s">
        <v>1268</v>
      </c>
      <c r="F8" s="233">
        <v>4290</v>
      </c>
      <c r="G8" s="551"/>
      <c r="H8" s="231">
        <v>4290</v>
      </c>
    </row>
    <row r="9" spans="2:8" ht="11.25" customHeight="1">
      <c r="B9" s="515" t="s">
        <v>15</v>
      </c>
      <c r="C9" s="515" t="s">
        <v>286</v>
      </c>
      <c r="D9" s="550" t="s">
        <v>1104</v>
      </c>
      <c r="E9" s="550">
        <v>0.1573</v>
      </c>
      <c r="F9" s="543">
        <v>140000</v>
      </c>
      <c r="G9" s="544">
        <v>97646.6</v>
      </c>
      <c r="H9" s="547">
        <v>97646.6</v>
      </c>
    </row>
    <row r="10" spans="2:8" ht="11.25" customHeight="1">
      <c r="B10" s="517"/>
      <c r="C10" s="517"/>
      <c r="D10" s="550"/>
      <c r="E10" s="550"/>
      <c r="F10" s="543"/>
      <c r="G10" s="545"/>
      <c r="H10" s="548"/>
    </row>
    <row r="11" spans="2:8" ht="22.5" customHeight="1">
      <c r="B11" s="517"/>
      <c r="C11" s="517"/>
      <c r="D11" s="201" t="s">
        <v>1105</v>
      </c>
      <c r="E11" s="201">
        <v>0.0755</v>
      </c>
      <c r="F11" s="543"/>
      <c r="G11" s="545"/>
      <c r="H11" s="548"/>
    </row>
    <row r="12" spans="2:8" ht="22.5" customHeight="1">
      <c r="B12" s="516"/>
      <c r="C12" s="516"/>
      <c r="D12" s="201" t="s">
        <v>1103</v>
      </c>
      <c r="E12" s="201">
        <v>0.5201</v>
      </c>
      <c r="F12" s="205">
        <v>26000</v>
      </c>
      <c r="G12" s="546"/>
      <c r="H12" s="549"/>
    </row>
    <row r="13" spans="2:8" ht="15.75" customHeight="1">
      <c r="B13" s="3"/>
      <c r="C13" s="4" t="s">
        <v>13</v>
      </c>
      <c r="D13" s="3"/>
      <c r="E13" s="6"/>
      <c r="F13" s="44"/>
      <c r="G13" s="44"/>
      <c r="H13" s="44"/>
    </row>
    <row r="14" spans="2:8" ht="14.25">
      <c r="B14" s="3"/>
      <c r="C14" s="4" t="s">
        <v>16</v>
      </c>
      <c r="D14" s="3"/>
      <c r="E14" s="6"/>
      <c r="F14" s="44"/>
      <c r="G14" s="44"/>
      <c r="H14" s="44"/>
    </row>
    <row r="15" spans="2:8" ht="14.25">
      <c r="B15" s="3"/>
      <c r="C15" s="4" t="s">
        <v>18</v>
      </c>
      <c r="D15" s="3"/>
      <c r="E15" s="6"/>
      <c r="F15" s="44"/>
      <c r="G15" s="44"/>
      <c r="H15" s="44"/>
    </row>
    <row r="16" spans="2:8" ht="14.25">
      <c r="B16" s="3"/>
      <c r="C16" s="4" t="s">
        <v>20</v>
      </c>
      <c r="D16" s="3"/>
      <c r="E16" s="6"/>
      <c r="F16" s="44"/>
      <c r="G16" s="44"/>
      <c r="H16" s="44"/>
    </row>
    <row r="17" spans="2:8" ht="14.25">
      <c r="B17" s="3"/>
      <c r="C17" s="4" t="s">
        <v>22</v>
      </c>
      <c r="D17" s="3"/>
      <c r="E17" s="6">
        <f>SUM(E18)</f>
        <v>0.3668</v>
      </c>
      <c r="F17" s="44">
        <f>SUM(F18)</f>
        <v>7336</v>
      </c>
      <c r="G17" s="44">
        <f>SUM(G18)</f>
        <v>50100.36</v>
      </c>
      <c r="H17" s="44">
        <f>SUM(H18)</f>
        <v>57436.36</v>
      </c>
    </row>
    <row r="18" spans="2:8" ht="37.5" customHeight="1">
      <c r="B18" s="8">
        <v>4</v>
      </c>
      <c r="C18" s="8" t="s">
        <v>287</v>
      </c>
      <c r="D18" s="8" t="s">
        <v>288</v>
      </c>
      <c r="E18" s="10">
        <v>0.3668</v>
      </c>
      <c r="F18" s="45">
        <v>7336</v>
      </c>
      <c r="G18" s="45">
        <v>50100.36</v>
      </c>
      <c r="H18" s="45">
        <v>57436.36</v>
      </c>
    </row>
    <row r="19" spans="2:8" ht="14.25">
      <c r="B19" s="3"/>
      <c r="C19" s="4" t="s">
        <v>24</v>
      </c>
      <c r="D19" s="3"/>
      <c r="E19" s="6"/>
      <c r="F19" s="44"/>
      <c r="G19" s="44"/>
      <c r="H19" s="44"/>
    </row>
    <row r="20" spans="2:8" ht="14.25">
      <c r="B20" s="3"/>
      <c r="C20" s="4" t="s">
        <v>289</v>
      </c>
      <c r="D20" s="3"/>
      <c r="E20" s="6"/>
      <c r="F20" s="44"/>
      <c r="G20" s="44"/>
      <c r="H20" s="44"/>
    </row>
    <row r="21" spans="2:8" ht="39.75" customHeight="1">
      <c r="B21" s="8">
        <v>5</v>
      </c>
      <c r="C21" s="8" t="s">
        <v>290</v>
      </c>
      <c r="D21" s="541" t="s">
        <v>291</v>
      </c>
      <c r="E21" s="541"/>
      <c r="F21" s="541"/>
      <c r="G21" s="21"/>
      <c r="H21" s="21"/>
    </row>
    <row r="22" spans="2:8" ht="14.25">
      <c r="B22" s="3"/>
      <c r="C22" s="4" t="s">
        <v>28</v>
      </c>
      <c r="D22" s="3"/>
      <c r="E22" s="6"/>
      <c r="F22" s="44"/>
      <c r="G22" s="44"/>
      <c r="H22" s="44"/>
    </row>
    <row r="23" spans="2:8" ht="14.25">
      <c r="B23" s="3"/>
      <c r="C23" s="4" t="s">
        <v>30</v>
      </c>
      <c r="D23" s="3"/>
      <c r="E23" s="6">
        <f>SUM(E24)</f>
        <v>0.85</v>
      </c>
      <c r="F23" s="44">
        <f>SUM(F24)</f>
        <v>850</v>
      </c>
      <c r="G23" s="44"/>
      <c r="H23" s="44">
        <f>SUM(H24)</f>
        <v>850</v>
      </c>
    </row>
    <row r="24" spans="2:8" s="220" customFormat="1" ht="14.25">
      <c r="B24" s="234"/>
      <c r="C24" s="211"/>
      <c r="D24" s="290">
        <v>46</v>
      </c>
      <c r="E24" s="295">
        <v>0.85</v>
      </c>
      <c r="F24" s="381">
        <v>850</v>
      </c>
      <c r="G24" s="381"/>
      <c r="H24" s="381">
        <f>SUM(F24:G24)</f>
        <v>850</v>
      </c>
    </row>
    <row r="25" spans="2:8" ht="25.5">
      <c r="B25" s="3"/>
      <c r="C25" s="4" t="s">
        <v>32</v>
      </c>
      <c r="D25" s="3"/>
      <c r="E25" s="6"/>
      <c r="F25" s="44"/>
      <c r="G25" s="44"/>
      <c r="H25" s="44"/>
    </row>
    <row r="26" spans="2:8" ht="14.25">
      <c r="B26" s="3"/>
      <c r="C26" s="4" t="s">
        <v>34</v>
      </c>
      <c r="D26" s="3"/>
      <c r="E26" s="6"/>
      <c r="F26" s="44"/>
      <c r="G26" s="44"/>
      <c r="H26" s="44"/>
    </row>
    <row r="27" spans="2:8" ht="14.25">
      <c r="B27" s="3"/>
      <c r="C27" s="4" t="s">
        <v>36</v>
      </c>
      <c r="D27" s="3"/>
      <c r="E27" s="6"/>
      <c r="F27" s="44"/>
      <c r="G27" s="44"/>
      <c r="H27" s="44"/>
    </row>
    <row r="28" spans="2:8" ht="14.25">
      <c r="B28" s="3"/>
      <c r="C28" s="4" t="s">
        <v>38</v>
      </c>
      <c r="D28" s="3"/>
      <c r="E28" s="6"/>
      <c r="F28" s="44"/>
      <c r="G28" s="44"/>
      <c r="H28" s="44"/>
    </row>
    <row r="29" spans="2:8" ht="14.25">
      <c r="B29" s="3"/>
      <c r="C29" s="4" t="s">
        <v>40</v>
      </c>
      <c r="D29" s="3"/>
      <c r="E29" s="6"/>
      <c r="F29" s="44"/>
      <c r="G29" s="44"/>
      <c r="H29" s="44"/>
    </row>
    <row r="30" spans="2:8" ht="14.25">
      <c r="B30" s="8"/>
      <c r="C30" s="17" t="s">
        <v>41</v>
      </c>
      <c r="D30" s="13"/>
      <c r="E30" s="14">
        <f>SUM(E29,E28,E27,E26,E25,E23,E22,E20,E19,E17,E16,E15,E14,E13,E5)</f>
        <v>1.6842000000000001</v>
      </c>
      <c r="F30" s="51">
        <f>SUM(F29,F28,F27,F26,F25,F23,F22,F20,F19,F17,F16,F15,F14,F13,F5)</f>
        <v>242336</v>
      </c>
      <c r="G30" s="51">
        <f>SUM(G29,G28,G27,G26,G25,G23,G22,G20,G19,G17,G16,G15,G14,G13,G5)</f>
        <v>377820.67</v>
      </c>
      <c r="H30" s="51">
        <f>SUM(H29,H28,H27,H26,H25,H23,H22,H20,H19,H17,H16,H15,H14,H13,H5)</f>
        <v>454156.6699999999</v>
      </c>
    </row>
    <row r="41" ht="14.25">
      <c r="E41" s="385">
        <v>29</v>
      </c>
    </row>
  </sheetData>
  <sheetProtection/>
  <mergeCells count="17">
    <mergeCell ref="G9:G12"/>
    <mergeCell ref="H9:H12"/>
    <mergeCell ref="B7:B8"/>
    <mergeCell ref="C7:C8"/>
    <mergeCell ref="D9:D10"/>
    <mergeCell ref="E9:E10"/>
    <mergeCell ref="G7:G8"/>
    <mergeCell ref="D21:F21"/>
    <mergeCell ref="B1:H2"/>
    <mergeCell ref="C3:C4"/>
    <mergeCell ref="D3:D4"/>
    <mergeCell ref="B3:B4"/>
    <mergeCell ref="E3:E4"/>
    <mergeCell ref="F3:H3"/>
    <mergeCell ref="F9:F11"/>
    <mergeCell ref="B9:B12"/>
    <mergeCell ref="C9:C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43"/>
  <sheetViews>
    <sheetView view="pageBreakPreview" zoomScaleSheetLayoutView="100" zoomScalePageLayoutView="0" workbookViewId="0" topLeftCell="A28">
      <selection activeCell="D3" sqref="D3:D5"/>
    </sheetView>
  </sheetViews>
  <sheetFormatPr defaultColWidth="8.796875" defaultRowHeight="14.25"/>
  <cols>
    <col min="1" max="1" width="7.09765625" style="0" customWidth="1"/>
    <col min="2" max="2" width="4.69921875" style="0" customWidth="1"/>
    <col min="5" max="5" width="12.5" style="0" customWidth="1"/>
    <col min="6" max="6" width="10.59765625" style="0" bestFit="1" customWidth="1"/>
    <col min="7" max="7" width="11.8984375" style="0" bestFit="1" customWidth="1"/>
    <col min="8" max="8" width="12.3984375" style="0" bestFit="1" customWidth="1"/>
  </cols>
  <sheetData>
    <row r="1" spans="2:8" ht="14.25">
      <c r="B1" s="542" t="s">
        <v>309</v>
      </c>
      <c r="C1" s="542"/>
      <c r="D1" s="542"/>
      <c r="E1" s="542"/>
      <c r="F1" s="542"/>
      <c r="G1" s="542"/>
      <c r="H1" s="542"/>
    </row>
    <row r="2" spans="2:8" ht="14.25">
      <c r="B2" s="542"/>
      <c r="C2" s="542"/>
      <c r="D2" s="542"/>
      <c r="E2" s="542"/>
      <c r="F2" s="542"/>
      <c r="G2" s="542"/>
      <c r="H2" s="542"/>
    </row>
    <row r="3" spans="2:8" ht="40.5" customHeight="1">
      <c r="B3" s="446" t="s">
        <v>0</v>
      </c>
      <c r="C3" s="446" t="s">
        <v>310</v>
      </c>
      <c r="D3" s="446" t="s">
        <v>271</v>
      </c>
      <c r="E3" s="446" t="s">
        <v>253</v>
      </c>
      <c r="F3" s="446" t="s">
        <v>2</v>
      </c>
      <c r="G3" s="446"/>
      <c r="H3" s="446"/>
    </row>
    <row r="4" spans="2:8" ht="24" customHeight="1">
      <c r="B4" s="446"/>
      <c r="C4" s="446"/>
      <c r="D4" s="446"/>
      <c r="E4" s="446"/>
      <c r="F4" s="446"/>
      <c r="G4" s="446"/>
      <c r="H4" s="446"/>
    </row>
    <row r="5" spans="2:8" ht="14.25">
      <c r="B5" s="446"/>
      <c r="C5" s="446"/>
      <c r="D5" s="446"/>
      <c r="E5" s="446"/>
      <c r="F5" s="8" t="s">
        <v>254</v>
      </c>
      <c r="G5" s="8" t="s">
        <v>255</v>
      </c>
      <c r="H5" s="8" t="s">
        <v>5</v>
      </c>
    </row>
    <row r="6" spans="2:8" ht="14.25">
      <c r="B6" s="4"/>
      <c r="C6" s="552" t="s">
        <v>7</v>
      </c>
      <c r="D6" s="552"/>
      <c r="E6" s="6">
        <f>SUM(E9,E10,E11,E12,E13,E23,E14,E15,E16,E17,E18,E19,E20,E22)</f>
        <v>7.7809</v>
      </c>
      <c r="F6" s="44">
        <f>SUM(F7:F23)</f>
        <v>402735</v>
      </c>
      <c r="G6" s="44">
        <f>SUM(G7:G23)</f>
        <v>9472384.43</v>
      </c>
      <c r="H6" s="44">
        <f>SUM(H7:H23)</f>
        <v>9875119.43</v>
      </c>
    </row>
    <row r="7" spans="2:8" ht="14.25">
      <c r="B7" s="446"/>
      <c r="C7" s="515" t="s">
        <v>293</v>
      </c>
      <c r="D7" s="446" t="s">
        <v>294</v>
      </c>
      <c r="E7" s="446"/>
      <c r="F7" s="538">
        <v>266135</v>
      </c>
      <c r="G7" s="538">
        <v>9472384.43</v>
      </c>
      <c r="H7" s="538">
        <v>9797019.43</v>
      </c>
    </row>
    <row r="8" spans="2:8" ht="14.25">
      <c r="B8" s="446"/>
      <c r="C8" s="517"/>
      <c r="E8" s="54">
        <f>SUM(E9:E20)</f>
        <v>5.0485</v>
      </c>
      <c r="F8" s="538"/>
      <c r="G8" s="538"/>
      <c r="H8" s="538"/>
    </row>
    <row r="9" spans="2:8" ht="14.25">
      <c r="B9" s="446"/>
      <c r="C9" s="517"/>
      <c r="D9" s="8" t="s">
        <v>295</v>
      </c>
      <c r="E9" s="10">
        <v>0.3542</v>
      </c>
      <c r="F9" s="538"/>
      <c r="G9" s="538"/>
      <c r="H9" s="538"/>
    </row>
    <row r="10" spans="2:10" ht="14.25">
      <c r="B10" s="446"/>
      <c r="C10" s="517"/>
      <c r="D10" s="8" t="s">
        <v>296</v>
      </c>
      <c r="E10" s="10">
        <v>0.0449</v>
      </c>
      <c r="F10" s="538"/>
      <c r="G10" s="538"/>
      <c r="H10" s="538"/>
      <c r="J10" s="52"/>
    </row>
    <row r="11" spans="2:8" ht="14.25">
      <c r="B11" s="446"/>
      <c r="C11" s="517"/>
      <c r="D11" s="8" t="s">
        <v>297</v>
      </c>
      <c r="E11" s="10">
        <v>0.0552</v>
      </c>
      <c r="F11" s="538"/>
      <c r="G11" s="538"/>
      <c r="H11" s="538"/>
    </row>
    <row r="12" spans="2:8" ht="14.25">
      <c r="B12" s="446"/>
      <c r="C12" s="517"/>
      <c r="D12" s="8" t="s">
        <v>298</v>
      </c>
      <c r="E12" s="10">
        <v>0.0415</v>
      </c>
      <c r="F12" s="538"/>
      <c r="G12" s="538"/>
      <c r="H12" s="538"/>
    </row>
    <row r="13" spans="2:8" ht="14.25">
      <c r="B13" s="446"/>
      <c r="C13" s="517"/>
      <c r="D13" s="8" t="s">
        <v>299</v>
      </c>
      <c r="E13" s="10">
        <v>0.0229</v>
      </c>
      <c r="F13" s="538"/>
      <c r="G13" s="538"/>
      <c r="H13" s="538"/>
    </row>
    <row r="14" spans="2:8" ht="14.25">
      <c r="B14" s="446"/>
      <c r="C14" s="517"/>
      <c r="D14" s="8" t="s">
        <v>300</v>
      </c>
      <c r="E14" s="10">
        <v>0.0782</v>
      </c>
      <c r="F14" s="538"/>
      <c r="G14" s="538"/>
      <c r="H14" s="538"/>
    </row>
    <row r="15" spans="2:8" ht="14.25">
      <c r="B15" s="446"/>
      <c r="C15" s="517"/>
      <c r="D15" s="8" t="s">
        <v>301</v>
      </c>
      <c r="E15" s="10">
        <v>0.0912</v>
      </c>
      <c r="F15" s="538"/>
      <c r="G15" s="538"/>
      <c r="H15" s="538"/>
    </row>
    <row r="16" spans="2:8" ht="14.25">
      <c r="B16" s="446"/>
      <c r="C16" s="517"/>
      <c r="D16" s="8" t="s">
        <v>302</v>
      </c>
      <c r="E16" s="10">
        <v>0.0737</v>
      </c>
      <c r="F16" s="538"/>
      <c r="G16" s="538"/>
      <c r="H16" s="538"/>
    </row>
    <row r="17" spans="2:8" ht="14.25">
      <c r="B17" s="446"/>
      <c r="C17" s="517"/>
      <c r="D17" s="8" t="s">
        <v>303</v>
      </c>
      <c r="E17" s="10">
        <v>0.0599</v>
      </c>
      <c r="F17" s="538"/>
      <c r="G17" s="538"/>
      <c r="H17" s="538"/>
    </row>
    <row r="18" spans="2:8" ht="14.25">
      <c r="B18" s="446"/>
      <c r="C18" s="517"/>
      <c r="D18" s="8">
        <v>1520</v>
      </c>
      <c r="E18" s="10">
        <v>0.5869</v>
      </c>
      <c r="F18" s="538"/>
      <c r="G18" s="538"/>
      <c r="H18" s="538"/>
    </row>
    <row r="19" spans="2:8" ht="14.25">
      <c r="B19" s="446"/>
      <c r="C19" s="517"/>
      <c r="D19" s="8" t="s">
        <v>304</v>
      </c>
      <c r="E19" s="10">
        <v>0.073</v>
      </c>
      <c r="F19" s="538"/>
      <c r="G19" s="538"/>
      <c r="H19" s="538"/>
    </row>
    <row r="20" spans="2:8" ht="14.25">
      <c r="B20" s="446"/>
      <c r="C20" s="517"/>
      <c r="D20" s="8" t="s">
        <v>305</v>
      </c>
      <c r="E20" s="10">
        <v>3.5669</v>
      </c>
      <c r="F20" s="538"/>
      <c r="G20" s="538"/>
      <c r="H20" s="538"/>
    </row>
    <row r="21" spans="2:8" ht="14.25">
      <c r="B21" s="446"/>
      <c r="C21" s="517"/>
      <c r="D21" s="446" t="s">
        <v>306</v>
      </c>
      <c r="E21" s="446"/>
      <c r="F21" s="538">
        <v>58500</v>
      </c>
      <c r="G21" s="538"/>
      <c r="H21" s="538"/>
    </row>
    <row r="22" spans="2:8" ht="14.25">
      <c r="B22" s="446"/>
      <c r="C22" s="516"/>
      <c r="D22" s="8">
        <v>1578</v>
      </c>
      <c r="E22" s="10">
        <v>1.17</v>
      </c>
      <c r="F22" s="538"/>
      <c r="G22" s="538"/>
      <c r="H22" s="538"/>
    </row>
    <row r="23" spans="2:8" ht="63.75">
      <c r="B23" s="8"/>
      <c r="C23" s="29" t="s">
        <v>307</v>
      </c>
      <c r="D23" s="8" t="s">
        <v>308</v>
      </c>
      <c r="E23" s="10">
        <v>1.5624</v>
      </c>
      <c r="F23" s="45">
        <v>78100</v>
      </c>
      <c r="G23" s="45"/>
      <c r="H23" s="45">
        <v>78100</v>
      </c>
    </row>
    <row r="24" spans="2:8" ht="25.5">
      <c r="B24" s="3"/>
      <c r="C24" s="4" t="s">
        <v>13</v>
      </c>
      <c r="D24" s="3"/>
      <c r="E24" s="6"/>
      <c r="F24" s="44"/>
      <c r="G24" s="44"/>
      <c r="H24" s="44"/>
    </row>
    <row r="25" spans="2:8" ht="14.25">
      <c r="B25" s="3"/>
      <c r="C25" s="4" t="s">
        <v>16</v>
      </c>
      <c r="D25" s="3"/>
      <c r="E25" s="6"/>
      <c r="F25" s="44"/>
      <c r="G25" s="44"/>
      <c r="H25" s="44"/>
    </row>
    <row r="26" spans="2:8" ht="14.25">
      <c r="B26" s="3"/>
      <c r="C26" s="4" t="s">
        <v>18</v>
      </c>
      <c r="D26" s="3"/>
      <c r="E26" s="6"/>
      <c r="F26" s="44"/>
      <c r="G26" s="44"/>
      <c r="H26" s="44"/>
    </row>
    <row r="27" spans="2:8" ht="14.25">
      <c r="B27" s="3"/>
      <c r="C27" s="4" t="s">
        <v>20</v>
      </c>
      <c r="D27" s="3"/>
      <c r="E27" s="6">
        <f>SUM(E28)</f>
        <v>1.35</v>
      </c>
      <c r="F27" s="44">
        <f>SUM(F28)</f>
        <v>27000</v>
      </c>
      <c r="G27" s="44">
        <f>SUM(G28)</f>
        <v>175956.74</v>
      </c>
      <c r="H27" s="44">
        <f>SUM(H28)</f>
        <v>202956.74</v>
      </c>
    </row>
    <row r="28" spans="2:8" ht="35.25" customHeight="1">
      <c r="B28" s="446"/>
      <c r="C28" s="515" t="s">
        <v>311</v>
      </c>
      <c r="D28" s="446">
        <v>676</v>
      </c>
      <c r="E28" s="528">
        <v>1.35</v>
      </c>
      <c r="F28" s="538">
        <v>27000</v>
      </c>
      <c r="G28" s="538">
        <v>175956.74</v>
      </c>
      <c r="H28" s="538">
        <v>202956.74</v>
      </c>
    </row>
    <row r="29" spans="2:8" ht="15.75" customHeight="1">
      <c r="B29" s="446"/>
      <c r="C29" s="516"/>
      <c r="D29" s="446"/>
      <c r="E29" s="528"/>
      <c r="F29" s="538"/>
      <c r="G29" s="538"/>
      <c r="H29" s="538"/>
    </row>
    <row r="30" spans="2:8" ht="14.25">
      <c r="B30" s="3"/>
      <c r="C30" s="4" t="s">
        <v>22</v>
      </c>
      <c r="D30" s="3"/>
      <c r="E30" s="6"/>
      <c r="F30" s="44"/>
      <c r="G30" s="44"/>
      <c r="H30" s="44"/>
    </row>
    <row r="31" spans="2:8" ht="14.25">
      <c r="B31" s="3"/>
      <c r="C31" s="4" t="s">
        <v>24</v>
      </c>
      <c r="D31" s="3"/>
      <c r="E31" s="6"/>
      <c r="F31" s="44"/>
      <c r="G31" s="44"/>
      <c r="H31" s="44"/>
    </row>
    <row r="32" spans="2:8" ht="14.25">
      <c r="B32" s="3"/>
      <c r="C32" s="4" t="s">
        <v>26</v>
      </c>
      <c r="D32" s="3"/>
      <c r="E32" s="6"/>
      <c r="F32" s="44"/>
      <c r="G32" s="44"/>
      <c r="H32" s="44"/>
    </row>
    <row r="33" spans="2:8" ht="14.25">
      <c r="B33" s="3"/>
      <c r="C33" s="4" t="s">
        <v>28</v>
      </c>
      <c r="D33" s="3"/>
      <c r="E33" s="6"/>
      <c r="F33" s="44"/>
      <c r="G33" s="44"/>
      <c r="H33" s="44"/>
    </row>
    <row r="34" spans="2:8" ht="14.25">
      <c r="B34" s="3"/>
      <c r="C34" s="4" t="s">
        <v>30</v>
      </c>
      <c r="D34" s="3"/>
      <c r="E34" s="6"/>
      <c r="F34" s="44"/>
      <c r="G34" s="44"/>
      <c r="H34" s="44"/>
    </row>
    <row r="35" spans="2:8" ht="25.5">
      <c r="B35" s="3"/>
      <c r="C35" s="4" t="s">
        <v>32</v>
      </c>
      <c r="D35" s="3"/>
      <c r="E35" s="6"/>
      <c r="F35" s="44"/>
      <c r="G35" s="44"/>
      <c r="H35" s="44"/>
    </row>
    <row r="36" spans="2:8" ht="14.25">
      <c r="B36" s="3"/>
      <c r="C36" s="4" t="s">
        <v>34</v>
      </c>
      <c r="D36" s="3"/>
      <c r="E36" s="6"/>
      <c r="F36" s="44"/>
      <c r="G36" s="44"/>
      <c r="H36" s="44"/>
    </row>
    <row r="37" spans="2:8" ht="14.25">
      <c r="B37" s="3"/>
      <c r="C37" s="4" t="s">
        <v>36</v>
      </c>
      <c r="D37" s="3"/>
      <c r="E37" s="6"/>
      <c r="F37" s="44"/>
      <c r="G37" s="44"/>
      <c r="H37" s="44"/>
    </row>
    <row r="38" spans="2:8" ht="25.5">
      <c r="B38" s="3"/>
      <c r="C38" s="4" t="s">
        <v>38</v>
      </c>
      <c r="D38" s="3"/>
      <c r="E38" s="6"/>
      <c r="F38" s="44"/>
      <c r="G38" s="44"/>
      <c r="H38" s="44"/>
    </row>
    <row r="39" spans="2:8" ht="14.25">
      <c r="B39" s="3"/>
      <c r="C39" s="53" t="s">
        <v>40</v>
      </c>
      <c r="D39" s="4"/>
      <c r="E39" s="6">
        <v>0.98</v>
      </c>
      <c r="F39" s="44">
        <f>SUM(F40)</f>
        <v>17800</v>
      </c>
      <c r="G39" s="44">
        <f>SUM(G40)</f>
        <v>35000</v>
      </c>
      <c r="H39" s="44">
        <f>SUM(H40)</f>
        <v>52800</v>
      </c>
    </row>
    <row r="40" spans="2:8" ht="39" customHeight="1">
      <c r="B40" s="446"/>
      <c r="C40" s="509" t="s">
        <v>312</v>
      </c>
      <c r="D40" s="446">
        <v>280</v>
      </c>
      <c r="E40" s="528">
        <v>0.98</v>
      </c>
      <c r="F40" s="538">
        <v>17800</v>
      </c>
      <c r="G40" s="538">
        <v>35000</v>
      </c>
      <c r="H40" s="538">
        <v>52800</v>
      </c>
    </row>
    <row r="41" spans="2:8" ht="14.25">
      <c r="B41" s="446"/>
      <c r="C41" s="510"/>
      <c r="D41" s="446"/>
      <c r="E41" s="528"/>
      <c r="F41" s="538"/>
      <c r="G41" s="538"/>
      <c r="H41" s="538"/>
    </row>
    <row r="42" spans="2:8" ht="14.25">
      <c r="B42" s="8"/>
      <c r="C42" s="23" t="s">
        <v>41</v>
      </c>
      <c r="D42" s="8"/>
      <c r="E42" s="50">
        <f>SUM(E39,E38,E37,E36,E35,E34,E33,E32,E31,E30,E27,E26,E25,E24,E6)</f>
        <v>10.1109</v>
      </c>
      <c r="F42" s="48">
        <f>SUM(F39,F38,F37,F36,F35,F34,F33,F32,F31,F30,F27,F26,F25,F24,F6)</f>
        <v>447535</v>
      </c>
      <c r="G42" s="48">
        <f>SUM(G39,G38,G37,G36,G35,G34,G33,G32,G31,G30,G27,G26,G25,G24,G6)</f>
        <v>9683341.17</v>
      </c>
      <c r="H42" s="48">
        <f>SUM(H39,H38,H37,H36,H35,H34,H33,H32,H31,H30,H27,H26,H25,H24,H6)</f>
        <v>10130876.17</v>
      </c>
    </row>
    <row r="43" ht="14.25">
      <c r="E43">
        <v>30</v>
      </c>
    </row>
  </sheetData>
  <sheetProtection/>
  <mergeCells count="29">
    <mergeCell ref="C40:C41"/>
    <mergeCell ref="B40:B41"/>
    <mergeCell ref="D40:D41"/>
    <mergeCell ref="E40:E41"/>
    <mergeCell ref="B1:H2"/>
    <mergeCell ref="C3:C5"/>
    <mergeCell ref="D3:D5"/>
    <mergeCell ref="C28:C29"/>
    <mergeCell ref="G40:G41"/>
    <mergeCell ref="H7:H22"/>
    <mergeCell ref="D21:E21"/>
    <mergeCell ref="F21:F22"/>
    <mergeCell ref="G28:G29"/>
    <mergeCell ref="H28:H29"/>
    <mergeCell ref="G7:G22"/>
    <mergeCell ref="H40:H41"/>
    <mergeCell ref="F40:F41"/>
    <mergeCell ref="D7:E7"/>
    <mergeCell ref="F7:F20"/>
    <mergeCell ref="B28:B29"/>
    <mergeCell ref="D28:D29"/>
    <mergeCell ref="E28:E29"/>
    <mergeCell ref="F28:F29"/>
    <mergeCell ref="B3:B5"/>
    <mergeCell ref="E3:E5"/>
    <mergeCell ref="F3:H4"/>
    <mergeCell ref="C6:D6"/>
    <mergeCell ref="B7:B22"/>
    <mergeCell ref="C7:C22"/>
  </mergeCells>
  <printOptions/>
  <pageMargins left="0.7" right="0.7" top="0.75" bottom="0.75" header="0.3" footer="0.3"/>
  <pageSetup horizontalDpi="300" verticalDpi="300" orientation="portrait" paperSize="9" scale="97" r:id="rId1"/>
  <rowBreaks count="1" manualBreakCount="1">
    <brk id="43" min="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H41"/>
  <sheetViews>
    <sheetView view="pageBreakPreview" zoomScaleSheetLayoutView="100" zoomScalePageLayoutView="0" workbookViewId="0" topLeftCell="A28">
      <selection activeCell="C25" sqref="C25"/>
    </sheetView>
  </sheetViews>
  <sheetFormatPr defaultColWidth="8.796875" defaultRowHeight="14.25"/>
  <cols>
    <col min="2" max="2" width="6" style="0" customWidth="1"/>
    <col min="3" max="3" width="11.3984375" style="0" customWidth="1"/>
    <col min="5" max="5" width="10.19921875" style="0" customWidth="1"/>
    <col min="6" max="6" width="10.19921875" style="0" bestFit="1" customWidth="1"/>
    <col min="7" max="7" width="10.09765625" style="0" customWidth="1"/>
    <col min="8" max="8" width="10.19921875" style="0" bestFit="1" customWidth="1"/>
  </cols>
  <sheetData>
    <row r="1" spans="2:8" ht="14.25">
      <c r="B1" s="542" t="s">
        <v>316</v>
      </c>
      <c r="C1" s="542"/>
      <c r="D1" s="542"/>
      <c r="E1" s="542"/>
      <c r="F1" s="542"/>
      <c r="G1" s="542"/>
      <c r="H1" s="542"/>
    </row>
    <row r="2" spans="2:8" ht="14.25">
      <c r="B2" s="542"/>
      <c r="C2" s="542"/>
      <c r="D2" s="542"/>
      <c r="E2" s="542"/>
      <c r="F2" s="542"/>
      <c r="G2" s="542"/>
      <c r="H2" s="542"/>
    </row>
    <row r="3" spans="2:8" ht="25.5" customHeight="1">
      <c r="B3" s="446" t="s">
        <v>0</v>
      </c>
      <c r="C3" s="509" t="s">
        <v>270</v>
      </c>
      <c r="D3" s="509" t="s">
        <v>271</v>
      </c>
      <c r="E3" s="446" t="s">
        <v>253</v>
      </c>
      <c r="F3" s="446" t="s">
        <v>2</v>
      </c>
      <c r="G3" s="446"/>
      <c r="H3" s="446"/>
    </row>
    <row r="4" spans="2:8" ht="14.25">
      <c r="B4" s="446"/>
      <c r="C4" s="510"/>
      <c r="D4" s="510"/>
      <c r="E4" s="446"/>
      <c r="F4" s="8" t="s">
        <v>254</v>
      </c>
      <c r="G4" s="8" t="s">
        <v>255</v>
      </c>
      <c r="H4" s="8" t="s">
        <v>5</v>
      </c>
    </row>
    <row r="5" spans="2:8" ht="14.25" customHeight="1">
      <c r="B5" s="4"/>
      <c r="C5" s="53" t="s">
        <v>7</v>
      </c>
      <c r="D5" s="5"/>
      <c r="E5" s="6">
        <f>SUM(E6)</f>
        <v>0.1025</v>
      </c>
      <c r="F5" s="44">
        <f>SUM(F6)</f>
        <v>10000</v>
      </c>
      <c r="G5" s="44">
        <f>SUM(G6)</f>
        <v>89000</v>
      </c>
      <c r="H5" s="44">
        <f>SUM(H6)</f>
        <v>99000</v>
      </c>
    </row>
    <row r="6" spans="2:8" ht="27" customHeight="1">
      <c r="B6" s="446">
        <v>1</v>
      </c>
      <c r="C6" s="554" t="s">
        <v>317</v>
      </c>
      <c r="D6" s="553" t="s">
        <v>1274</v>
      </c>
      <c r="E6" s="528">
        <v>0.1025</v>
      </c>
      <c r="F6" s="538">
        <v>10000</v>
      </c>
      <c r="G6" s="538">
        <v>89000</v>
      </c>
      <c r="H6" s="538">
        <v>99000</v>
      </c>
    </row>
    <row r="7" spans="2:8" ht="14.25">
      <c r="B7" s="446"/>
      <c r="C7" s="555"/>
      <c r="D7" s="539"/>
      <c r="E7" s="528"/>
      <c r="F7" s="538"/>
      <c r="G7" s="538"/>
      <c r="H7" s="538"/>
    </row>
    <row r="8" spans="2:8" ht="14.25">
      <c r="B8" s="3"/>
      <c r="C8" s="53" t="s">
        <v>13</v>
      </c>
      <c r="D8" s="12"/>
      <c r="E8" s="6"/>
      <c r="F8" s="44"/>
      <c r="G8" s="44"/>
      <c r="H8" s="44"/>
    </row>
    <row r="9" spans="2:8" ht="14.25">
      <c r="B9" s="3"/>
      <c r="C9" s="53" t="s">
        <v>16</v>
      </c>
      <c r="D9" s="12"/>
      <c r="E9" s="6"/>
      <c r="F9" s="44"/>
      <c r="G9" s="44"/>
      <c r="H9" s="44"/>
    </row>
    <row r="10" spans="2:8" ht="14.25">
      <c r="B10" s="3"/>
      <c r="C10" s="53" t="s">
        <v>18</v>
      </c>
      <c r="D10" s="12"/>
      <c r="E10" s="6"/>
      <c r="F10" s="44"/>
      <c r="G10" s="44"/>
      <c r="H10" s="44"/>
    </row>
    <row r="11" spans="2:8" ht="14.25">
      <c r="B11" s="3"/>
      <c r="C11" s="53" t="s">
        <v>20</v>
      </c>
      <c r="D11" s="12"/>
      <c r="E11" s="6">
        <f>SUM(E12:E13)</f>
        <v>0.5700000000000001</v>
      </c>
      <c r="F11" s="44">
        <f>SUM(F12)</f>
        <v>9000</v>
      </c>
      <c r="G11" s="44">
        <f>SUM(G12)</f>
        <v>117492.39</v>
      </c>
      <c r="H11" s="44">
        <f>SUM(H12)</f>
        <v>126492.39</v>
      </c>
    </row>
    <row r="12" spans="2:8" ht="24" customHeight="1">
      <c r="B12" s="446"/>
      <c r="C12" s="554" t="s">
        <v>318</v>
      </c>
      <c r="D12" s="9">
        <v>678</v>
      </c>
      <c r="E12" s="10">
        <v>0.33</v>
      </c>
      <c r="F12" s="538">
        <v>9000</v>
      </c>
      <c r="G12" s="538">
        <v>117492.39</v>
      </c>
      <c r="H12" s="538">
        <v>126492.39</v>
      </c>
    </row>
    <row r="13" spans="2:8" ht="14.25">
      <c r="B13" s="446"/>
      <c r="C13" s="510"/>
      <c r="D13" s="9" t="s">
        <v>313</v>
      </c>
      <c r="E13" s="10">
        <v>0.24</v>
      </c>
      <c r="F13" s="538"/>
      <c r="G13" s="538"/>
      <c r="H13" s="538"/>
    </row>
    <row r="14" spans="2:8" ht="14.25">
      <c r="B14" s="3"/>
      <c r="C14" s="4" t="s">
        <v>22</v>
      </c>
      <c r="D14" s="12"/>
      <c r="E14" s="6"/>
      <c r="F14" s="44"/>
      <c r="G14" s="44"/>
      <c r="H14" s="44"/>
    </row>
    <row r="15" spans="2:8" ht="14.25">
      <c r="B15" s="3"/>
      <c r="C15" s="4" t="s">
        <v>24</v>
      </c>
      <c r="D15" s="12"/>
      <c r="E15" s="6">
        <f>SUM(E16)</f>
        <v>1.52</v>
      </c>
      <c r="F15" s="44">
        <f>SUM(F16)</f>
        <v>30400</v>
      </c>
      <c r="G15" s="44">
        <f>SUM(G16)</f>
        <v>45341.18</v>
      </c>
      <c r="H15" s="44">
        <f>SUM(H16)</f>
        <v>75741.18</v>
      </c>
    </row>
    <row r="16" spans="2:8" ht="23.25" customHeight="1">
      <c r="B16" s="446"/>
      <c r="C16" s="509" t="s">
        <v>319</v>
      </c>
      <c r="D16" s="539">
        <v>237</v>
      </c>
      <c r="E16" s="528">
        <v>1.52</v>
      </c>
      <c r="F16" s="538">
        <v>30400</v>
      </c>
      <c r="G16" s="538">
        <v>45341.18</v>
      </c>
      <c r="H16" s="538">
        <v>75741.18</v>
      </c>
    </row>
    <row r="17" spans="2:8" ht="14.25">
      <c r="B17" s="446"/>
      <c r="C17" s="510"/>
      <c r="D17" s="539"/>
      <c r="E17" s="528"/>
      <c r="F17" s="538"/>
      <c r="G17" s="538"/>
      <c r="H17" s="538"/>
    </row>
    <row r="18" spans="2:8" ht="14.25">
      <c r="B18" s="3"/>
      <c r="C18" s="4" t="s">
        <v>26</v>
      </c>
      <c r="D18" s="12"/>
      <c r="E18" s="6">
        <f>SUM(E19)</f>
        <v>0.33</v>
      </c>
      <c r="F18" s="44">
        <f>SUM(F19)</f>
        <v>4950</v>
      </c>
      <c r="G18" s="44">
        <f>SUM(G19)</f>
        <v>260249.72</v>
      </c>
      <c r="H18" s="44">
        <f>SUM(H19)</f>
        <v>265199.72</v>
      </c>
    </row>
    <row r="19" spans="2:8" ht="24.75" customHeight="1">
      <c r="B19" s="446"/>
      <c r="C19" s="509" t="s">
        <v>320</v>
      </c>
      <c r="D19" s="539">
        <v>287</v>
      </c>
      <c r="E19" s="528">
        <v>0.33</v>
      </c>
      <c r="F19" s="538">
        <v>4950</v>
      </c>
      <c r="G19" s="538">
        <v>260249.72</v>
      </c>
      <c r="H19" s="538">
        <v>265199.72</v>
      </c>
    </row>
    <row r="20" spans="2:8" ht="14.25">
      <c r="B20" s="446"/>
      <c r="C20" s="510"/>
      <c r="D20" s="539"/>
      <c r="E20" s="528"/>
      <c r="F20" s="538"/>
      <c r="G20" s="538"/>
      <c r="H20" s="538"/>
    </row>
    <row r="21" spans="2:8" ht="14.25">
      <c r="B21" s="3"/>
      <c r="C21" s="4" t="s">
        <v>28</v>
      </c>
      <c r="D21" s="12"/>
      <c r="E21" s="6">
        <f>SUM(E22)</f>
        <v>1.08</v>
      </c>
      <c r="F21" s="44">
        <f>SUM(F22)</f>
        <v>21600</v>
      </c>
      <c r="G21" s="44">
        <f>SUM(G22)</f>
        <v>72233.93</v>
      </c>
      <c r="H21" s="44">
        <f>SUM(H22)</f>
        <v>93833.93</v>
      </c>
    </row>
    <row r="22" spans="2:8" ht="25.5" customHeight="1">
      <c r="B22" s="446"/>
      <c r="C22" s="509" t="s">
        <v>321</v>
      </c>
      <c r="D22" s="539" t="s">
        <v>314</v>
      </c>
      <c r="E22" s="528">
        <v>1.08</v>
      </c>
      <c r="F22" s="538">
        <v>21600</v>
      </c>
      <c r="G22" s="538">
        <v>72233.93</v>
      </c>
      <c r="H22" s="538">
        <v>93833.93</v>
      </c>
    </row>
    <row r="23" spans="2:8" ht="14.25">
      <c r="B23" s="446"/>
      <c r="C23" s="510"/>
      <c r="D23" s="539"/>
      <c r="E23" s="528"/>
      <c r="F23" s="538"/>
      <c r="G23" s="538"/>
      <c r="H23" s="538"/>
    </row>
    <row r="24" spans="2:8" ht="14.25">
      <c r="B24" s="3"/>
      <c r="C24" s="4" t="s">
        <v>30</v>
      </c>
      <c r="D24" s="12"/>
      <c r="E24" s="6"/>
      <c r="F24" s="44"/>
      <c r="G24" s="44"/>
      <c r="H24" s="44"/>
    </row>
    <row r="25" spans="2:8" ht="25.5">
      <c r="B25" s="3"/>
      <c r="C25" s="4" t="s">
        <v>32</v>
      </c>
      <c r="D25" s="12"/>
      <c r="E25" s="6">
        <f>SUM(E26)</f>
        <v>0.31</v>
      </c>
      <c r="F25" s="44">
        <f>SUM(F26)</f>
        <v>9300</v>
      </c>
      <c r="G25" s="44">
        <f>SUM(G26)</f>
        <v>10932.31</v>
      </c>
      <c r="H25" s="44">
        <f>SUM(H26)</f>
        <v>20232.31</v>
      </c>
    </row>
    <row r="26" spans="2:8" ht="38.25" customHeight="1">
      <c r="B26" s="446"/>
      <c r="C26" s="509" t="s">
        <v>322</v>
      </c>
      <c r="D26" s="539">
        <v>136</v>
      </c>
      <c r="E26" s="528">
        <v>0.31</v>
      </c>
      <c r="F26" s="538">
        <v>9300</v>
      </c>
      <c r="G26" s="538">
        <v>10932.31</v>
      </c>
      <c r="H26" s="538">
        <v>20232.31</v>
      </c>
    </row>
    <row r="27" spans="2:8" ht="14.25">
      <c r="B27" s="446"/>
      <c r="C27" s="510"/>
      <c r="D27" s="539"/>
      <c r="E27" s="528"/>
      <c r="F27" s="538"/>
      <c r="G27" s="538"/>
      <c r="H27" s="538"/>
    </row>
    <row r="28" spans="2:8" ht="14.25">
      <c r="B28" s="3"/>
      <c r="C28" s="4" t="s">
        <v>34</v>
      </c>
      <c r="D28" s="12"/>
      <c r="E28" s="6"/>
      <c r="F28" s="44"/>
      <c r="G28" s="44"/>
      <c r="H28" s="44"/>
    </row>
    <row r="29" spans="2:8" ht="14.25">
      <c r="B29" s="3"/>
      <c r="C29" s="4" t="s">
        <v>36</v>
      </c>
      <c r="D29" s="12"/>
      <c r="E29" s="6">
        <f>SUM(E30)</f>
        <v>0.16</v>
      </c>
      <c r="F29" s="44">
        <f>SUM(F30)</f>
        <v>3600</v>
      </c>
      <c r="G29" s="44">
        <f>SUM(G30)</f>
        <v>79006.77</v>
      </c>
      <c r="H29" s="44">
        <f>SUM(H30)</f>
        <v>82606.77</v>
      </c>
    </row>
    <row r="30" spans="2:8" ht="26.25" customHeight="1">
      <c r="B30" s="446"/>
      <c r="C30" s="509" t="s">
        <v>323</v>
      </c>
      <c r="D30" s="539" t="s">
        <v>315</v>
      </c>
      <c r="E30" s="528">
        <v>0.16</v>
      </c>
      <c r="F30" s="538">
        <v>3600</v>
      </c>
      <c r="G30" s="538">
        <v>79006.77</v>
      </c>
      <c r="H30" s="538">
        <v>82606.77</v>
      </c>
    </row>
    <row r="31" spans="2:8" ht="14.25">
      <c r="B31" s="446"/>
      <c r="C31" s="510"/>
      <c r="D31" s="539"/>
      <c r="E31" s="528"/>
      <c r="F31" s="538"/>
      <c r="G31" s="538"/>
      <c r="H31" s="538"/>
    </row>
    <row r="32" spans="2:8" ht="25.5">
      <c r="B32" s="3"/>
      <c r="C32" s="4" t="s">
        <v>38</v>
      </c>
      <c r="D32" s="12"/>
      <c r="E32" s="6">
        <f>SUM(E33)</f>
        <v>0.0503</v>
      </c>
      <c r="F32" s="44">
        <f>SUM(F33)</f>
        <v>1006</v>
      </c>
      <c r="G32" s="44">
        <f>SUM(G33)</f>
        <v>0</v>
      </c>
      <c r="H32" s="44">
        <f>SUM(H33)</f>
        <v>1006</v>
      </c>
    </row>
    <row r="33" spans="2:8" ht="36.75" customHeight="1">
      <c r="B33" s="446"/>
      <c r="C33" s="509" t="s">
        <v>324</v>
      </c>
      <c r="D33" s="553" t="s">
        <v>1478</v>
      </c>
      <c r="E33" s="528">
        <v>0.0503</v>
      </c>
      <c r="F33" s="538">
        <v>1006</v>
      </c>
      <c r="G33" s="538"/>
      <c r="H33" s="538">
        <f>SUM(F33:G34)</f>
        <v>1006</v>
      </c>
    </row>
    <row r="34" spans="2:8" ht="14.25">
      <c r="B34" s="446"/>
      <c r="C34" s="510"/>
      <c r="D34" s="539"/>
      <c r="E34" s="528"/>
      <c r="F34" s="538"/>
      <c r="G34" s="538"/>
      <c r="H34" s="538"/>
    </row>
    <row r="35" spans="2:8" ht="14.25">
      <c r="B35" s="3"/>
      <c r="C35" s="4" t="s">
        <v>40</v>
      </c>
      <c r="D35" s="12"/>
      <c r="E35" s="6">
        <f>SUM(E36)</f>
        <v>0.34</v>
      </c>
      <c r="F35" s="44">
        <f>SUM(F36)</f>
        <v>17000</v>
      </c>
      <c r="G35" s="44">
        <f>SUM(G36)</f>
        <v>58902.45</v>
      </c>
      <c r="H35" s="44">
        <f>SUM(H36)</f>
        <v>75902.45</v>
      </c>
    </row>
    <row r="36" spans="2:8" ht="25.5" customHeight="1">
      <c r="B36" s="446"/>
      <c r="C36" s="509" t="s">
        <v>325</v>
      </c>
      <c r="D36" s="539">
        <v>471</v>
      </c>
      <c r="E36" s="528">
        <v>0.34</v>
      </c>
      <c r="F36" s="538">
        <v>17000</v>
      </c>
      <c r="G36" s="538">
        <v>58902.45</v>
      </c>
      <c r="H36" s="538">
        <v>75902.45</v>
      </c>
    </row>
    <row r="37" spans="2:8" ht="14.25">
      <c r="B37" s="446"/>
      <c r="C37" s="510"/>
      <c r="D37" s="539"/>
      <c r="E37" s="528"/>
      <c r="F37" s="538"/>
      <c r="G37" s="538"/>
      <c r="H37" s="538"/>
    </row>
    <row r="38" spans="2:8" ht="14.25">
      <c r="B38" s="13"/>
      <c r="C38" s="17" t="s">
        <v>41</v>
      </c>
      <c r="D38" s="19"/>
      <c r="E38" s="14">
        <f>SUM(E35,E32,E29,E28,E25,E24,E21,E18,E15,E14,E11,E10,E9,E8,E5)</f>
        <v>4.4628000000000005</v>
      </c>
      <c r="F38" s="51">
        <f>SUM(F35,F32,F29,F28,F25,F24,F21,F18,F15,F14,F11,F10,F9,F8,F5)</f>
        <v>106856</v>
      </c>
      <c r="G38" s="51">
        <f>SUM(G35,G32,G29,G28,G25,G24,G21,G18,G15,G14,G11,G10,G9,G8,G5)</f>
        <v>733158.75</v>
      </c>
      <c r="H38" s="51">
        <f>SUM(H35,H32,H29,H28,H25,H24,H21,H18,H15,H14,H11,H10,H9,H8,H5)</f>
        <v>840014.7499999999</v>
      </c>
    </row>
    <row r="41" ht="14.25">
      <c r="E41" s="385">
        <v>31</v>
      </c>
    </row>
  </sheetData>
  <sheetProtection/>
  <mergeCells count="67">
    <mergeCell ref="B1:H2"/>
    <mergeCell ref="C3:C4"/>
    <mergeCell ref="D3:D4"/>
    <mergeCell ref="C6:C7"/>
    <mergeCell ref="B3:B4"/>
    <mergeCell ref="E3:E4"/>
    <mergeCell ref="F3:H3"/>
    <mergeCell ref="B6:B7"/>
    <mergeCell ref="D6:D7"/>
    <mergeCell ref="E6:E7"/>
    <mergeCell ref="C12:C13"/>
    <mergeCell ref="C16:C17"/>
    <mergeCell ref="B12:B13"/>
    <mergeCell ref="F12:F13"/>
    <mergeCell ref="G36:G37"/>
    <mergeCell ref="H36:H37"/>
    <mergeCell ref="C36:C37"/>
    <mergeCell ref="B33:B34"/>
    <mergeCell ref="B36:B37"/>
    <mergeCell ref="D36:D37"/>
    <mergeCell ref="E36:E37"/>
    <mergeCell ref="F36:F37"/>
    <mergeCell ref="E33:E34"/>
    <mergeCell ref="F33:F34"/>
    <mergeCell ref="G33:G34"/>
    <mergeCell ref="G12:G13"/>
    <mergeCell ref="H33:H34"/>
    <mergeCell ref="C33:C34"/>
    <mergeCell ref="B30:B31"/>
    <mergeCell ref="D30:D31"/>
    <mergeCell ref="E30:E31"/>
    <mergeCell ref="F30:F31"/>
    <mergeCell ref="G30:G31"/>
    <mergeCell ref="H30:H31"/>
    <mergeCell ref="C30:C31"/>
    <mergeCell ref="D33:D34"/>
    <mergeCell ref="B26:B27"/>
    <mergeCell ref="D26:D27"/>
    <mergeCell ref="E26:E27"/>
    <mergeCell ref="F26:F27"/>
    <mergeCell ref="G26:G27"/>
    <mergeCell ref="H26:H27"/>
    <mergeCell ref="C26:C27"/>
    <mergeCell ref="B22:B23"/>
    <mergeCell ref="D22:D23"/>
    <mergeCell ref="E22:E23"/>
    <mergeCell ref="F22:F23"/>
    <mergeCell ref="G22:G23"/>
    <mergeCell ref="H22:H23"/>
    <mergeCell ref="C22:C23"/>
    <mergeCell ref="C19:C20"/>
    <mergeCell ref="B16:B17"/>
    <mergeCell ref="D16:D17"/>
    <mergeCell ref="E16:E17"/>
    <mergeCell ref="B19:B20"/>
    <mergeCell ref="D19:D20"/>
    <mergeCell ref="E19:E20"/>
    <mergeCell ref="F6:F7"/>
    <mergeCell ref="G6:G7"/>
    <mergeCell ref="H6:H7"/>
    <mergeCell ref="G19:G20"/>
    <mergeCell ref="H19:H20"/>
    <mergeCell ref="F16:F17"/>
    <mergeCell ref="G16:G17"/>
    <mergeCell ref="H16:H17"/>
    <mergeCell ref="F19:F20"/>
    <mergeCell ref="H12:H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view="pageBreakPreview" zoomScaleSheetLayoutView="100" zoomScalePageLayoutView="0" workbookViewId="0" topLeftCell="A28">
      <selection activeCell="C3" sqref="C3:C4"/>
    </sheetView>
  </sheetViews>
  <sheetFormatPr defaultColWidth="8.796875" defaultRowHeight="14.25"/>
  <cols>
    <col min="1" max="1" width="5.09765625" style="0" customWidth="1"/>
    <col min="3" max="3" width="12.3984375" style="0" customWidth="1"/>
    <col min="6" max="6" width="9.09765625" style="0" customWidth="1"/>
    <col min="7" max="7" width="11.19921875" style="0" customWidth="1"/>
    <col min="8" max="8" width="11.09765625" style="0" customWidth="1"/>
  </cols>
  <sheetData>
    <row r="1" spans="2:8" ht="14.25" customHeight="1">
      <c r="B1" s="456" t="s">
        <v>1514</v>
      </c>
      <c r="C1" s="457"/>
      <c r="D1" s="457"/>
      <c r="E1" s="457"/>
      <c r="F1" s="457"/>
      <c r="G1" s="457"/>
      <c r="H1" s="458"/>
    </row>
    <row r="2" spans="2:8" ht="14.25">
      <c r="B2" s="459"/>
      <c r="C2" s="460"/>
      <c r="D2" s="460"/>
      <c r="E2" s="460"/>
      <c r="F2" s="460"/>
      <c r="G2" s="460"/>
      <c r="H2" s="461"/>
    </row>
    <row r="3" spans="2:8" ht="50.25" customHeight="1">
      <c r="B3" s="446" t="s">
        <v>0</v>
      </c>
      <c r="C3" s="446" t="s">
        <v>46</v>
      </c>
      <c r="D3" s="451" t="s">
        <v>43</v>
      </c>
      <c r="E3" s="452" t="s">
        <v>1247</v>
      </c>
      <c r="F3" s="454" t="s">
        <v>2</v>
      </c>
      <c r="G3" s="455"/>
      <c r="H3" s="621"/>
    </row>
    <row r="4" spans="2:8" ht="14.25">
      <c r="B4" s="446"/>
      <c r="C4" s="446"/>
      <c r="D4" s="451"/>
      <c r="E4" s="453"/>
      <c r="F4" s="156" t="s">
        <v>1248</v>
      </c>
      <c r="G4" s="108" t="s">
        <v>1249</v>
      </c>
      <c r="H4" s="156" t="s">
        <v>5</v>
      </c>
    </row>
    <row r="5" spans="2:8" ht="18.75" customHeight="1">
      <c r="B5" s="3" t="s">
        <v>6</v>
      </c>
      <c r="C5" s="4" t="s">
        <v>7</v>
      </c>
      <c r="D5" s="3"/>
      <c r="E5" s="3"/>
      <c r="F5" s="6"/>
      <c r="G5" s="6"/>
      <c r="H5" s="7"/>
    </row>
    <row r="6" spans="2:8" ht="17.25" customHeight="1">
      <c r="B6" s="3" t="s">
        <v>12</v>
      </c>
      <c r="C6" s="4" t="s">
        <v>13</v>
      </c>
      <c r="D6" s="3"/>
      <c r="E6" s="3"/>
      <c r="F6" s="229"/>
      <c r="G6" s="229"/>
      <c r="H6" s="229"/>
    </row>
    <row r="7" spans="2:8" ht="14.25">
      <c r="B7" s="3" t="s">
        <v>15</v>
      </c>
      <c r="C7" s="4" t="s">
        <v>16</v>
      </c>
      <c r="D7" s="3"/>
      <c r="E7" s="3"/>
      <c r="F7" s="6"/>
      <c r="G7" s="6"/>
      <c r="H7" s="7"/>
    </row>
    <row r="8" spans="2:8" ht="14.25">
      <c r="B8" s="3" t="s">
        <v>17</v>
      </c>
      <c r="C8" s="4" t="s">
        <v>18</v>
      </c>
      <c r="D8" s="3"/>
      <c r="E8" s="3"/>
      <c r="F8" s="6"/>
      <c r="G8" s="6"/>
      <c r="H8" s="7"/>
    </row>
    <row r="9" spans="2:8" ht="14.25">
      <c r="B9" s="3" t="s">
        <v>19</v>
      </c>
      <c r="C9" s="4" t="s">
        <v>20</v>
      </c>
      <c r="D9" s="3"/>
      <c r="E9" s="3"/>
      <c r="F9" s="6"/>
      <c r="G9" s="6"/>
      <c r="H9" s="7"/>
    </row>
    <row r="10" spans="2:8" ht="14.25">
      <c r="B10" s="3" t="s">
        <v>21</v>
      </c>
      <c r="C10" s="4" t="s">
        <v>22</v>
      </c>
      <c r="D10" s="3"/>
      <c r="E10" s="159">
        <f>SUM(E11:E14)</f>
        <v>0.2386</v>
      </c>
      <c r="F10" s="160">
        <f>SUM(F11:F14)</f>
        <v>48451.25</v>
      </c>
      <c r="G10" s="7">
        <f>SUM(G11)</f>
        <v>1965822.37</v>
      </c>
      <c r="H10" s="7">
        <f>SUM(H11:H14)</f>
        <v>2014273.62</v>
      </c>
    </row>
    <row r="11" spans="2:8" ht="14.25">
      <c r="B11" s="8"/>
      <c r="C11" s="16" t="s">
        <v>45</v>
      </c>
      <c r="D11" s="108" t="s">
        <v>1099</v>
      </c>
      <c r="E11" s="10">
        <v>0.1456</v>
      </c>
      <c r="F11" s="157">
        <v>14560</v>
      </c>
      <c r="G11" s="158">
        <v>1965822.37</v>
      </c>
      <c r="H11" s="96">
        <v>1980382.37</v>
      </c>
    </row>
    <row r="12" spans="2:8" ht="14.25">
      <c r="B12" s="8"/>
      <c r="C12" s="16"/>
      <c r="D12" s="108" t="s">
        <v>1098</v>
      </c>
      <c r="E12" s="10">
        <v>0.0446</v>
      </c>
      <c r="F12" s="157">
        <v>7051.25</v>
      </c>
      <c r="G12" s="158"/>
      <c r="H12" s="96">
        <v>7051.25</v>
      </c>
    </row>
    <row r="13" spans="2:8" ht="14.25">
      <c r="B13" s="8"/>
      <c r="C13" s="16"/>
      <c r="D13" s="108" t="s">
        <v>1100</v>
      </c>
      <c r="E13" s="10">
        <v>0.0434</v>
      </c>
      <c r="F13" s="157">
        <v>24769.66</v>
      </c>
      <c r="G13" s="158"/>
      <c r="H13" s="96">
        <v>24769.66</v>
      </c>
    </row>
    <row r="14" spans="2:8" ht="14.25">
      <c r="B14" s="108"/>
      <c r="C14" s="16"/>
      <c r="D14" s="108" t="s">
        <v>1101</v>
      </c>
      <c r="E14" s="10">
        <v>0.005</v>
      </c>
      <c r="F14" s="157">
        <v>2070.34</v>
      </c>
      <c r="G14" s="158"/>
      <c r="H14" s="96">
        <v>2070.34</v>
      </c>
    </row>
    <row r="15" spans="2:8" ht="14.25">
      <c r="B15" s="3" t="s">
        <v>23</v>
      </c>
      <c r="C15" s="4" t="s">
        <v>24</v>
      </c>
      <c r="D15" s="3"/>
      <c r="E15" s="3"/>
      <c r="F15" s="6"/>
      <c r="G15" s="6"/>
      <c r="H15" s="7"/>
    </row>
    <row r="16" spans="2:8" ht="14.25">
      <c r="B16" s="3" t="s">
        <v>25</v>
      </c>
      <c r="C16" s="4" t="s">
        <v>26</v>
      </c>
      <c r="D16" s="3"/>
      <c r="E16" s="3"/>
      <c r="F16" s="6"/>
      <c r="G16" s="6"/>
      <c r="H16" s="7"/>
    </row>
    <row r="17" spans="2:8" ht="14.25">
      <c r="B17" s="3" t="s">
        <v>27</v>
      </c>
      <c r="C17" s="4" t="s">
        <v>28</v>
      </c>
      <c r="D17" s="3"/>
      <c r="E17" s="3"/>
      <c r="F17" s="6"/>
      <c r="G17" s="6"/>
      <c r="H17" s="7"/>
    </row>
    <row r="18" spans="2:8" ht="14.25">
      <c r="B18" s="3" t="s">
        <v>29</v>
      </c>
      <c r="C18" s="4" t="s">
        <v>30</v>
      </c>
      <c r="D18" s="3"/>
      <c r="E18" s="3"/>
      <c r="F18" s="6"/>
      <c r="G18" s="6"/>
      <c r="H18" s="7"/>
    </row>
    <row r="19" spans="2:8" ht="25.5">
      <c r="B19" s="3" t="s">
        <v>31</v>
      </c>
      <c r="C19" s="4" t="s">
        <v>32</v>
      </c>
      <c r="D19" s="3"/>
      <c r="E19" s="3"/>
      <c r="F19" s="6"/>
      <c r="G19" s="6"/>
      <c r="H19" s="7"/>
    </row>
    <row r="20" spans="2:8" ht="14.25">
      <c r="B20" s="3" t="s">
        <v>33</v>
      </c>
      <c r="C20" s="4" t="s">
        <v>34</v>
      </c>
      <c r="D20" s="3"/>
      <c r="E20" s="3"/>
      <c r="F20" s="6"/>
      <c r="G20" s="6"/>
      <c r="H20" s="7"/>
    </row>
    <row r="21" spans="2:8" ht="14.25">
      <c r="B21" s="3" t="s">
        <v>35</v>
      </c>
      <c r="C21" s="4" t="s">
        <v>36</v>
      </c>
      <c r="D21" s="3"/>
      <c r="E21" s="3"/>
      <c r="F21" s="6"/>
      <c r="G21" s="6"/>
      <c r="H21" s="7"/>
    </row>
    <row r="22" spans="2:8" ht="16.5" customHeight="1">
      <c r="B22" s="3" t="s">
        <v>37</v>
      </c>
      <c r="C22" s="4" t="s">
        <v>38</v>
      </c>
      <c r="D22" s="3"/>
      <c r="E22" s="3"/>
      <c r="F22" s="6"/>
      <c r="G22" s="6"/>
      <c r="H22" s="7"/>
    </row>
    <row r="23" spans="2:8" ht="14.25">
      <c r="B23" s="3" t="s">
        <v>39</v>
      </c>
      <c r="C23" s="4" t="s">
        <v>40</v>
      </c>
      <c r="D23" s="3"/>
      <c r="E23" s="3"/>
      <c r="F23" s="6"/>
      <c r="G23" s="6"/>
      <c r="H23" s="7"/>
    </row>
    <row r="24" spans="2:8" ht="14.25">
      <c r="B24" s="3"/>
      <c r="C24" s="2" t="s">
        <v>41</v>
      </c>
      <c r="D24" s="8"/>
      <c r="E24" s="10">
        <f>SUM(E23,E22,E21,E20,E19,E18,E17,E16,E15,E10,E9,E8,E7,E6,E5)</f>
        <v>0.2386</v>
      </c>
      <c r="F24" s="11">
        <f>SUM(F23,F22,F21,F20,F19,F18,F17,F16,F15,F10,F9,F8,F7,F6,F5)</f>
        <v>48451.25</v>
      </c>
      <c r="G24" s="11">
        <f>SUM(G23,G22,G21,G20,G19,G18,G17,G16,G15,G10,G9,G8,G7,G6,G5)</f>
        <v>1965822.37</v>
      </c>
      <c r="H24" s="11">
        <f>SUM(H23,H22,H21,H20,H19,H18,H17,H16,H15,H10,H9,H8,H7,H6,H5)</f>
        <v>2014273.62</v>
      </c>
    </row>
    <row r="48" ht="14.25">
      <c r="E48" s="399">
        <v>5</v>
      </c>
    </row>
  </sheetData>
  <sheetProtection/>
  <mergeCells count="6">
    <mergeCell ref="B3:B4"/>
    <mergeCell ref="D3:D4"/>
    <mergeCell ref="E3:E4"/>
    <mergeCell ref="C3:C4"/>
    <mergeCell ref="F3:H3"/>
    <mergeCell ref="B1:H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49"/>
  <sheetViews>
    <sheetView view="pageBreakPreview" zoomScaleSheetLayoutView="100" zoomScalePageLayoutView="0" workbookViewId="0" topLeftCell="A25">
      <selection activeCell="E45" sqref="E45"/>
    </sheetView>
  </sheetViews>
  <sheetFormatPr defaultColWidth="8.796875" defaultRowHeight="14.25"/>
  <cols>
    <col min="1" max="2" width="9" style="55" customWidth="1"/>
    <col min="3" max="3" width="13.8984375" style="55" customWidth="1"/>
    <col min="4" max="5" width="9" style="55" customWidth="1"/>
    <col min="6" max="6" width="9.3984375" style="55" bestFit="1" customWidth="1"/>
    <col min="7" max="8" width="10.19921875" style="55" bestFit="1" customWidth="1"/>
    <col min="9" max="16384" width="9" style="55" customWidth="1"/>
  </cols>
  <sheetData>
    <row r="1" spans="2:8" ht="14.25">
      <c r="B1" s="448" t="s">
        <v>336</v>
      </c>
      <c r="C1" s="448"/>
      <c r="D1" s="448"/>
      <c r="E1" s="448"/>
      <c r="F1" s="448"/>
      <c r="G1" s="448"/>
      <c r="H1" s="448"/>
    </row>
    <row r="2" spans="2:8" ht="14.25">
      <c r="B2" s="448"/>
      <c r="C2" s="448"/>
      <c r="D2" s="448"/>
      <c r="E2" s="448"/>
      <c r="F2" s="448"/>
      <c r="G2" s="448"/>
      <c r="H2" s="448"/>
    </row>
    <row r="3" spans="2:8" ht="27" customHeight="1">
      <c r="B3" s="446" t="s">
        <v>0</v>
      </c>
      <c r="C3" s="446" t="s">
        <v>337</v>
      </c>
      <c r="D3" s="446" t="s">
        <v>271</v>
      </c>
      <c r="E3" s="446" t="s">
        <v>253</v>
      </c>
      <c r="F3" s="446" t="s">
        <v>2</v>
      </c>
      <c r="G3" s="446"/>
      <c r="H3" s="446"/>
    </row>
    <row r="4" spans="2:8" ht="14.25">
      <c r="B4" s="446"/>
      <c r="C4" s="446"/>
      <c r="D4" s="446"/>
      <c r="E4" s="446"/>
      <c r="F4" s="8" t="s">
        <v>254</v>
      </c>
      <c r="G4" s="8" t="s">
        <v>255</v>
      </c>
      <c r="H4" s="8" t="s">
        <v>5</v>
      </c>
    </row>
    <row r="5" spans="2:8" ht="14.25">
      <c r="B5" s="4"/>
      <c r="C5" s="27" t="s">
        <v>7</v>
      </c>
      <c r="D5" s="56"/>
      <c r="E5" s="32">
        <f>SUM(E6)</f>
        <v>0.2606</v>
      </c>
      <c r="F5" s="57">
        <f>SUM(F6)</f>
        <v>13030</v>
      </c>
      <c r="G5" s="57">
        <f>SUM(G6)</f>
        <v>188978.07</v>
      </c>
      <c r="H5" s="57">
        <f>SUM(H6)</f>
        <v>202008.07</v>
      </c>
    </row>
    <row r="6" spans="2:8" ht="15.75" customHeight="1">
      <c r="B6" s="2"/>
      <c r="C6" s="16" t="s">
        <v>326</v>
      </c>
      <c r="D6" s="24" t="s">
        <v>327</v>
      </c>
      <c r="E6" s="31">
        <v>0.2606</v>
      </c>
      <c r="F6" s="58">
        <v>13030</v>
      </c>
      <c r="G6" s="58">
        <v>188978.07</v>
      </c>
      <c r="H6" s="58">
        <v>202008.07</v>
      </c>
    </row>
    <row r="7" spans="2:8" ht="14.25">
      <c r="B7" s="3"/>
      <c r="C7" s="27" t="s">
        <v>13</v>
      </c>
      <c r="D7" s="56"/>
      <c r="E7" s="32"/>
      <c r="F7" s="57"/>
      <c r="G7" s="57"/>
      <c r="H7" s="57"/>
    </row>
    <row r="8" spans="2:8" ht="14.25">
      <c r="B8" s="3"/>
      <c r="C8" s="27" t="s">
        <v>16</v>
      </c>
      <c r="D8" s="56"/>
      <c r="E8" s="32"/>
      <c r="F8" s="57"/>
      <c r="G8" s="57"/>
      <c r="H8" s="57"/>
    </row>
    <row r="9" spans="2:8" ht="14.25">
      <c r="B9" s="3"/>
      <c r="C9" s="27" t="s">
        <v>18</v>
      </c>
      <c r="D9" s="56"/>
      <c r="E9" s="32"/>
      <c r="F9" s="57"/>
      <c r="G9" s="57"/>
      <c r="H9" s="57"/>
    </row>
    <row r="10" spans="2:8" ht="14.25">
      <c r="B10" s="3"/>
      <c r="C10" s="27" t="s">
        <v>20</v>
      </c>
      <c r="D10" s="56"/>
      <c r="E10" s="32"/>
      <c r="F10" s="57"/>
      <c r="G10" s="57"/>
      <c r="H10" s="57"/>
    </row>
    <row r="11" spans="2:8" ht="14.25">
      <c r="B11" s="3"/>
      <c r="C11" s="27" t="s">
        <v>22</v>
      </c>
      <c r="D11" s="56"/>
      <c r="E11" s="32">
        <f>SUM(E12)</f>
        <v>1.2</v>
      </c>
      <c r="F11" s="57">
        <f>SUM(F12)</f>
        <v>12000</v>
      </c>
      <c r="G11" s="57">
        <f>SUM(G12)</f>
        <v>30681.89</v>
      </c>
      <c r="H11" s="57">
        <f>SUM(H12)</f>
        <v>42681.89</v>
      </c>
    </row>
    <row r="12" spans="2:8" ht="14.25">
      <c r="B12" s="8"/>
      <c r="C12" s="16" t="s">
        <v>328</v>
      </c>
      <c r="D12" s="24" t="s">
        <v>338</v>
      </c>
      <c r="E12" s="31">
        <v>1.2</v>
      </c>
      <c r="F12" s="58">
        <v>12000</v>
      </c>
      <c r="G12" s="58">
        <v>30681.89</v>
      </c>
      <c r="H12" s="58">
        <v>42681.89</v>
      </c>
    </row>
    <row r="13" spans="2:8" ht="14.25">
      <c r="B13" s="3"/>
      <c r="C13" s="27" t="s">
        <v>24</v>
      </c>
      <c r="D13" s="56"/>
      <c r="E13" s="32"/>
      <c r="F13" s="57"/>
      <c r="G13" s="57"/>
      <c r="H13" s="57"/>
    </row>
    <row r="14" spans="2:8" ht="14.25">
      <c r="B14" s="3"/>
      <c r="C14" s="27" t="s">
        <v>26</v>
      </c>
      <c r="D14" s="56"/>
      <c r="E14" s="32"/>
      <c r="F14" s="57"/>
      <c r="G14" s="57"/>
      <c r="H14" s="57"/>
    </row>
    <row r="15" spans="2:8" ht="14.25">
      <c r="B15" s="3"/>
      <c r="C15" s="27" t="s">
        <v>28</v>
      </c>
      <c r="D15" s="56"/>
      <c r="E15" s="32"/>
      <c r="F15" s="57"/>
      <c r="G15" s="57"/>
      <c r="H15" s="57"/>
    </row>
    <row r="16" spans="2:8" ht="14.25">
      <c r="B16" s="3"/>
      <c r="C16" s="27" t="s">
        <v>30</v>
      </c>
      <c r="D16" s="56"/>
      <c r="E16" s="32">
        <f>SUM(E17:E20)</f>
        <v>2.0086</v>
      </c>
      <c r="F16" s="57">
        <f>SUM(F17:F20)</f>
        <v>10020.6</v>
      </c>
      <c r="G16" s="57">
        <f>SUM(G17:G20)</f>
        <v>17357.17</v>
      </c>
      <c r="H16" s="57">
        <f>SUM(H17:H20)</f>
        <v>34634.77</v>
      </c>
    </row>
    <row r="17" spans="2:8" ht="14.25">
      <c r="B17" s="446"/>
      <c r="C17" s="556" t="s">
        <v>329</v>
      </c>
      <c r="D17" s="24" t="s">
        <v>330</v>
      </c>
      <c r="E17" s="31">
        <v>0.228</v>
      </c>
      <c r="F17" s="58">
        <v>1140</v>
      </c>
      <c r="G17" s="557">
        <v>17357.17</v>
      </c>
      <c r="H17" s="557">
        <v>34634.77</v>
      </c>
    </row>
    <row r="18" spans="2:8" ht="14.25">
      <c r="B18" s="446"/>
      <c r="C18" s="556"/>
      <c r="D18" s="24" t="s">
        <v>331</v>
      </c>
      <c r="E18" s="31">
        <v>0.1392</v>
      </c>
      <c r="F18" s="58">
        <v>696</v>
      </c>
      <c r="G18" s="557"/>
      <c r="H18" s="557"/>
    </row>
    <row r="19" spans="2:8" ht="14.25">
      <c r="B19" s="446"/>
      <c r="C19" s="556"/>
      <c r="D19" s="24" t="s">
        <v>332</v>
      </c>
      <c r="E19" s="31">
        <v>1.4934</v>
      </c>
      <c r="F19" s="58">
        <v>7467</v>
      </c>
      <c r="G19" s="557"/>
      <c r="H19" s="557"/>
    </row>
    <row r="20" spans="2:8" ht="14.25">
      <c r="B20" s="446"/>
      <c r="C20" s="556"/>
      <c r="D20" s="24" t="s">
        <v>333</v>
      </c>
      <c r="E20" s="31">
        <v>0.148</v>
      </c>
      <c r="F20" s="58">
        <v>717.6</v>
      </c>
      <c r="G20" s="557"/>
      <c r="H20" s="557"/>
    </row>
    <row r="21" spans="2:8" ht="25.5">
      <c r="B21" s="3"/>
      <c r="C21" s="27" t="s">
        <v>32</v>
      </c>
      <c r="D21" s="56"/>
      <c r="E21" s="32">
        <f>SUM(E22)</f>
        <v>1</v>
      </c>
      <c r="F21" s="57">
        <f>SUM(F22)</f>
        <v>7000</v>
      </c>
      <c r="G21" s="57">
        <f>SUM(G22)</f>
        <v>64655.11</v>
      </c>
      <c r="H21" s="57">
        <f>SUM(H22)</f>
        <v>71655.11</v>
      </c>
    </row>
    <row r="22" spans="2:8" ht="28.5" customHeight="1">
      <c r="B22" s="8"/>
      <c r="C22" s="16" t="s">
        <v>334</v>
      </c>
      <c r="D22" s="24">
        <v>593</v>
      </c>
      <c r="E22" s="31">
        <v>1</v>
      </c>
      <c r="F22" s="58">
        <v>7000</v>
      </c>
      <c r="G22" s="58">
        <v>64655.11</v>
      </c>
      <c r="H22" s="58">
        <v>71655.11</v>
      </c>
    </row>
    <row r="23" spans="2:8" ht="14.25">
      <c r="B23" s="3"/>
      <c r="C23" s="27" t="s">
        <v>34</v>
      </c>
      <c r="D23" s="56"/>
      <c r="E23" s="32"/>
      <c r="F23" s="57"/>
      <c r="G23" s="57"/>
      <c r="H23" s="57"/>
    </row>
    <row r="24" spans="2:8" ht="14.25">
      <c r="B24" s="3"/>
      <c r="C24" s="27" t="s">
        <v>36</v>
      </c>
      <c r="D24" s="56"/>
      <c r="E24" s="32">
        <f>SUM(E25:E29)</f>
        <v>3.72</v>
      </c>
      <c r="F24" s="57">
        <f>SUM(F25:F29)</f>
        <v>31400</v>
      </c>
      <c r="G24" s="57">
        <f>SUM(G25:G29)</f>
        <v>0</v>
      </c>
      <c r="H24" s="57">
        <f>SUM(H25:H29)</f>
        <v>31400</v>
      </c>
    </row>
    <row r="25" spans="2:8" ht="14.25">
      <c r="B25" s="8"/>
      <c r="C25" s="556" t="s">
        <v>335</v>
      </c>
      <c r="D25" s="24">
        <v>408</v>
      </c>
      <c r="E25" s="31">
        <v>0.26</v>
      </c>
      <c r="F25" s="58">
        <v>2600</v>
      </c>
      <c r="G25" s="58" t="s">
        <v>9</v>
      </c>
      <c r="H25" s="58">
        <v>2600</v>
      </c>
    </row>
    <row r="26" spans="2:8" ht="14.25">
      <c r="B26" s="8"/>
      <c r="C26" s="556"/>
      <c r="D26" s="24">
        <v>718</v>
      </c>
      <c r="E26" s="31">
        <v>1.08</v>
      </c>
      <c r="F26" s="58">
        <v>5000</v>
      </c>
      <c r="G26" s="58" t="s">
        <v>9</v>
      </c>
      <c r="H26" s="58">
        <v>5000</v>
      </c>
    </row>
    <row r="27" spans="2:8" ht="14.25">
      <c r="B27" s="8"/>
      <c r="C27" s="556"/>
      <c r="D27" s="24" t="s">
        <v>339</v>
      </c>
      <c r="E27" s="31">
        <v>1.68</v>
      </c>
      <c r="F27" s="58">
        <v>16800</v>
      </c>
      <c r="G27" s="58" t="s">
        <v>9</v>
      </c>
      <c r="H27" s="58">
        <v>16800</v>
      </c>
    </row>
    <row r="28" spans="2:8" ht="14.25">
      <c r="B28" s="8"/>
      <c r="C28" s="556"/>
      <c r="D28" s="24" t="s">
        <v>340</v>
      </c>
      <c r="E28" s="31">
        <v>0.22</v>
      </c>
      <c r="F28" s="58">
        <v>2200</v>
      </c>
      <c r="G28" s="58" t="s">
        <v>9</v>
      </c>
      <c r="H28" s="58">
        <v>2200</v>
      </c>
    </row>
    <row r="29" spans="2:8" ht="14.25">
      <c r="B29" s="8"/>
      <c r="C29" s="556"/>
      <c r="D29" s="24" t="s">
        <v>341</v>
      </c>
      <c r="E29" s="31">
        <v>0.48</v>
      </c>
      <c r="F29" s="58">
        <v>4800</v>
      </c>
      <c r="G29" s="58" t="s">
        <v>9</v>
      </c>
      <c r="H29" s="58">
        <v>4800</v>
      </c>
    </row>
    <row r="30" spans="2:8" ht="14.25">
      <c r="B30" s="3"/>
      <c r="C30" s="27" t="s">
        <v>38</v>
      </c>
      <c r="D30" s="56"/>
      <c r="E30" s="32"/>
      <c r="F30" s="57"/>
      <c r="G30" s="57"/>
      <c r="H30" s="57"/>
    </row>
    <row r="31" spans="2:8" ht="14.25">
      <c r="B31" s="3"/>
      <c r="C31" s="27" t="s">
        <v>40</v>
      </c>
      <c r="D31" s="56"/>
      <c r="E31" s="32"/>
      <c r="F31" s="57"/>
      <c r="G31" s="57"/>
      <c r="H31" s="57"/>
    </row>
    <row r="32" spans="2:8" ht="14.25">
      <c r="B32" s="13"/>
      <c r="C32" s="59" t="s">
        <v>41</v>
      </c>
      <c r="D32" s="19"/>
      <c r="E32" s="14">
        <f>SUM(E31,E30,E24,E23,E21,E16,E15,E14,E13,E11,E10,E9,E8,E7,E5)</f>
        <v>8.1892</v>
      </c>
      <c r="F32" s="51">
        <f>SUM(F31,F30,F24,F23,F21,F16,F15,F14,F13,F11,F10,F9,F8,F7,F5)</f>
        <v>73450.6</v>
      </c>
      <c r="G32" s="51">
        <f>SUM(G31,G30,G24,G23,G21,G16,G15,G14,G13,G11,G10,G9,G8,G7,G5)</f>
        <v>301672.24</v>
      </c>
      <c r="H32" s="51">
        <f>SUM(H31,H30,H24,H23,H21,H16,H15,H14,H13,H11,H10,H9,H8,H7,H5)</f>
        <v>382379.84</v>
      </c>
    </row>
    <row r="49" ht="14.25">
      <c r="E49" s="401">
        <v>32</v>
      </c>
    </row>
  </sheetData>
  <sheetProtection/>
  <mergeCells count="11">
    <mergeCell ref="F3:H3"/>
    <mergeCell ref="B17:B20"/>
    <mergeCell ref="C17:C20"/>
    <mergeCell ref="G17:G20"/>
    <mergeCell ref="H17:H20"/>
    <mergeCell ref="C25:C29"/>
    <mergeCell ref="B1:H2"/>
    <mergeCell ref="C3:C4"/>
    <mergeCell ref="D3:D4"/>
    <mergeCell ref="B3:B4"/>
    <mergeCell ref="E3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H48"/>
  <sheetViews>
    <sheetView view="pageBreakPreview" zoomScaleSheetLayoutView="100" zoomScalePageLayoutView="0" workbookViewId="0" topLeftCell="A28">
      <selection activeCell="E48" sqref="E48"/>
    </sheetView>
  </sheetViews>
  <sheetFormatPr defaultColWidth="8.796875" defaultRowHeight="14.25"/>
  <cols>
    <col min="3" max="3" width="13.5" style="0" customWidth="1"/>
    <col min="6" max="6" width="9.09765625" style="0" bestFit="1" customWidth="1"/>
  </cols>
  <sheetData>
    <row r="1" spans="2:8" ht="14.25">
      <c r="B1" s="558" t="s">
        <v>342</v>
      </c>
      <c r="C1" s="558"/>
      <c r="D1" s="558"/>
      <c r="E1" s="558"/>
      <c r="F1" s="558"/>
      <c r="G1" s="558"/>
      <c r="H1" s="558"/>
    </row>
    <row r="2" spans="2:8" ht="14.25">
      <c r="B2" s="559"/>
      <c r="C2" s="559"/>
      <c r="D2" s="559"/>
      <c r="E2" s="559"/>
      <c r="F2" s="559"/>
      <c r="G2" s="559"/>
      <c r="H2" s="559"/>
    </row>
    <row r="3" spans="2:8" ht="27" customHeight="1">
      <c r="B3" s="446" t="s">
        <v>0</v>
      </c>
      <c r="C3" s="509" t="s">
        <v>270</v>
      </c>
      <c r="D3" s="509" t="s">
        <v>271</v>
      </c>
      <c r="E3" s="446" t="s">
        <v>253</v>
      </c>
      <c r="F3" s="446" t="s">
        <v>2</v>
      </c>
      <c r="G3" s="446"/>
      <c r="H3" s="446"/>
    </row>
    <row r="4" spans="2:8" ht="25.5">
      <c r="B4" s="446"/>
      <c r="C4" s="510"/>
      <c r="D4" s="510"/>
      <c r="E4" s="446"/>
      <c r="F4" s="8" t="s">
        <v>254</v>
      </c>
      <c r="G4" s="8" t="s">
        <v>255</v>
      </c>
      <c r="H4" s="8" t="s">
        <v>5</v>
      </c>
    </row>
    <row r="5" spans="2:8" ht="14.25">
      <c r="B5" s="4"/>
      <c r="C5" s="560" t="s">
        <v>7</v>
      </c>
      <c r="D5" s="560"/>
      <c r="E5" s="6">
        <f>SUM(E6)</f>
        <v>0.0414</v>
      </c>
      <c r="F5" s="7">
        <f>SUM(F6)</f>
        <v>8724.2</v>
      </c>
      <c r="G5" s="7">
        <f>SUM(G6)</f>
        <v>386667.26</v>
      </c>
      <c r="H5" s="7">
        <f>SUM(H6)</f>
        <v>395391.46</v>
      </c>
    </row>
    <row r="6" spans="2:8" ht="37.5" customHeight="1">
      <c r="B6" s="446"/>
      <c r="C6" s="509" t="s">
        <v>978</v>
      </c>
      <c r="D6" s="539" t="s">
        <v>979</v>
      </c>
      <c r="E6" s="528">
        <v>0.0414</v>
      </c>
      <c r="F6" s="527">
        <v>8724.2</v>
      </c>
      <c r="G6" s="527">
        <v>386667.26</v>
      </c>
      <c r="H6" s="527">
        <v>395391.46</v>
      </c>
    </row>
    <row r="7" spans="2:8" ht="14.25">
      <c r="B7" s="446"/>
      <c r="C7" s="510"/>
      <c r="D7" s="539"/>
      <c r="E7" s="528"/>
      <c r="F7" s="527"/>
      <c r="G7" s="527"/>
      <c r="H7" s="527"/>
    </row>
    <row r="8" spans="2:8" ht="16.5" customHeight="1">
      <c r="B8" s="3"/>
      <c r="C8" s="4" t="s">
        <v>13</v>
      </c>
      <c r="D8" s="3"/>
      <c r="E8" s="3"/>
      <c r="F8" s="3"/>
      <c r="G8" s="3"/>
      <c r="H8" s="3"/>
    </row>
    <row r="9" spans="2:8" ht="14.25">
      <c r="B9" s="3"/>
      <c r="C9" s="4" t="s">
        <v>16</v>
      </c>
      <c r="D9" s="3"/>
      <c r="E9" s="3"/>
      <c r="F9" s="3"/>
      <c r="G9" s="3"/>
      <c r="H9" s="3"/>
    </row>
    <row r="10" spans="2:8" ht="14.25">
      <c r="B10" s="3"/>
      <c r="C10" s="4" t="s">
        <v>18</v>
      </c>
      <c r="D10" s="3"/>
      <c r="E10" s="3"/>
      <c r="F10" s="3"/>
      <c r="G10" s="3"/>
      <c r="H10" s="3"/>
    </row>
    <row r="11" spans="2:8" ht="14.25">
      <c r="B11" s="3"/>
      <c r="C11" s="4" t="s">
        <v>20</v>
      </c>
      <c r="D11" s="3"/>
      <c r="E11" s="3"/>
      <c r="F11" s="3"/>
      <c r="G11" s="3"/>
      <c r="H11" s="3"/>
    </row>
    <row r="12" spans="2:8" ht="14.25">
      <c r="B12" s="3"/>
      <c r="C12" s="4" t="s">
        <v>22</v>
      </c>
      <c r="D12" s="3"/>
      <c r="E12" s="3"/>
      <c r="F12" s="3"/>
      <c r="G12" s="3"/>
      <c r="H12" s="3"/>
    </row>
    <row r="13" spans="2:8" ht="14.25">
      <c r="B13" s="3"/>
      <c r="C13" s="4" t="s">
        <v>24</v>
      </c>
      <c r="D13" s="3"/>
      <c r="E13" s="3"/>
      <c r="F13" s="3"/>
      <c r="G13" s="3"/>
      <c r="H13" s="3"/>
    </row>
    <row r="14" spans="2:8" ht="14.25">
      <c r="B14" s="3"/>
      <c r="C14" s="4" t="s">
        <v>26</v>
      </c>
      <c r="D14" s="3"/>
      <c r="E14" s="3"/>
      <c r="F14" s="3"/>
      <c r="G14" s="3"/>
      <c r="H14" s="3"/>
    </row>
    <row r="15" spans="2:8" ht="14.25">
      <c r="B15" s="3"/>
      <c r="C15" s="4" t="s">
        <v>28</v>
      </c>
      <c r="D15" s="3"/>
      <c r="E15" s="3"/>
      <c r="F15" s="3"/>
      <c r="G15" s="3"/>
      <c r="H15" s="3"/>
    </row>
    <row r="16" spans="2:8" ht="14.25">
      <c r="B16" s="3"/>
      <c r="C16" s="4" t="s">
        <v>30</v>
      </c>
      <c r="D16" s="3"/>
      <c r="E16" s="3"/>
      <c r="F16" s="3"/>
      <c r="G16" s="3"/>
      <c r="H16" s="3"/>
    </row>
    <row r="17" spans="2:8" ht="25.5">
      <c r="B17" s="3"/>
      <c r="C17" s="4" t="s">
        <v>32</v>
      </c>
      <c r="D17" s="3"/>
      <c r="E17" s="3"/>
      <c r="F17" s="3"/>
      <c r="G17" s="3"/>
      <c r="H17" s="3"/>
    </row>
    <row r="18" spans="2:8" ht="14.25">
      <c r="B18" s="3"/>
      <c r="C18" s="4" t="s">
        <v>34</v>
      </c>
      <c r="D18" s="3"/>
      <c r="E18" s="3"/>
      <c r="F18" s="3"/>
      <c r="G18" s="3"/>
      <c r="H18" s="3"/>
    </row>
    <row r="19" spans="2:8" ht="14.25">
      <c r="B19" s="3"/>
      <c r="C19" s="4" t="s">
        <v>36</v>
      </c>
      <c r="D19" s="3"/>
      <c r="E19" s="3"/>
      <c r="F19" s="3"/>
      <c r="G19" s="3"/>
      <c r="H19" s="3"/>
    </row>
    <row r="20" spans="2:8" ht="14.25">
      <c r="B20" s="3"/>
      <c r="C20" s="4" t="s">
        <v>38</v>
      </c>
      <c r="D20" s="3"/>
      <c r="E20" s="3"/>
      <c r="F20" s="3"/>
      <c r="G20" s="3"/>
      <c r="H20" s="3"/>
    </row>
    <row r="21" spans="2:8" ht="14.25">
      <c r="B21" s="3"/>
      <c r="C21" s="4" t="s">
        <v>40</v>
      </c>
      <c r="D21" s="3"/>
      <c r="E21" s="3"/>
      <c r="F21" s="3"/>
      <c r="G21" s="3"/>
      <c r="H21" s="3"/>
    </row>
    <row r="22" spans="2:8" ht="14.25">
      <c r="B22" s="13"/>
      <c r="C22" s="17" t="s">
        <v>41</v>
      </c>
      <c r="D22" s="13"/>
      <c r="E22" s="14">
        <f>SUM(E5,E8,E9,E10,E11,E12,E13,E14,E15,E16,E17,E18,E19,E20,E21)</f>
        <v>0.0414</v>
      </c>
      <c r="F22" s="87">
        <f>SUM(F5,F8,F9,F10,F11,F12,F13,F14,F15,F16,F17,F18,F19,F20,F21)</f>
        <v>8724.2</v>
      </c>
      <c r="G22" s="87">
        <f>SUM(G5,G8,G9,G10,G11,G12,G13,G14,G15,G16,G17,G18,G19,G20,G21)</f>
        <v>386667.26</v>
      </c>
      <c r="H22" s="87">
        <f>SUM(H5,H8,H9,H10,H11,H12,H13,H14,H15,H16,H17,H18,H19,H20,H21)</f>
        <v>395391.46</v>
      </c>
    </row>
    <row r="48" ht="14.25">
      <c r="E48" s="399">
        <v>33</v>
      </c>
    </row>
  </sheetData>
  <sheetProtection/>
  <mergeCells count="14">
    <mergeCell ref="D3:D4"/>
    <mergeCell ref="C6:C7"/>
    <mergeCell ref="C5:D5"/>
    <mergeCell ref="G6:G7"/>
    <mergeCell ref="B1:H2"/>
    <mergeCell ref="B3:B4"/>
    <mergeCell ref="E3:E4"/>
    <mergeCell ref="F3:H3"/>
    <mergeCell ref="B6:B7"/>
    <mergeCell ref="D6:D7"/>
    <mergeCell ref="E6:E7"/>
    <mergeCell ref="F6:F7"/>
    <mergeCell ref="H6:H7"/>
    <mergeCell ref="C3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49"/>
  <sheetViews>
    <sheetView view="pageBreakPreview" zoomScaleSheetLayoutView="100" zoomScalePageLayoutView="0" workbookViewId="0" topLeftCell="A31">
      <selection activeCell="C54" sqref="C54"/>
    </sheetView>
  </sheetViews>
  <sheetFormatPr defaultColWidth="8.796875" defaultRowHeight="14.25"/>
  <cols>
    <col min="1" max="1" width="4.59765625" style="0" customWidth="1"/>
    <col min="3" max="3" width="12.09765625" style="0" customWidth="1"/>
    <col min="6" max="6" width="10.8984375" style="0" customWidth="1"/>
    <col min="7" max="7" width="10.5" style="0" customWidth="1"/>
    <col min="8" max="8" width="11" style="0" customWidth="1"/>
  </cols>
  <sheetData>
    <row r="1" spans="2:8" ht="14.25">
      <c r="B1" s="448" t="s">
        <v>345</v>
      </c>
      <c r="C1" s="448"/>
      <c r="D1" s="448"/>
      <c r="E1" s="448"/>
      <c r="F1" s="448"/>
      <c r="G1" s="448"/>
      <c r="H1" s="448"/>
    </row>
    <row r="2" spans="2:8" ht="14.25">
      <c r="B2" s="448"/>
      <c r="C2" s="448"/>
      <c r="D2" s="448"/>
      <c r="E2" s="448"/>
      <c r="F2" s="448"/>
      <c r="G2" s="448"/>
      <c r="H2" s="448"/>
    </row>
    <row r="3" spans="2:8" ht="27" customHeight="1">
      <c r="B3" s="446" t="s">
        <v>0</v>
      </c>
      <c r="C3" s="446" t="s">
        <v>270</v>
      </c>
      <c r="D3" s="446" t="s">
        <v>271</v>
      </c>
      <c r="E3" s="446" t="s">
        <v>253</v>
      </c>
      <c r="F3" s="446" t="s">
        <v>2</v>
      </c>
      <c r="G3" s="446"/>
      <c r="H3" s="446"/>
    </row>
    <row r="4" spans="2:8" ht="14.25">
      <c r="B4" s="446"/>
      <c r="C4" s="446"/>
      <c r="D4" s="446"/>
      <c r="E4" s="446"/>
      <c r="F4" s="8" t="s">
        <v>254</v>
      </c>
      <c r="G4" s="8" t="s">
        <v>255</v>
      </c>
      <c r="H4" s="8" t="s">
        <v>5</v>
      </c>
    </row>
    <row r="5" spans="2:8" ht="14.25">
      <c r="B5" s="4"/>
      <c r="C5" s="561" t="s">
        <v>7</v>
      </c>
      <c r="D5" s="561"/>
      <c r="E5" s="6">
        <f>SUM(E6:E10)</f>
        <v>0.25659999999999994</v>
      </c>
      <c r="F5" s="44">
        <f>SUM(F6:F10)</f>
        <v>19630</v>
      </c>
      <c r="G5" s="44">
        <f>SUM(G6:G10)</f>
        <v>46611.759999999995</v>
      </c>
      <c r="H5" s="44">
        <f>SUM(H6:H10)</f>
        <v>66241.76000000001</v>
      </c>
    </row>
    <row r="6" spans="2:8" ht="13.5" customHeight="1">
      <c r="B6" s="446"/>
      <c r="C6" s="446" t="s">
        <v>346</v>
      </c>
      <c r="D6" s="9">
        <v>2295</v>
      </c>
      <c r="E6" s="10">
        <v>0.0676</v>
      </c>
      <c r="F6" s="538">
        <v>6030</v>
      </c>
      <c r="G6" s="538">
        <v>19650</v>
      </c>
      <c r="H6" s="538">
        <v>25680</v>
      </c>
    </row>
    <row r="7" spans="2:8" ht="14.25">
      <c r="B7" s="446"/>
      <c r="C7" s="446"/>
      <c r="D7" s="9" t="s">
        <v>343</v>
      </c>
      <c r="E7" s="10">
        <v>0.0092</v>
      </c>
      <c r="F7" s="538"/>
      <c r="G7" s="538"/>
      <c r="H7" s="538"/>
    </row>
    <row r="8" spans="2:8" ht="14.25">
      <c r="B8" s="446"/>
      <c r="C8" s="446"/>
      <c r="D8" s="9" t="s">
        <v>344</v>
      </c>
      <c r="E8" s="10">
        <v>0.0438</v>
      </c>
      <c r="F8" s="538"/>
      <c r="G8" s="538"/>
      <c r="H8" s="538"/>
    </row>
    <row r="9" spans="2:8" ht="24" customHeight="1">
      <c r="B9" s="446">
        <v>2</v>
      </c>
      <c r="C9" s="446" t="s">
        <v>347</v>
      </c>
      <c r="D9" s="9" t="s">
        <v>348</v>
      </c>
      <c r="E9" s="10">
        <v>0.0808</v>
      </c>
      <c r="F9" s="45">
        <v>8080</v>
      </c>
      <c r="G9" s="538">
        <v>26961.76</v>
      </c>
      <c r="H9" s="538">
        <v>40561.76</v>
      </c>
    </row>
    <row r="10" spans="2:8" ht="14.25">
      <c r="B10" s="446"/>
      <c r="C10" s="446"/>
      <c r="D10" s="9" t="s">
        <v>349</v>
      </c>
      <c r="E10" s="10">
        <v>0.0552</v>
      </c>
      <c r="F10" s="45">
        <v>5520</v>
      </c>
      <c r="G10" s="538"/>
      <c r="H10" s="538"/>
    </row>
    <row r="11" spans="2:8" ht="14.25">
      <c r="B11" s="3"/>
      <c r="C11" s="4" t="s">
        <v>13</v>
      </c>
      <c r="D11" s="12"/>
      <c r="E11" s="6"/>
      <c r="F11" s="44"/>
      <c r="G11" s="44"/>
      <c r="H11" s="44"/>
    </row>
    <row r="12" spans="2:8" ht="14.25">
      <c r="B12" s="3"/>
      <c r="C12" s="4" t="s">
        <v>16</v>
      </c>
      <c r="D12" s="12"/>
      <c r="E12" s="6"/>
      <c r="F12" s="44"/>
      <c r="G12" s="44"/>
      <c r="H12" s="44"/>
    </row>
    <row r="13" spans="2:8" ht="14.25">
      <c r="B13" s="3"/>
      <c r="C13" s="4" t="s">
        <v>18</v>
      </c>
      <c r="D13" s="12"/>
      <c r="E13" s="6"/>
      <c r="F13" s="44"/>
      <c r="G13" s="44"/>
      <c r="H13" s="44"/>
    </row>
    <row r="14" spans="2:8" ht="14.25">
      <c r="B14" s="3"/>
      <c r="C14" s="4" t="s">
        <v>20</v>
      </c>
      <c r="D14" s="12"/>
      <c r="E14" s="6"/>
      <c r="F14" s="44"/>
      <c r="G14" s="44"/>
      <c r="H14" s="44"/>
    </row>
    <row r="15" spans="2:8" ht="14.25">
      <c r="B15" s="3"/>
      <c r="C15" s="4" t="s">
        <v>22</v>
      </c>
      <c r="D15" s="12"/>
      <c r="E15" s="6"/>
      <c r="F15" s="44"/>
      <c r="G15" s="44"/>
      <c r="H15" s="44"/>
    </row>
    <row r="16" spans="2:8" ht="14.25">
      <c r="B16" s="3"/>
      <c r="C16" s="4" t="s">
        <v>24</v>
      </c>
      <c r="D16" s="12"/>
      <c r="E16" s="6"/>
      <c r="F16" s="44"/>
      <c r="G16" s="44"/>
      <c r="H16" s="44"/>
    </row>
    <row r="17" spans="2:8" ht="14.25">
      <c r="B17" s="3"/>
      <c r="C17" s="4" t="s">
        <v>26</v>
      </c>
      <c r="D17" s="12"/>
      <c r="E17" s="6"/>
      <c r="F17" s="44"/>
      <c r="G17" s="44"/>
      <c r="H17" s="44"/>
    </row>
    <row r="18" spans="2:8" ht="14.25">
      <c r="B18" s="3"/>
      <c r="C18" s="4" t="s">
        <v>28</v>
      </c>
      <c r="D18" s="12"/>
      <c r="E18" s="6"/>
      <c r="F18" s="44"/>
      <c r="G18" s="44"/>
      <c r="H18" s="44"/>
    </row>
    <row r="19" spans="2:8" ht="14.25">
      <c r="B19" s="3"/>
      <c r="C19" s="4" t="s">
        <v>30</v>
      </c>
      <c r="D19" s="12"/>
      <c r="E19" s="6"/>
      <c r="F19" s="44"/>
      <c r="G19" s="44"/>
      <c r="H19" s="44"/>
    </row>
    <row r="20" spans="2:8" ht="25.5">
      <c r="B20" s="3"/>
      <c r="C20" s="4" t="s">
        <v>32</v>
      </c>
      <c r="D20" s="12"/>
      <c r="E20" s="6"/>
      <c r="F20" s="44"/>
      <c r="G20" s="44"/>
      <c r="H20" s="44"/>
    </row>
    <row r="21" spans="2:8" ht="14.25">
      <c r="B21" s="3"/>
      <c r="C21" s="4" t="s">
        <v>34</v>
      </c>
      <c r="D21" s="12"/>
      <c r="E21" s="6"/>
      <c r="F21" s="44"/>
      <c r="G21" s="44"/>
      <c r="H21" s="44"/>
    </row>
    <row r="22" spans="2:8" ht="14.25">
      <c r="B22" s="3"/>
      <c r="C22" s="4" t="s">
        <v>36</v>
      </c>
      <c r="D22" s="12"/>
      <c r="E22" s="6"/>
      <c r="F22" s="44"/>
      <c r="G22" s="44"/>
      <c r="H22" s="44"/>
    </row>
    <row r="23" spans="2:8" ht="25.5">
      <c r="B23" s="3"/>
      <c r="C23" s="4" t="s">
        <v>38</v>
      </c>
      <c r="D23" s="12"/>
      <c r="E23" s="6"/>
      <c r="F23" s="44"/>
      <c r="G23" s="44"/>
      <c r="H23" s="44"/>
    </row>
    <row r="24" spans="2:8" ht="14.25">
      <c r="B24" s="3"/>
      <c r="C24" s="4" t="s">
        <v>40</v>
      </c>
      <c r="D24" s="12"/>
      <c r="E24" s="6"/>
      <c r="F24" s="44"/>
      <c r="G24" s="44"/>
      <c r="H24" s="44"/>
    </row>
    <row r="25" spans="2:8" ht="14.25">
      <c r="B25" s="13"/>
      <c r="C25" s="17" t="s">
        <v>41</v>
      </c>
      <c r="D25" s="19"/>
      <c r="E25" s="14">
        <f>SUM(E24,E23,E22,E21,E20,E19,E18,E17,E16,E15,E14,E13,E12,E11,E5)</f>
        <v>0.25659999999999994</v>
      </c>
      <c r="F25" s="51">
        <f>SUM(F24,F23,F22,F21,F20,F19,F18,F17,F16,F15,F14,F13,F12,F11,F5)</f>
        <v>19630</v>
      </c>
      <c r="G25" s="51">
        <f>SUM(G24,G23,G22,G21,G20,G19,G18,G17,G16,G15,G14,G13,G12,G11,G5)</f>
        <v>46611.759999999995</v>
      </c>
      <c r="H25" s="51">
        <f>SUM(H24,H23,H22,H21,H20,H19,H18,H17,H16,H15,H14,H13,H12,H11,H5)</f>
        <v>66241.76000000001</v>
      </c>
    </row>
    <row r="49" ht="14.25">
      <c r="E49" s="385">
        <v>34</v>
      </c>
    </row>
  </sheetData>
  <sheetProtection/>
  <mergeCells count="16">
    <mergeCell ref="F3:H3"/>
    <mergeCell ref="C5:D5"/>
    <mergeCell ref="B6:B8"/>
    <mergeCell ref="F6:F8"/>
    <mergeCell ref="G6:G8"/>
    <mergeCell ref="H6:H8"/>
    <mergeCell ref="B9:B10"/>
    <mergeCell ref="G9:G10"/>
    <mergeCell ref="H9:H10"/>
    <mergeCell ref="B1:H2"/>
    <mergeCell ref="C6:C8"/>
    <mergeCell ref="C9:C10"/>
    <mergeCell ref="C3:C4"/>
    <mergeCell ref="D3:D4"/>
    <mergeCell ref="B3:B4"/>
    <mergeCell ref="E3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zoomScalePageLayoutView="0" workbookViewId="0" topLeftCell="A34">
      <selection activeCell="F49" sqref="F49"/>
    </sheetView>
  </sheetViews>
  <sheetFormatPr defaultColWidth="8.796875" defaultRowHeight="14.25"/>
  <cols>
    <col min="6" max="6" width="9.3984375" style="0" bestFit="1" customWidth="1"/>
    <col min="7" max="7" width="13.5" style="0" customWidth="1"/>
    <col min="8" max="8" width="13.59765625" style="0" customWidth="1"/>
  </cols>
  <sheetData>
    <row r="1" spans="1:8" ht="14.25">
      <c r="A1" s="542" t="s">
        <v>350</v>
      </c>
      <c r="B1" s="542"/>
      <c r="C1" s="542"/>
      <c r="D1" s="542"/>
      <c r="E1" s="542"/>
      <c r="F1" s="542"/>
      <c r="G1" s="542"/>
      <c r="H1" s="542"/>
    </row>
    <row r="2" spans="1:8" ht="14.25">
      <c r="A2" s="542"/>
      <c r="B2" s="542"/>
      <c r="C2" s="542"/>
      <c r="D2" s="542"/>
      <c r="E2" s="542"/>
      <c r="F2" s="542"/>
      <c r="G2" s="542"/>
      <c r="H2" s="542"/>
    </row>
    <row r="3" spans="1:8" ht="38.25" customHeight="1">
      <c r="A3" s="446" t="s">
        <v>0</v>
      </c>
      <c r="B3" s="554" t="s">
        <v>357</v>
      </c>
      <c r="C3" s="566"/>
      <c r="D3" s="509" t="s">
        <v>271</v>
      </c>
      <c r="E3" s="446" t="s">
        <v>253</v>
      </c>
      <c r="F3" s="446" t="s">
        <v>2</v>
      </c>
      <c r="G3" s="446"/>
      <c r="H3" s="446"/>
    </row>
    <row r="4" spans="1:8" ht="15" customHeight="1">
      <c r="A4" s="446"/>
      <c r="B4" s="555"/>
      <c r="C4" s="567"/>
      <c r="D4" s="510"/>
      <c r="E4" s="446"/>
      <c r="F4" s="8" t="s">
        <v>254</v>
      </c>
      <c r="G4" s="47" t="s">
        <v>255</v>
      </c>
      <c r="H4" s="8" t="s">
        <v>5</v>
      </c>
    </row>
    <row r="5" spans="1:8" ht="14.25">
      <c r="A5" s="4"/>
      <c r="B5" s="561" t="s">
        <v>7</v>
      </c>
      <c r="C5" s="561"/>
      <c r="D5" s="561"/>
      <c r="E5" s="32">
        <v>0.8109</v>
      </c>
      <c r="F5" s="57">
        <f>SUM(F6:F12)</f>
        <v>26619</v>
      </c>
      <c r="G5" s="57">
        <f>SUM(G6:G12)</f>
        <v>10142186.29</v>
      </c>
      <c r="H5" s="57">
        <f>SUM(H6:H12)</f>
        <v>10173276.29</v>
      </c>
    </row>
    <row r="6" spans="1:8" ht="11.25" customHeight="1">
      <c r="A6" s="446">
        <v>1</v>
      </c>
      <c r="B6" s="446" t="s">
        <v>351</v>
      </c>
      <c r="C6" s="446"/>
      <c r="D6" s="9" t="s">
        <v>354</v>
      </c>
      <c r="E6" s="31">
        <v>0.0583</v>
      </c>
      <c r="F6" s="58">
        <v>5830</v>
      </c>
      <c r="G6" s="557">
        <v>186193.94</v>
      </c>
      <c r="H6" s="557">
        <v>209063.94</v>
      </c>
    </row>
    <row r="7" spans="1:8" ht="14.25">
      <c r="A7" s="446"/>
      <c r="B7" s="446"/>
      <c r="C7" s="446"/>
      <c r="D7" s="104" t="s">
        <v>1479</v>
      </c>
      <c r="E7" s="31">
        <v>0.0826</v>
      </c>
      <c r="F7" s="58">
        <v>8260</v>
      </c>
      <c r="G7" s="557"/>
      <c r="H7" s="557"/>
    </row>
    <row r="8" spans="1:8" ht="14.25">
      <c r="A8" s="446"/>
      <c r="B8" s="446"/>
      <c r="C8" s="446"/>
      <c r="D8" s="104" t="s">
        <v>1480</v>
      </c>
      <c r="E8" s="31">
        <v>0.4</v>
      </c>
      <c r="F8" s="58">
        <v>4309</v>
      </c>
      <c r="G8" s="557"/>
      <c r="H8" s="557"/>
    </row>
    <row r="9" spans="1:8" ht="14.25">
      <c r="A9" s="446">
        <v>2</v>
      </c>
      <c r="B9" s="492" t="s">
        <v>352</v>
      </c>
      <c r="C9" s="492"/>
      <c r="D9" s="519" t="s">
        <v>355</v>
      </c>
      <c r="E9" s="521">
        <v>0.0627</v>
      </c>
      <c r="F9" s="557">
        <v>6270</v>
      </c>
      <c r="G9" s="557">
        <v>9906632.35</v>
      </c>
      <c r="H9" s="557">
        <v>9912902.35</v>
      </c>
    </row>
    <row r="10" spans="1:8" ht="14.25" customHeight="1">
      <c r="A10" s="446"/>
      <c r="B10" s="492"/>
      <c r="C10" s="492"/>
      <c r="D10" s="519"/>
      <c r="E10" s="521"/>
      <c r="F10" s="557"/>
      <c r="G10" s="557"/>
      <c r="H10" s="557"/>
    </row>
    <row r="11" spans="1:8" ht="14.25">
      <c r="A11" s="446">
        <v>3</v>
      </c>
      <c r="B11" s="446" t="s">
        <v>353</v>
      </c>
      <c r="C11" s="446"/>
      <c r="D11" s="563" t="s">
        <v>356</v>
      </c>
      <c r="E11" s="521">
        <v>0.0391</v>
      </c>
      <c r="F11" s="557">
        <v>1950</v>
      </c>
      <c r="G11" s="557">
        <v>49360</v>
      </c>
      <c r="H11" s="557">
        <v>51310</v>
      </c>
    </row>
    <row r="12" spans="1:8" ht="14.25">
      <c r="A12" s="446"/>
      <c r="B12" s="446"/>
      <c r="C12" s="446"/>
      <c r="D12" s="564"/>
      <c r="E12" s="521"/>
      <c r="F12" s="557"/>
      <c r="G12" s="557"/>
      <c r="H12" s="557"/>
    </row>
    <row r="13" spans="1:8" ht="12.75" customHeight="1">
      <c r="A13" s="3"/>
      <c r="B13" s="562" t="s">
        <v>13</v>
      </c>
      <c r="C13" s="562"/>
      <c r="D13" s="5"/>
      <c r="E13" s="32"/>
      <c r="F13" s="57"/>
      <c r="G13" s="57"/>
      <c r="H13" s="57"/>
    </row>
    <row r="14" spans="1:8" ht="9.75" customHeight="1">
      <c r="A14" s="3"/>
      <c r="B14" s="562" t="s">
        <v>16</v>
      </c>
      <c r="C14" s="562"/>
      <c r="D14" s="5"/>
      <c r="E14" s="32"/>
      <c r="F14" s="57"/>
      <c r="G14" s="57"/>
      <c r="H14" s="57"/>
    </row>
    <row r="15" spans="1:8" ht="9.75" customHeight="1">
      <c r="A15" s="3"/>
      <c r="B15" s="562" t="s">
        <v>18</v>
      </c>
      <c r="C15" s="562"/>
      <c r="D15" s="5"/>
      <c r="E15" s="32"/>
      <c r="F15" s="57"/>
      <c r="G15" s="57"/>
      <c r="H15" s="57"/>
    </row>
    <row r="16" spans="1:8" ht="14.25">
      <c r="A16" s="3"/>
      <c r="B16" s="562" t="s">
        <v>20</v>
      </c>
      <c r="C16" s="562"/>
      <c r="D16" s="5"/>
      <c r="E16" s="32"/>
      <c r="F16" s="57"/>
      <c r="G16" s="57"/>
      <c r="H16" s="57"/>
    </row>
    <row r="17" spans="1:8" ht="25.5" customHeight="1">
      <c r="A17" s="3"/>
      <c r="B17" s="562" t="s">
        <v>22</v>
      </c>
      <c r="C17" s="562"/>
      <c r="D17" s="5"/>
      <c r="E17" s="32"/>
      <c r="F17" s="57"/>
      <c r="G17" s="57"/>
      <c r="H17" s="57"/>
    </row>
    <row r="18" spans="1:8" ht="14.25">
      <c r="A18" s="3"/>
      <c r="B18" s="562" t="s">
        <v>24</v>
      </c>
      <c r="C18" s="562"/>
      <c r="D18" s="5"/>
      <c r="E18" s="32"/>
      <c r="F18" s="57"/>
      <c r="G18" s="57"/>
      <c r="H18" s="57"/>
    </row>
    <row r="19" spans="1:8" ht="14.25">
      <c r="A19" s="3"/>
      <c r="B19" s="562" t="s">
        <v>26</v>
      </c>
      <c r="C19" s="562"/>
      <c r="D19" s="5"/>
      <c r="E19" s="32"/>
      <c r="F19" s="57"/>
      <c r="G19" s="57"/>
      <c r="H19" s="57"/>
    </row>
    <row r="20" spans="1:8" ht="14.25">
      <c r="A20" s="3"/>
      <c r="B20" s="562" t="s">
        <v>28</v>
      </c>
      <c r="C20" s="562"/>
      <c r="D20" s="5"/>
      <c r="E20" s="32"/>
      <c r="F20" s="57"/>
      <c r="G20" s="57"/>
      <c r="H20" s="57"/>
    </row>
    <row r="21" spans="1:8" ht="14.25">
      <c r="A21" s="3"/>
      <c r="B21" s="562" t="s">
        <v>30</v>
      </c>
      <c r="C21" s="562"/>
      <c r="D21" s="5"/>
      <c r="E21" s="32"/>
      <c r="F21" s="57"/>
      <c r="G21" s="57"/>
      <c r="H21" s="57"/>
    </row>
    <row r="22" spans="1:8" ht="14.25">
      <c r="A22" s="3"/>
      <c r="B22" s="562" t="s">
        <v>32</v>
      </c>
      <c r="C22" s="562"/>
      <c r="D22" s="5"/>
      <c r="E22" s="32"/>
      <c r="F22" s="57"/>
      <c r="G22" s="57"/>
      <c r="H22" s="57"/>
    </row>
    <row r="23" spans="1:8" ht="14.25">
      <c r="A23" s="3"/>
      <c r="B23" s="562" t="s">
        <v>34</v>
      </c>
      <c r="C23" s="562"/>
      <c r="D23" s="5"/>
      <c r="E23" s="32"/>
      <c r="F23" s="57"/>
      <c r="G23" s="57"/>
      <c r="H23" s="57"/>
    </row>
    <row r="24" spans="1:8" ht="14.25">
      <c r="A24" s="3"/>
      <c r="B24" s="562" t="s">
        <v>36</v>
      </c>
      <c r="C24" s="562"/>
      <c r="D24" s="5"/>
      <c r="E24" s="32"/>
      <c r="F24" s="57"/>
      <c r="G24" s="57"/>
      <c r="H24" s="57"/>
    </row>
    <row r="25" spans="1:8" ht="14.25">
      <c r="A25" s="3"/>
      <c r="B25" s="562" t="s">
        <v>38</v>
      </c>
      <c r="C25" s="562"/>
      <c r="D25" s="5"/>
      <c r="E25" s="32"/>
      <c r="F25" s="57"/>
      <c r="G25" s="57"/>
      <c r="H25" s="57"/>
    </row>
    <row r="26" spans="1:8" ht="25.5" customHeight="1">
      <c r="A26" s="3"/>
      <c r="B26" s="562" t="s">
        <v>40</v>
      </c>
      <c r="C26" s="562"/>
      <c r="D26" s="5"/>
      <c r="E26" s="32"/>
      <c r="F26" s="57"/>
      <c r="G26" s="57"/>
      <c r="H26" s="57"/>
    </row>
    <row r="27" spans="1:8" ht="14.25">
      <c r="A27" s="60"/>
      <c r="B27" s="565" t="s">
        <v>41</v>
      </c>
      <c r="C27" s="565"/>
      <c r="D27" s="61"/>
      <c r="E27" s="62">
        <v>0.8109</v>
      </c>
      <c r="F27" s="63">
        <v>41330</v>
      </c>
      <c r="G27" s="63">
        <v>10522322.18</v>
      </c>
      <c r="H27" s="63">
        <v>10563652.18</v>
      </c>
    </row>
    <row r="29" ht="25.5" customHeight="1"/>
    <row r="31" ht="12.75" customHeight="1"/>
    <row r="51" ht="14.25">
      <c r="E51" s="385">
        <v>35</v>
      </c>
    </row>
  </sheetData>
  <sheetProtection/>
  <mergeCells count="40">
    <mergeCell ref="A9:A10"/>
    <mergeCell ref="E9:E10"/>
    <mergeCell ref="F9:F10"/>
    <mergeCell ref="G9:G10"/>
    <mergeCell ref="E3:E4"/>
    <mergeCell ref="F3:H3"/>
    <mergeCell ref="B5:D5"/>
    <mergeCell ref="H9:H10"/>
    <mergeCell ref="D9:D10"/>
    <mergeCell ref="B9:C10"/>
    <mergeCell ref="B15:C15"/>
    <mergeCell ref="B22:C22"/>
    <mergeCell ref="G11:G12"/>
    <mergeCell ref="H11:H12"/>
    <mergeCell ref="B11:C12"/>
    <mergeCell ref="A1:H2"/>
    <mergeCell ref="B6:C8"/>
    <mergeCell ref="A6:A8"/>
    <mergeCell ref="G6:G8"/>
    <mergeCell ref="H6:H8"/>
    <mergeCell ref="B20:C20"/>
    <mergeCell ref="A3:A4"/>
    <mergeCell ref="A11:A12"/>
    <mergeCell ref="E11:E12"/>
    <mergeCell ref="F11:F12"/>
    <mergeCell ref="B25:C25"/>
    <mergeCell ref="B23:C23"/>
    <mergeCell ref="B24:C24"/>
    <mergeCell ref="B13:C13"/>
    <mergeCell ref="B14:C14"/>
    <mergeCell ref="B21:C21"/>
    <mergeCell ref="B16:C16"/>
    <mergeCell ref="B26:C26"/>
    <mergeCell ref="D11:D12"/>
    <mergeCell ref="B27:C27"/>
    <mergeCell ref="B3:C4"/>
    <mergeCell ref="D3:D4"/>
    <mergeCell ref="B17:C17"/>
    <mergeCell ref="B18:C18"/>
    <mergeCell ref="B19:C19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zoomScalePageLayoutView="0" workbookViewId="0" topLeftCell="A25">
      <selection activeCell="B5" sqref="B5:C5"/>
    </sheetView>
  </sheetViews>
  <sheetFormatPr defaultColWidth="8.796875" defaultRowHeight="14.25"/>
  <cols>
    <col min="2" max="2" width="17.09765625" style="0" customWidth="1"/>
    <col min="5" max="5" width="10.8984375" style="0" customWidth="1"/>
    <col min="6" max="6" width="11.09765625" style="0" customWidth="1"/>
    <col min="7" max="7" width="10.69921875" style="0" customWidth="1"/>
  </cols>
  <sheetData>
    <row r="1" spans="1:7" ht="14.25">
      <c r="A1" s="542" t="s">
        <v>369</v>
      </c>
      <c r="B1" s="542"/>
      <c r="C1" s="542"/>
      <c r="D1" s="542"/>
      <c r="E1" s="542"/>
      <c r="F1" s="542"/>
      <c r="G1" s="542"/>
    </row>
    <row r="2" spans="1:7" ht="14.25">
      <c r="A2" s="542"/>
      <c r="B2" s="542"/>
      <c r="C2" s="542"/>
      <c r="D2" s="542"/>
      <c r="E2" s="542"/>
      <c r="F2" s="542"/>
      <c r="G2" s="542"/>
    </row>
    <row r="3" spans="1:7" ht="26.25" customHeight="1">
      <c r="A3" s="446" t="s">
        <v>0</v>
      </c>
      <c r="B3" s="509" t="s">
        <v>362</v>
      </c>
      <c r="C3" s="509" t="s">
        <v>271</v>
      </c>
      <c r="D3" s="446" t="s">
        <v>253</v>
      </c>
      <c r="E3" s="446" t="s">
        <v>2</v>
      </c>
      <c r="F3" s="446"/>
      <c r="G3" s="446"/>
    </row>
    <row r="4" spans="1:7" ht="14.25">
      <c r="A4" s="446"/>
      <c r="B4" s="510"/>
      <c r="C4" s="510"/>
      <c r="D4" s="446"/>
      <c r="E4" s="8" t="s">
        <v>254</v>
      </c>
      <c r="F4" s="8" t="s">
        <v>255</v>
      </c>
      <c r="G4" s="8" t="s">
        <v>5</v>
      </c>
    </row>
    <row r="5" spans="1:7" ht="14.25">
      <c r="A5" s="4"/>
      <c r="B5" s="560" t="s">
        <v>7</v>
      </c>
      <c r="C5" s="560"/>
      <c r="D5" s="6">
        <f>SUM(D6:D9)</f>
        <v>0.3494</v>
      </c>
      <c r="E5" s="44">
        <f>SUM(E6:E9)</f>
        <v>159300</v>
      </c>
      <c r="F5" s="44">
        <f>SUM(F6:F9)</f>
        <v>475094.5</v>
      </c>
      <c r="G5" s="44">
        <f>SUM(G6:G9)</f>
        <v>634394.5</v>
      </c>
    </row>
    <row r="6" spans="1:7" ht="12" customHeight="1">
      <c r="A6" s="446">
        <v>1</v>
      </c>
      <c r="B6" s="568" t="s">
        <v>363</v>
      </c>
      <c r="C6" s="539" t="s">
        <v>365</v>
      </c>
      <c r="D6" s="528">
        <v>0.2239</v>
      </c>
      <c r="E6" s="538">
        <v>22300</v>
      </c>
      <c r="F6" s="538">
        <v>28094.5</v>
      </c>
      <c r="G6" s="538">
        <v>50394.5</v>
      </c>
    </row>
    <row r="7" spans="1:7" ht="14.25">
      <c r="A7" s="446"/>
      <c r="B7" s="569"/>
      <c r="C7" s="539"/>
      <c r="D7" s="528"/>
      <c r="E7" s="538"/>
      <c r="F7" s="538"/>
      <c r="G7" s="538"/>
    </row>
    <row r="8" spans="1:7" ht="12" customHeight="1">
      <c r="A8" s="446">
        <v>2</v>
      </c>
      <c r="B8" s="568" t="s">
        <v>364</v>
      </c>
      <c r="C8" s="539" t="s">
        <v>366</v>
      </c>
      <c r="D8" s="528">
        <v>0.1255</v>
      </c>
      <c r="E8" s="538">
        <v>137000</v>
      </c>
      <c r="F8" s="538">
        <v>447000</v>
      </c>
      <c r="G8" s="538">
        <v>584000</v>
      </c>
    </row>
    <row r="9" spans="1:7" ht="14.25">
      <c r="A9" s="446"/>
      <c r="B9" s="569"/>
      <c r="C9" s="539"/>
      <c r="D9" s="528"/>
      <c r="E9" s="538"/>
      <c r="F9" s="538"/>
      <c r="G9" s="538"/>
    </row>
    <row r="10" spans="1:7" ht="14.25">
      <c r="A10" s="3"/>
      <c r="B10" s="4" t="s">
        <v>13</v>
      </c>
      <c r="C10" s="12"/>
      <c r="D10" s="6">
        <f>SUM(D11)</f>
        <v>0.1</v>
      </c>
      <c r="E10" s="44">
        <f>SUM(E11)</f>
        <v>5000</v>
      </c>
      <c r="F10" s="44">
        <f>SUM(F11)</f>
        <v>39681.68</v>
      </c>
      <c r="G10" s="44">
        <f>SUM(G11)</f>
        <v>44681.68</v>
      </c>
    </row>
    <row r="11" spans="1:7" ht="25.5">
      <c r="A11" s="8"/>
      <c r="B11" s="2" t="s">
        <v>358</v>
      </c>
      <c r="C11" s="9" t="s">
        <v>359</v>
      </c>
      <c r="D11" s="10">
        <v>0.1</v>
      </c>
      <c r="E11" s="45">
        <v>5000</v>
      </c>
      <c r="F11" s="45">
        <v>39681.68</v>
      </c>
      <c r="G11" s="45">
        <v>44681.68</v>
      </c>
    </row>
    <row r="12" spans="1:7" ht="14.25">
      <c r="A12" s="3"/>
      <c r="B12" s="4" t="s">
        <v>16</v>
      </c>
      <c r="C12" s="12"/>
      <c r="D12" s="6"/>
      <c r="E12" s="44"/>
      <c r="F12" s="44"/>
      <c r="G12" s="44"/>
    </row>
    <row r="13" spans="1:7" ht="14.25">
      <c r="A13" s="3"/>
      <c r="B13" s="4" t="s">
        <v>18</v>
      </c>
      <c r="C13" s="12"/>
      <c r="D13" s="6">
        <f>SUM(D14)</f>
        <v>0.04</v>
      </c>
      <c r="E13" s="44">
        <f>SUM(E14)</f>
        <v>2000</v>
      </c>
      <c r="F13" s="44">
        <f>SUM(F14)</f>
        <v>21500</v>
      </c>
      <c r="G13" s="44">
        <f>SUM(G14)</f>
        <v>23500</v>
      </c>
    </row>
    <row r="14" spans="1:7" ht="25.5">
      <c r="A14" s="8"/>
      <c r="B14" s="2" t="s">
        <v>360</v>
      </c>
      <c r="C14" s="9" t="s">
        <v>367</v>
      </c>
      <c r="D14" s="10">
        <v>0.04</v>
      </c>
      <c r="E14" s="45">
        <v>2000</v>
      </c>
      <c r="F14" s="45">
        <v>21500</v>
      </c>
      <c r="G14" s="45">
        <v>23500</v>
      </c>
    </row>
    <row r="15" spans="1:7" ht="14.25">
      <c r="A15" s="3"/>
      <c r="B15" s="4" t="s">
        <v>20</v>
      </c>
      <c r="C15" s="12"/>
      <c r="D15" s="6"/>
      <c r="E15" s="44"/>
      <c r="F15" s="44"/>
      <c r="G15" s="44"/>
    </row>
    <row r="16" spans="1:7" ht="14.25">
      <c r="A16" s="3"/>
      <c r="B16" s="4" t="s">
        <v>22</v>
      </c>
      <c r="C16" s="12"/>
      <c r="D16" s="6"/>
      <c r="E16" s="44"/>
      <c r="F16" s="44"/>
      <c r="G16" s="44"/>
    </row>
    <row r="17" spans="1:7" ht="14.25">
      <c r="A17" s="3"/>
      <c r="B17" s="4" t="s">
        <v>24</v>
      </c>
      <c r="C17" s="12"/>
      <c r="D17" s="6"/>
      <c r="E17" s="44"/>
      <c r="F17" s="44"/>
      <c r="G17" s="44"/>
    </row>
    <row r="18" spans="1:7" ht="14.25">
      <c r="A18" s="3"/>
      <c r="B18" s="4" t="s">
        <v>26</v>
      </c>
      <c r="C18" s="12"/>
      <c r="D18" s="6"/>
      <c r="E18" s="44"/>
      <c r="F18" s="44"/>
      <c r="G18" s="44"/>
    </row>
    <row r="19" spans="1:7" ht="14.25">
      <c r="A19" s="3"/>
      <c r="B19" s="4" t="s">
        <v>28</v>
      </c>
      <c r="C19" s="12"/>
      <c r="D19" s="6"/>
      <c r="E19" s="44"/>
      <c r="F19" s="44"/>
      <c r="G19" s="44"/>
    </row>
    <row r="20" spans="1:7" ht="14.25">
      <c r="A20" s="3"/>
      <c r="B20" s="4" t="s">
        <v>30</v>
      </c>
      <c r="C20" s="12"/>
      <c r="D20" s="6"/>
      <c r="E20" s="44"/>
      <c r="F20" s="44"/>
      <c r="G20" s="44"/>
    </row>
    <row r="21" spans="1:7" ht="13.5" customHeight="1">
      <c r="A21" s="3"/>
      <c r="B21" s="4" t="s">
        <v>32</v>
      </c>
      <c r="C21" s="12"/>
      <c r="D21" s="6"/>
      <c r="E21" s="44"/>
      <c r="F21" s="44"/>
      <c r="G21" s="44"/>
    </row>
    <row r="22" spans="1:7" ht="14.25">
      <c r="A22" s="3"/>
      <c r="B22" s="4" t="s">
        <v>34</v>
      </c>
      <c r="C22" s="12"/>
      <c r="D22" s="6">
        <f>SUM(D23)</f>
        <v>0.05</v>
      </c>
      <c r="E22" s="44">
        <f>SUM(E23)</f>
        <v>5000</v>
      </c>
      <c r="F22" s="44">
        <f>SUM(F23)</f>
        <v>22058.23</v>
      </c>
      <c r="G22" s="44">
        <f>SUM(G23)</f>
        <v>27058.23</v>
      </c>
    </row>
    <row r="23" spans="1:7" ht="25.5">
      <c r="A23" s="8"/>
      <c r="B23" s="2" t="s">
        <v>361</v>
      </c>
      <c r="C23" s="9" t="s">
        <v>368</v>
      </c>
      <c r="D23" s="10">
        <v>0.05</v>
      </c>
      <c r="E23" s="45">
        <v>5000</v>
      </c>
      <c r="F23" s="45">
        <v>22058.23</v>
      </c>
      <c r="G23" s="45">
        <v>27058.23</v>
      </c>
    </row>
    <row r="24" spans="1:7" ht="14.25">
      <c r="A24" s="3"/>
      <c r="B24" s="4" t="s">
        <v>36</v>
      </c>
      <c r="C24" s="12"/>
      <c r="D24" s="6"/>
      <c r="E24" s="44"/>
      <c r="F24" s="44"/>
      <c r="G24" s="44"/>
    </row>
    <row r="25" spans="1:7" ht="14.25">
      <c r="A25" s="3"/>
      <c r="B25" s="4" t="s">
        <v>38</v>
      </c>
      <c r="C25" s="12"/>
      <c r="D25" s="6"/>
      <c r="E25" s="44"/>
      <c r="F25" s="44"/>
      <c r="G25" s="44"/>
    </row>
    <row r="26" spans="1:7" ht="14.25">
      <c r="A26" s="3"/>
      <c r="B26" s="4" t="s">
        <v>40</v>
      </c>
      <c r="C26" s="12"/>
      <c r="D26" s="6"/>
      <c r="E26" s="44"/>
      <c r="F26" s="44"/>
      <c r="G26" s="44"/>
    </row>
    <row r="27" spans="1:7" ht="14.25">
      <c r="A27" s="13"/>
      <c r="B27" s="17" t="s">
        <v>41</v>
      </c>
      <c r="C27" s="19"/>
      <c r="D27" s="14">
        <f>SUM(D26,D25,D24,D22,D21,D20,D19,D18,D17,D16,D15,D13,D12,D10,D5)</f>
        <v>0.5394</v>
      </c>
      <c r="E27" s="51">
        <f>SUM(E26,E25,E24,E22,E21,E20,E19,E18,E17,E16,E15,E13,E12,E10,E5)</f>
        <v>171300</v>
      </c>
      <c r="F27" s="51">
        <f>SUM(F26,F25,F24,F22,F21,F20,F19,F18,F17,F16,F15,F13,F12,F10,F5)</f>
        <v>558334.41</v>
      </c>
      <c r="G27" s="51">
        <f>SUM(G26,G25,G24,G22,G21,G20,G19,G18,G17,G16,G15,G13,G12,G10,G5)</f>
        <v>729634.41</v>
      </c>
    </row>
    <row r="28" ht="14.25">
      <c r="C28" s="64"/>
    </row>
    <row r="49" ht="14.25">
      <c r="D49" s="385">
        <v>36</v>
      </c>
    </row>
  </sheetData>
  <sheetProtection/>
  <mergeCells count="21">
    <mergeCell ref="G8:G9"/>
    <mergeCell ref="F8:F9"/>
    <mergeCell ref="C6:C7"/>
    <mergeCell ref="A8:A9"/>
    <mergeCell ref="E8:E9"/>
    <mergeCell ref="D8:D9"/>
    <mergeCell ref="B8:B9"/>
    <mergeCell ref="C8:C9"/>
    <mergeCell ref="A6:A7"/>
    <mergeCell ref="D6:D7"/>
    <mergeCell ref="E6:E7"/>
    <mergeCell ref="A1:G2"/>
    <mergeCell ref="B3:B4"/>
    <mergeCell ref="C3:C4"/>
    <mergeCell ref="B6:B7"/>
    <mergeCell ref="G6:G7"/>
    <mergeCell ref="D3:D4"/>
    <mergeCell ref="B5:C5"/>
    <mergeCell ref="A3:A4"/>
    <mergeCell ref="E3:G3"/>
    <mergeCell ref="F6:F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857"/>
  <sheetViews>
    <sheetView view="pageBreakPreview" zoomScaleSheetLayoutView="100" zoomScalePageLayoutView="0" workbookViewId="0" topLeftCell="A800">
      <selection activeCell="B731" sqref="B731"/>
    </sheetView>
  </sheetViews>
  <sheetFormatPr defaultColWidth="8.796875" defaultRowHeight="14.25"/>
  <cols>
    <col min="1" max="1" width="13.19921875" style="64" customWidth="1"/>
    <col min="2" max="2" width="5.5" style="64" customWidth="1"/>
    <col min="3" max="3" width="16.3984375" style="64" customWidth="1"/>
    <col min="4" max="5" width="9" style="64" customWidth="1"/>
    <col min="6" max="6" width="12.5" style="64" customWidth="1"/>
    <col min="7" max="7" width="9" style="64" customWidth="1"/>
    <col min="8" max="8" width="10.3984375" style="64" bestFit="1" customWidth="1"/>
    <col min="9" max="11" width="9" style="64" customWidth="1"/>
    <col min="12" max="12" width="14" style="64" customWidth="1"/>
    <col min="13" max="16384" width="9" style="64" customWidth="1"/>
  </cols>
  <sheetData>
    <row r="1" spans="2:9" ht="14.25">
      <c r="B1" s="583" t="s">
        <v>543</v>
      </c>
      <c r="C1" s="583"/>
      <c r="D1" s="583"/>
      <c r="E1" s="583"/>
      <c r="F1" s="583"/>
      <c r="G1" s="186"/>
      <c r="H1" s="187"/>
      <c r="I1" s="187"/>
    </row>
    <row r="2" spans="2:9" ht="14.25">
      <c r="B2" s="583"/>
      <c r="C2" s="583"/>
      <c r="D2" s="583"/>
      <c r="E2" s="583"/>
      <c r="F2" s="583"/>
      <c r="G2" s="186"/>
      <c r="H2" s="187"/>
      <c r="I2" s="187"/>
    </row>
    <row r="3" spans="2:9" ht="27.75" customHeight="1">
      <c r="B3" s="492" t="s">
        <v>0</v>
      </c>
      <c r="C3" s="492" t="s">
        <v>544</v>
      </c>
      <c r="D3" s="492" t="s">
        <v>271</v>
      </c>
      <c r="E3" s="492" t="s">
        <v>253</v>
      </c>
      <c r="F3" s="492" t="s">
        <v>545</v>
      </c>
      <c r="G3" s="188"/>
      <c r="H3" s="187"/>
      <c r="I3" s="187"/>
    </row>
    <row r="4" spans="2:9" ht="14.25">
      <c r="B4" s="492"/>
      <c r="C4" s="492"/>
      <c r="D4" s="492"/>
      <c r="E4" s="492"/>
      <c r="F4" s="492"/>
      <c r="G4" s="188"/>
      <c r="H4" s="187"/>
      <c r="I4" s="187"/>
    </row>
    <row r="5" spans="2:9" ht="14.25">
      <c r="B5" s="27"/>
      <c r="C5" s="27" t="s">
        <v>7</v>
      </c>
      <c r="D5" s="30"/>
      <c r="E5" s="228">
        <f>SUM(E6:E321)</f>
        <v>34.68290000000002</v>
      </c>
      <c r="F5" s="65">
        <f>SUM(F6:F321)</f>
        <v>2992719.290000001</v>
      </c>
      <c r="G5" s="188"/>
      <c r="H5" s="187"/>
      <c r="I5" s="187"/>
    </row>
    <row r="6" spans="2:9" ht="14.25">
      <c r="B6" s="492">
        <v>1</v>
      </c>
      <c r="C6" s="492" t="s">
        <v>53</v>
      </c>
      <c r="D6" s="29" t="s">
        <v>370</v>
      </c>
      <c r="E6" s="31">
        <v>0.0137</v>
      </c>
      <c r="F6" s="571">
        <v>10000</v>
      </c>
      <c r="G6" s="188"/>
      <c r="H6" s="187"/>
      <c r="I6" s="187"/>
    </row>
    <row r="7" spans="2:9" ht="14.25">
      <c r="B7" s="492"/>
      <c r="C7" s="492"/>
      <c r="D7" s="29" t="s">
        <v>371</v>
      </c>
      <c r="E7" s="31">
        <v>0.0029</v>
      </c>
      <c r="F7" s="571"/>
      <c r="G7" s="188"/>
      <c r="H7" s="187"/>
      <c r="I7" s="187"/>
    </row>
    <row r="8" spans="2:9" ht="14.25">
      <c r="B8" s="492"/>
      <c r="C8" s="492"/>
      <c r="D8" s="29" t="s">
        <v>372</v>
      </c>
      <c r="E8" s="31">
        <v>0.0043</v>
      </c>
      <c r="F8" s="571"/>
      <c r="G8" s="188"/>
      <c r="H8" s="187"/>
      <c r="I8" s="187"/>
    </row>
    <row r="9" spans="2:9" ht="14.25">
      <c r="B9" s="492">
        <v>2</v>
      </c>
      <c r="C9" s="492" t="s">
        <v>547</v>
      </c>
      <c r="D9" s="24" t="s">
        <v>546</v>
      </c>
      <c r="E9" s="31">
        <v>0.0225</v>
      </c>
      <c r="F9" s="571">
        <v>9057.3</v>
      </c>
      <c r="G9" s="188"/>
      <c r="H9" s="187"/>
      <c r="I9" s="187"/>
    </row>
    <row r="10" spans="2:9" ht="14.25">
      <c r="B10" s="492"/>
      <c r="C10" s="492"/>
      <c r="D10" s="29" t="s">
        <v>373</v>
      </c>
      <c r="E10" s="31">
        <v>0.0461</v>
      </c>
      <c r="F10" s="571"/>
      <c r="G10" s="188"/>
      <c r="H10" s="187"/>
      <c r="I10" s="187"/>
    </row>
    <row r="11" spans="2:9" ht="14.25">
      <c r="B11" s="492">
        <v>3</v>
      </c>
      <c r="C11" s="492" t="s">
        <v>374</v>
      </c>
      <c r="D11" s="29" t="s">
        <v>375</v>
      </c>
      <c r="E11" s="31">
        <v>0.004</v>
      </c>
      <c r="F11" s="66">
        <v>200</v>
      </c>
      <c r="G11" s="188"/>
      <c r="H11" s="187"/>
      <c r="I11" s="187"/>
    </row>
    <row r="12" spans="2:9" ht="14.25">
      <c r="B12" s="492"/>
      <c r="C12" s="492"/>
      <c r="D12" s="29" t="s">
        <v>376</v>
      </c>
      <c r="E12" s="31">
        <v>0.0289</v>
      </c>
      <c r="F12" s="66">
        <v>1400</v>
      </c>
      <c r="G12" s="188"/>
      <c r="H12" s="187"/>
      <c r="I12" s="187"/>
    </row>
    <row r="13" spans="2:9" ht="14.25">
      <c r="B13" s="492"/>
      <c r="C13" s="492"/>
      <c r="D13" s="29" t="s">
        <v>377</v>
      </c>
      <c r="E13" s="31">
        <v>0.0401</v>
      </c>
      <c r="F13" s="66">
        <v>2000</v>
      </c>
      <c r="G13" s="188"/>
      <c r="H13" s="187"/>
      <c r="I13" s="187"/>
    </row>
    <row r="14" spans="2:9" ht="14.25">
      <c r="B14" s="29">
        <v>4</v>
      </c>
      <c r="C14" s="29" t="s">
        <v>548</v>
      </c>
      <c r="D14" s="29" t="s">
        <v>378</v>
      </c>
      <c r="E14" s="31">
        <v>0.013</v>
      </c>
      <c r="F14" s="66">
        <v>650</v>
      </c>
      <c r="G14" s="188"/>
      <c r="H14" s="187"/>
      <c r="I14" s="187"/>
    </row>
    <row r="15" spans="2:9" ht="14.25">
      <c r="B15" s="492">
        <v>5</v>
      </c>
      <c r="C15" s="492" t="s">
        <v>549</v>
      </c>
      <c r="D15" s="29" t="s">
        <v>379</v>
      </c>
      <c r="E15" s="31">
        <v>0.2684</v>
      </c>
      <c r="F15" s="571">
        <v>56760</v>
      </c>
      <c r="G15" s="188"/>
      <c r="H15" s="187"/>
      <c r="I15" s="187"/>
    </row>
    <row r="16" spans="2:9" ht="14.25">
      <c r="B16" s="492"/>
      <c r="C16" s="492"/>
      <c r="D16" s="29" t="s">
        <v>380</v>
      </c>
      <c r="E16" s="31">
        <v>0.11</v>
      </c>
      <c r="F16" s="571"/>
      <c r="G16" s="188"/>
      <c r="H16" s="187"/>
      <c r="I16" s="187"/>
    </row>
    <row r="17" spans="2:9" ht="14.25">
      <c r="B17" s="515">
        <v>6</v>
      </c>
      <c r="C17" s="492" t="s">
        <v>550</v>
      </c>
      <c r="D17" s="29" t="s">
        <v>381</v>
      </c>
      <c r="E17" s="31">
        <v>0.1443</v>
      </c>
      <c r="F17" s="571">
        <v>18400</v>
      </c>
      <c r="G17" s="188"/>
      <c r="H17" s="187"/>
      <c r="I17" s="187"/>
    </row>
    <row r="18" spans="2:9" ht="14.25">
      <c r="B18" s="517"/>
      <c r="C18" s="492"/>
      <c r="D18" s="29" t="s">
        <v>382</v>
      </c>
      <c r="E18" s="31">
        <v>0.0773</v>
      </c>
      <c r="F18" s="571"/>
      <c r="G18" s="188"/>
      <c r="H18" s="187"/>
      <c r="I18" s="187"/>
    </row>
    <row r="19" spans="2:9" ht="14.25">
      <c r="B19" s="517"/>
      <c r="C19" s="492"/>
      <c r="D19" s="29" t="s">
        <v>383</v>
      </c>
      <c r="E19" s="31">
        <v>0.1086</v>
      </c>
      <c r="F19" s="571"/>
      <c r="G19" s="188"/>
      <c r="H19" s="187"/>
      <c r="I19" s="187"/>
    </row>
    <row r="20" spans="2:9" ht="14.25">
      <c r="B20" s="517"/>
      <c r="C20" s="492"/>
      <c r="D20" s="29" t="s">
        <v>384</v>
      </c>
      <c r="E20" s="31">
        <v>0.0206</v>
      </c>
      <c r="F20" s="571"/>
      <c r="G20" s="188"/>
      <c r="H20" s="187"/>
      <c r="I20" s="187"/>
    </row>
    <row r="21" spans="2:9" ht="14.25">
      <c r="B21" s="516"/>
      <c r="C21" s="492"/>
      <c r="D21" s="29" t="s">
        <v>385</v>
      </c>
      <c r="E21" s="31">
        <v>0.1586</v>
      </c>
      <c r="F21" s="571"/>
      <c r="G21" s="188"/>
      <c r="H21" s="187"/>
      <c r="I21" s="187"/>
    </row>
    <row r="22" spans="2:9" ht="14.25">
      <c r="B22" s="492">
        <v>7</v>
      </c>
      <c r="C22" s="492" t="s">
        <v>551</v>
      </c>
      <c r="D22" s="29" t="s">
        <v>386</v>
      </c>
      <c r="E22" s="31">
        <v>0.014</v>
      </c>
      <c r="F22" s="66">
        <v>2456.14</v>
      </c>
      <c r="G22" s="188"/>
      <c r="H22" s="187"/>
      <c r="I22" s="187"/>
    </row>
    <row r="23" spans="2:9" ht="14.25">
      <c r="B23" s="492"/>
      <c r="C23" s="492"/>
      <c r="D23" s="29" t="s">
        <v>387</v>
      </c>
      <c r="E23" s="31">
        <v>0.0145</v>
      </c>
      <c r="F23" s="66">
        <v>2543.86</v>
      </c>
      <c r="G23" s="188"/>
      <c r="H23" s="187"/>
      <c r="I23" s="187"/>
    </row>
    <row r="24" spans="2:9" ht="14.25">
      <c r="B24" s="492"/>
      <c r="C24" s="492"/>
      <c r="D24" s="29">
        <v>966</v>
      </c>
      <c r="E24" s="31">
        <v>0.0875</v>
      </c>
      <c r="F24" s="66">
        <v>4300</v>
      </c>
      <c r="G24" s="188"/>
      <c r="H24" s="187"/>
      <c r="I24" s="187"/>
    </row>
    <row r="25" spans="2:9" ht="14.25">
      <c r="B25" s="492"/>
      <c r="C25" s="492"/>
      <c r="D25" s="29">
        <v>1117</v>
      </c>
      <c r="E25" s="31">
        <v>0.14</v>
      </c>
      <c r="F25" s="66">
        <v>7000</v>
      </c>
      <c r="G25" s="188"/>
      <c r="H25" s="187"/>
      <c r="I25" s="187"/>
    </row>
    <row r="26" spans="2:9" ht="25.5">
      <c r="B26" s="29">
        <v>8</v>
      </c>
      <c r="C26" s="29" t="s">
        <v>552</v>
      </c>
      <c r="D26" s="29" t="s">
        <v>388</v>
      </c>
      <c r="E26" s="31">
        <v>0.2376</v>
      </c>
      <c r="F26" s="66">
        <v>11880</v>
      </c>
      <c r="G26" s="188"/>
      <c r="H26" s="187"/>
      <c r="I26" s="187"/>
    </row>
    <row r="27" spans="2:9" ht="14.25">
      <c r="B27" s="29">
        <v>9</v>
      </c>
      <c r="C27" s="29" t="s">
        <v>553</v>
      </c>
      <c r="D27" s="29">
        <v>879</v>
      </c>
      <c r="E27" s="31">
        <v>0.4103</v>
      </c>
      <c r="F27" s="66">
        <v>20500</v>
      </c>
      <c r="G27" s="188"/>
      <c r="H27" s="187"/>
      <c r="I27" s="187"/>
    </row>
    <row r="28" spans="2:9" ht="14.25">
      <c r="B28" s="515">
        <v>10</v>
      </c>
      <c r="C28" s="580" t="s">
        <v>1510</v>
      </c>
      <c r="D28" s="94" t="s">
        <v>1396</v>
      </c>
      <c r="E28" s="31">
        <v>0.1555</v>
      </c>
      <c r="F28" s="547">
        <v>84600</v>
      </c>
      <c r="G28" s="188"/>
      <c r="H28" s="187"/>
      <c r="I28" s="187"/>
    </row>
    <row r="29" spans="2:9" ht="14.25">
      <c r="B29" s="516"/>
      <c r="C29" s="516"/>
      <c r="D29" s="94" t="s">
        <v>1397</v>
      </c>
      <c r="E29" s="31">
        <v>0.0766</v>
      </c>
      <c r="F29" s="549"/>
      <c r="G29" s="188"/>
      <c r="H29" s="187"/>
      <c r="I29" s="187"/>
    </row>
    <row r="30" spans="2:9" ht="14.25">
      <c r="B30" s="492">
        <v>11</v>
      </c>
      <c r="C30" s="492" t="s">
        <v>554</v>
      </c>
      <c r="D30" s="29" t="s">
        <v>389</v>
      </c>
      <c r="E30" s="31">
        <v>0.1226</v>
      </c>
      <c r="F30" s="571">
        <v>7200</v>
      </c>
      <c r="G30" s="188"/>
      <c r="H30" s="187"/>
      <c r="I30" s="187"/>
    </row>
    <row r="31" spans="2:9" ht="14.25">
      <c r="B31" s="492"/>
      <c r="C31" s="492"/>
      <c r="D31" s="29">
        <v>1834</v>
      </c>
      <c r="E31" s="31">
        <v>0.131</v>
      </c>
      <c r="F31" s="571"/>
      <c r="G31" s="188"/>
      <c r="H31" s="187"/>
      <c r="I31" s="187"/>
    </row>
    <row r="32" spans="2:9" ht="14.25">
      <c r="B32" s="29">
        <v>12</v>
      </c>
      <c r="C32" s="29" t="s">
        <v>555</v>
      </c>
      <c r="D32" s="29">
        <v>2440</v>
      </c>
      <c r="E32" s="31">
        <v>0.1494</v>
      </c>
      <c r="F32" s="66">
        <v>8210</v>
      </c>
      <c r="G32" s="188"/>
      <c r="H32" s="187"/>
      <c r="I32" s="187"/>
    </row>
    <row r="33" spans="2:9" ht="14.25">
      <c r="B33" s="29">
        <v>13</v>
      </c>
      <c r="C33" s="29" t="s">
        <v>556</v>
      </c>
      <c r="D33" s="29">
        <v>995</v>
      </c>
      <c r="E33" s="31">
        <v>0.0875</v>
      </c>
      <c r="F33" s="66">
        <v>4300</v>
      </c>
      <c r="G33" s="188"/>
      <c r="H33" s="187"/>
      <c r="I33" s="187"/>
    </row>
    <row r="34" spans="2:9" ht="14.25">
      <c r="B34" s="29">
        <v>14</v>
      </c>
      <c r="C34" s="29" t="s">
        <v>557</v>
      </c>
      <c r="D34" s="29">
        <v>1195</v>
      </c>
      <c r="E34" s="31">
        <v>0.0377</v>
      </c>
      <c r="F34" s="66">
        <v>1800</v>
      </c>
      <c r="G34" s="188"/>
      <c r="H34" s="187"/>
      <c r="I34" s="187"/>
    </row>
    <row r="35" spans="2:9" ht="14.25">
      <c r="B35" s="29">
        <v>15</v>
      </c>
      <c r="C35" s="29" t="s">
        <v>558</v>
      </c>
      <c r="D35" s="29">
        <v>1829</v>
      </c>
      <c r="E35" s="31">
        <v>0.1133</v>
      </c>
      <c r="F35" s="66">
        <v>5600</v>
      </c>
      <c r="G35" s="188"/>
      <c r="H35" s="187"/>
      <c r="I35" s="187"/>
    </row>
    <row r="36" spans="2:9" ht="14.25">
      <c r="B36" s="492">
        <v>16</v>
      </c>
      <c r="C36" s="492" t="s">
        <v>559</v>
      </c>
      <c r="D36" s="29" t="s">
        <v>390</v>
      </c>
      <c r="E36" s="31">
        <v>0.1514</v>
      </c>
      <c r="F36" s="66">
        <v>7500</v>
      </c>
      <c r="G36" s="188"/>
      <c r="H36" s="187"/>
      <c r="I36" s="187"/>
    </row>
    <row r="37" spans="2:9" ht="14.25">
      <c r="B37" s="492"/>
      <c r="C37" s="492"/>
      <c r="D37" s="29" t="s">
        <v>391</v>
      </c>
      <c r="E37" s="31">
        <v>0.0019</v>
      </c>
      <c r="F37" s="66">
        <v>100</v>
      </c>
      <c r="G37" s="188"/>
      <c r="H37" s="187"/>
      <c r="I37" s="187"/>
    </row>
    <row r="38" spans="2:9" ht="14.25">
      <c r="B38" s="492"/>
      <c r="C38" s="492"/>
      <c r="D38" s="29" t="s">
        <v>392</v>
      </c>
      <c r="E38" s="31">
        <v>0.0399</v>
      </c>
      <c r="F38" s="66">
        <v>1900</v>
      </c>
      <c r="G38" s="188"/>
      <c r="H38" s="187"/>
      <c r="I38" s="187"/>
    </row>
    <row r="39" spans="2:9" ht="14.25">
      <c r="B39" s="29">
        <v>17</v>
      </c>
      <c r="C39" s="29" t="s">
        <v>560</v>
      </c>
      <c r="D39" s="29">
        <v>1491</v>
      </c>
      <c r="E39" s="31">
        <v>0.0312</v>
      </c>
      <c r="F39" s="66">
        <v>1500</v>
      </c>
      <c r="G39" s="188"/>
      <c r="H39" s="187"/>
      <c r="I39" s="187"/>
    </row>
    <row r="40" spans="2:9" ht="14.25">
      <c r="B40" s="29">
        <v>18</v>
      </c>
      <c r="C40" s="29" t="s">
        <v>561</v>
      </c>
      <c r="D40" s="29">
        <v>1387</v>
      </c>
      <c r="E40" s="31">
        <v>0.0919</v>
      </c>
      <c r="F40" s="66">
        <v>4500</v>
      </c>
      <c r="G40" s="188"/>
      <c r="H40" s="187"/>
      <c r="I40" s="187"/>
    </row>
    <row r="41" spans="2:9" ht="14.25">
      <c r="B41" s="29">
        <v>19</v>
      </c>
      <c r="C41" s="29" t="s">
        <v>562</v>
      </c>
      <c r="D41" s="29">
        <v>2692</v>
      </c>
      <c r="E41" s="31">
        <v>0.0192</v>
      </c>
      <c r="F41" s="66">
        <v>1000</v>
      </c>
      <c r="G41" s="188"/>
      <c r="H41" s="187"/>
      <c r="I41" s="187"/>
    </row>
    <row r="42" spans="2:9" ht="14.25">
      <c r="B42" s="29">
        <v>20</v>
      </c>
      <c r="C42" s="29" t="s">
        <v>562</v>
      </c>
      <c r="D42" s="29">
        <v>2693</v>
      </c>
      <c r="E42" s="31">
        <v>0.1834</v>
      </c>
      <c r="F42" s="66">
        <v>9200</v>
      </c>
      <c r="G42" s="188"/>
      <c r="H42" s="187"/>
      <c r="I42" s="187"/>
    </row>
    <row r="43" spans="2:9" ht="14.25">
      <c r="B43" s="29">
        <v>21</v>
      </c>
      <c r="C43" s="29" t="s">
        <v>563</v>
      </c>
      <c r="D43" s="29">
        <v>2599</v>
      </c>
      <c r="E43" s="31">
        <v>0.0165</v>
      </c>
      <c r="F43" s="66">
        <v>800</v>
      </c>
      <c r="G43" s="188"/>
      <c r="H43" s="187"/>
      <c r="I43" s="187"/>
    </row>
    <row r="44" spans="2:9" ht="14.25">
      <c r="B44" s="29">
        <v>22</v>
      </c>
      <c r="C44" s="29" t="s">
        <v>564</v>
      </c>
      <c r="D44" s="29">
        <v>2669</v>
      </c>
      <c r="E44" s="31">
        <v>0.1501</v>
      </c>
      <c r="F44" s="66">
        <v>7500</v>
      </c>
      <c r="G44" s="188"/>
      <c r="H44" s="187"/>
      <c r="I44" s="187"/>
    </row>
    <row r="45" spans="2:9" ht="14.25">
      <c r="B45" s="29">
        <v>23</v>
      </c>
      <c r="C45" s="29" t="s">
        <v>565</v>
      </c>
      <c r="D45" s="29">
        <v>2668</v>
      </c>
      <c r="E45" s="31">
        <v>0.0814</v>
      </c>
      <c r="F45" s="66">
        <v>4100</v>
      </c>
      <c r="G45" s="188"/>
      <c r="H45" s="187"/>
      <c r="I45" s="187"/>
    </row>
    <row r="46" spans="2:9" ht="14.25">
      <c r="B46" s="29">
        <v>24</v>
      </c>
      <c r="C46" s="29" t="s">
        <v>566</v>
      </c>
      <c r="D46" s="29">
        <v>2637</v>
      </c>
      <c r="E46" s="31">
        <v>0.1245</v>
      </c>
      <c r="F46" s="66">
        <v>6200</v>
      </c>
      <c r="G46" s="188"/>
      <c r="H46" s="187"/>
      <c r="I46" s="187"/>
    </row>
    <row r="47" spans="2:9" ht="14.25">
      <c r="B47" s="492">
        <v>25</v>
      </c>
      <c r="C47" s="492" t="s">
        <v>567</v>
      </c>
      <c r="D47" s="29">
        <v>2569</v>
      </c>
      <c r="E47" s="31">
        <v>0.0185</v>
      </c>
      <c r="F47" s="66">
        <v>900</v>
      </c>
      <c r="G47" s="188"/>
      <c r="H47" s="187"/>
      <c r="I47" s="187"/>
    </row>
    <row r="48" spans="2:9" ht="14.25">
      <c r="B48" s="492"/>
      <c r="C48" s="492"/>
      <c r="D48" s="29">
        <v>2577</v>
      </c>
      <c r="E48" s="31">
        <v>0.2291</v>
      </c>
      <c r="F48" s="66">
        <v>11500</v>
      </c>
      <c r="G48" s="188"/>
      <c r="H48" s="187"/>
      <c r="I48" s="187"/>
    </row>
    <row r="49" spans="2:9" ht="14.25">
      <c r="B49" s="492">
        <v>26</v>
      </c>
      <c r="C49" s="492" t="s">
        <v>568</v>
      </c>
      <c r="D49" s="29">
        <v>2612</v>
      </c>
      <c r="E49" s="31">
        <v>0.1896</v>
      </c>
      <c r="F49" s="66">
        <v>900</v>
      </c>
      <c r="G49" s="188"/>
      <c r="H49" s="187"/>
      <c r="I49" s="187"/>
    </row>
    <row r="50" spans="2:9" ht="14.25">
      <c r="B50" s="492"/>
      <c r="C50" s="492"/>
      <c r="D50" s="29">
        <v>2601</v>
      </c>
      <c r="E50" s="31">
        <v>0.0842</v>
      </c>
      <c r="F50" s="66">
        <v>4200</v>
      </c>
      <c r="G50" s="188"/>
      <c r="H50" s="187"/>
      <c r="I50" s="187"/>
    </row>
    <row r="51" spans="2:9" ht="14.25">
      <c r="B51" s="492"/>
      <c r="C51" s="492"/>
      <c r="D51" s="29">
        <v>2603</v>
      </c>
      <c r="E51" s="31">
        <v>0.0373</v>
      </c>
      <c r="F51" s="66">
        <v>1900</v>
      </c>
      <c r="G51" s="188"/>
      <c r="H51" s="187"/>
      <c r="I51" s="187"/>
    </row>
    <row r="52" spans="2:9" ht="14.25">
      <c r="B52" s="492"/>
      <c r="C52" s="492"/>
      <c r="D52" s="29">
        <v>2716</v>
      </c>
      <c r="E52" s="31">
        <v>0.0577</v>
      </c>
      <c r="F52" s="66">
        <v>2800</v>
      </c>
      <c r="G52" s="188"/>
      <c r="H52" s="187"/>
      <c r="I52" s="187"/>
    </row>
    <row r="53" spans="2:9" ht="14.25">
      <c r="B53" s="390">
        <v>27</v>
      </c>
      <c r="C53" s="390" t="s">
        <v>569</v>
      </c>
      <c r="D53" s="390" t="s">
        <v>393</v>
      </c>
      <c r="E53" s="151">
        <v>0.0147</v>
      </c>
      <c r="F53" s="106">
        <v>2205</v>
      </c>
      <c r="G53" s="188"/>
      <c r="H53" s="187"/>
      <c r="I53" s="187"/>
    </row>
    <row r="54" spans="2:9" ht="14.25">
      <c r="B54" s="436"/>
      <c r="C54" s="436"/>
      <c r="D54" s="439">
        <v>37</v>
      </c>
      <c r="E54" s="437"/>
      <c r="F54" s="438"/>
      <c r="G54" s="188"/>
      <c r="H54" s="187"/>
      <c r="I54" s="187"/>
    </row>
    <row r="55" spans="2:9" ht="14.25">
      <c r="B55" s="391">
        <v>28</v>
      </c>
      <c r="C55" s="391" t="s">
        <v>570</v>
      </c>
      <c r="D55" s="391" t="s">
        <v>394</v>
      </c>
      <c r="E55" s="389">
        <v>0.0367</v>
      </c>
      <c r="F55" s="199">
        <v>5505</v>
      </c>
      <c r="G55" s="188"/>
      <c r="H55" s="187"/>
      <c r="I55" s="187"/>
    </row>
    <row r="56" spans="2:9" ht="14.25">
      <c r="B56" s="29">
        <v>29</v>
      </c>
      <c r="C56" s="29" t="s">
        <v>558</v>
      </c>
      <c r="D56" s="29" t="s">
        <v>395</v>
      </c>
      <c r="E56" s="31">
        <v>0.0339</v>
      </c>
      <c r="F56" s="66">
        <v>5085</v>
      </c>
      <c r="G56" s="188"/>
      <c r="H56" s="187"/>
      <c r="I56" s="187"/>
    </row>
    <row r="57" spans="2:9" ht="14.25">
      <c r="B57" s="29">
        <v>30</v>
      </c>
      <c r="C57" s="29" t="s">
        <v>571</v>
      </c>
      <c r="D57" s="29" t="s">
        <v>396</v>
      </c>
      <c r="E57" s="31">
        <v>0.0398</v>
      </c>
      <c r="F57" s="66">
        <v>5970</v>
      </c>
      <c r="G57" s="188"/>
      <c r="H57" s="187"/>
      <c r="I57" s="187"/>
    </row>
    <row r="58" spans="2:9" ht="14.25">
      <c r="B58" s="492">
        <v>30</v>
      </c>
      <c r="C58" s="492" t="s">
        <v>397</v>
      </c>
      <c r="D58" s="24" t="s">
        <v>663</v>
      </c>
      <c r="E58" s="31">
        <v>0.0882</v>
      </c>
      <c r="F58" s="66">
        <v>4825.92</v>
      </c>
      <c r="G58" s="188"/>
      <c r="H58" s="187"/>
      <c r="I58" s="187"/>
    </row>
    <row r="59" spans="2:9" ht="14.25">
      <c r="B59" s="492"/>
      <c r="C59" s="492"/>
      <c r="D59" s="24" t="s">
        <v>664</v>
      </c>
      <c r="E59" s="31">
        <v>0.0054</v>
      </c>
      <c r="F59" s="66">
        <v>295.46</v>
      </c>
      <c r="G59" s="188"/>
      <c r="H59" s="187"/>
      <c r="I59" s="187"/>
    </row>
    <row r="60" spans="2:9" ht="14.25">
      <c r="B60" s="492"/>
      <c r="C60" s="492"/>
      <c r="D60" s="24" t="s">
        <v>665</v>
      </c>
      <c r="E60" s="31">
        <v>0.0057</v>
      </c>
      <c r="F60" s="66">
        <v>311.88</v>
      </c>
      <c r="G60" s="188"/>
      <c r="H60" s="187"/>
      <c r="I60" s="187"/>
    </row>
    <row r="61" spans="2:9" ht="14.25">
      <c r="B61" s="492"/>
      <c r="C61" s="492"/>
      <c r="D61" s="24" t="s">
        <v>666</v>
      </c>
      <c r="E61" s="31">
        <v>0.006</v>
      </c>
      <c r="F61" s="66">
        <v>328.29</v>
      </c>
      <c r="G61" s="188"/>
      <c r="H61" s="187"/>
      <c r="I61" s="187"/>
    </row>
    <row r="62" spans="2:9" ht="14.25">
      <c r="B62" s="492"/>
      <c r="C62" s="492"/>
      <c r="D62" s="24" t="s">
        <v>668</v>
      </c>
      <c r="E62" s="31">
        <v>0.0067</v>
      </c>
      <c r="F62" s="66">
        <v>366.59</v>
      </c>
      <c r="G62" s="188"/>
      <c r="H62" s="187"/>
      <c r="I62" s="187"/>
    </row>
    <row r="63" spans="2:9" ht="14.25">
      <c r="B63" s="492"/>
      <c r="C63" s="492"/>
      <c r="D63" s="107" t="s">
        <v>670</v>
      </c>
      <c r="E63" s="31">
        <v>0.0064</v>
      </c>
      <c r="F63" s="66">
        <v>415.85</v>
      </c>
      <c r="G63" s="188"/>
      <c r="H63" s="187"/>
      <c r="I63" s="187"/>
    </row>
    <row r="64" spans="2:9" ht="14.25">
      <c r="B64" s="492">
        <v>31</v>
      </c>
      <c r="C64" s="492" t="s">
        <v>563</v>
      </c>
      <c r="D64" s="24" t="s">
        <v>671</v>
      </c>
      <c r="E64" s="31">
        <v>0.0066</v>
      </c>
      <c r="F64" s="571">
        <v>45190</v>
      </c>
      <c r="G64" s="188"/>
      <c r="H64" s="187"/>
      <c r="I64" s="187"/>
    </row>
    <row r="65" spans="2:9" ht="14.25">
      <c r="B65" s="492"/>
      <c r="C65" s="492"/>
      <c r="D65" s="24" t="s">
        <v>672</v>
      </c>
      <c r="E65" s="31">
        <v>0.0004</v>
      </c>
      <c r="F65" s="571"/>
      <c r="G65" s="188"/>
      <c r="H65" s="187"/>
      <c r="I65" s="187"/>
    </row>
    <row r="66" spans="2:9" ht="14.25">
      <c r="B66" s="492"/>
      <c r="C66" s="492"/>
      <c r="D66" s="24" t="s">
        <v>673</v>
      </c>
      <c r="E66" s="31">
        <v>0.5283</v>
      </c>
      <c r="F66" s="571"/>
      <c r="G66" s="188"/>
      <c r="H66" s="187"/>
      <c r="I66" s="187"/>
    </row>
    <row r="67" spans="2:9" ht="14.25">
      <c r="B67" s="492"/>
      <c r="C67" s="492"/>
      <c r="D67" s="24" t="s">
        <v>674</v>
      </c>
      <c r="E67" s="31">
        <v>0.3685</v>
      </c>
      <c r="F67" s="571"/>
      <c r="G67" s="188"/>
      <c r="H67" s="187"/>
      <c r="I67" s="187"/>
    </row>
    <row r="68" spans="2:9" ht="14.25">
      <c r="B68" s="29">
        <v>32</v>
      </c>
      <c r="C68" s="29" t="s">
        <v>572</v>
      </c>
      <c r="D68" s="29">
        <v>2719</v>
      </c>
      <c r="E68" s="31">
        <v>1.6933</v>
      </c>
      <c r="F68" s="66">
        <v>84600</v>
      </c>
      <c r="G68" s="188"/>
      <c r="H68" s="187"/>
      <c r="I68" s="187"/>
    </row>
    <row r="69" spans="2:9" ht="14.25">
      <c r="B69" s="492">
        <v>33</v>
      </c>
      <c r="C69" s="492" t="s">
        <v>563</v>
      </c>
      <c r="D69" s="24" t="s">
        <v>675</v>
      </c>
      <c r="E69" s="31">
        <v>0.0112</v>
      </c>
      <c r="F69" s="571">
        <v>33405</v>
      </c>
      <c r="G69" s="188"/>
      <c r="H69" s="187"/>
      <c r="I69" s="187"/>
    </row>
    <row r="70" spans="2:9" ht="14.25">
      <c r="B70" s="492"/>
      <c r="C70" s="492"/>
      <c r="D70" s="24" t="s">
        <v>676</v>
      </c>
      <c r="E70" s="31">
        <v>0.3963</v>
      </c>
      <c r="F70" s="571"/>
      <c r="G70" s="188"/>
      <c r="H70" s="187"/>
      <c r="I70" s="187"/>
    </row>
    <row r="71" spans="2:9" ht="14.25">
      <c r="B71" s="492"/>
      <c r="C71" s="492"/>
      <c r="D71" s="24" t="s">
        <v>677</v>
      </c>
      <c r="E71" s="31">
        <v>0.2606</v>
      </c>
      <c r="F71" s="571"/>
      <c r="G71" s="188"/>
      <c r="H71" s="187"/>
      <c r="I71" s="187"/>
    </row>
    <row r="72" spans="2:9" ht="25.5">
      <c r="B72" s="29">
        <v>34</v>
      </c>
      <c r="C72" s="29" t="s">
        <v>398</v>
      </c>
      <c r="D72" s="29">
        <v>1527</v>
      </c>
      <c r="E72" s="31">
        <v>0.0936</v>
      </c>
      <c r="F72" s="66">
        <v>4600</v>
      </c>
      <c r="G72" s="188"/>
      <c r="H72" s="187"/>
      <c r="I72" s="187"/>
    </row>
    <row r="73" spans="2:9" ht="14.25">
      <c r="B73" s="29">
        <v>35</v>
      </c>
      <c r="C73" s="29" t="s">
        <v>559</v>
      </c>
      <c r="D73" s="29">
        <v>1535</v>
      </c>
      <c r="E73" s="31">
        <v>0.024</v>
      </c>
      <c r="F73" s="66">
        <v>1200</v>
      </c>
      <c r="G73" s="188"/>
      <c r="H73" s="187"/>
      <c r="I73" s="187"/>
    </row>
    <row r="74" spans="2:9" ht="14.25">
      <c r="B74" s="492">
        <v>36</v>
      </c>
      <c r="C74" s="492" t="s">
        <v>573</v>
      </c>
      <c r="D74" s="29">
        <v>1219</v>
      </c>
      <c r="E74" s="31">
        <v>0.1049</v>
      </c>
      <c r="F74" s="66">
        <v>5200</v>
      </c>
      <c r="G74" s="188"/>
      <c r="H74" s="187"/>
      <c r="I74" s="187"/>
    </row>
    <row r="75" spans="2:9" ht="14.25">
      <c r="B75" s="492"/>
      <c r="C75" s="492"/>
      <c r="D75" s="29">
        <v>1536</v>
      </c>
      <c r="E75" s="31">
        <v>0.2917</v>
      </c>
      <c r="F75" s="66">
        <v>14500</v>
      </c>
      <c r="G75" s="188"/>
      <c r="H75" s="187"/>
      <c r="I75" s="187"/>
    </row>
    <row r="76" spans="2:9" ht="14.25">
      <c r="B76" s="29">
        <v>37</v>
      </c>
      <c r="C76" s="29" t="s">
        <v>574</v>
      </c>
      <c r="D76" s="29">
        <v>1200</v>
      </c>
      <c r="E76" s="31">
        <v>0.087</v>
      </c>
      <c r="F76" s="66">
        <v>4300</v>
      </c>
      <c r="G76" s="188"/>
      <c r="H76" s="187"/>
      <c r="I76" s="187"/>
    </row>
    <row r="77" spans="2:9" ht="14.25">
      <c r="B77" s="492">
        <v>38</v>
      </c>
      <c r="C77" s="492" t="s">
        <v>575</v>
      </c>
      <c r="D77" s="29" t="s">
        <v>399</v>
      </c>
      <c r="E77" s="31">
        <v>0.4786</v>
      </c>
      <c r="F77" s="66">
        <v>26320</v>
      </c>
      <c r="G77" s="188"/>
      <c r="H77" s="187"/>
      <c r="I77" s="187"/>
    </row>
    <row r="78" spans="2:9" ht="14.25">
      <c r="B78" s="492"/>
      <c r="C78" s="492"/>
      <c r="D78" s="29" t="s">
        <v>400</v>
      </c>
      <c r="E78" s="31">
        <v>0.0046</v>
      </c>
      <c r="F78" s="66">
        <v>250</v>
      </c>
      <c r="G78" s="188"/>
      <c r="H78" s="187"/>
      <c r="I78" s="187"/>
    </row>
    <row r="79" spans="2:9" ht="14.25">
      <c r="B79" s="492"/>
      <c r="C79" s="492"/>
      <c r="D79" s="29" t="s">
        <v>401</v>
      </c>
      <c r="E79" s="31">
        <v>0.0038</v>
      </c>
      <c r="F79" s="66">
        <v>220</v>
      </c>
      <c r="G79" s="188"/>
      <c r="H79" s="187"/>
      <c r="I79" s="187"/>
    </row>
    <row r="80" spans="2:9" ht="14.25">
      <c r="B80" s="492">
        <v>39</v>
      </c>
      <c r="C80" s="492" t="s">
        <v>576</v>
      </c>
      <c r="D80" s="29" t="s">
        <v>402</v>
      </c>
      <c r="E80" s="31">
        <v>0.0476</v>
      </c>
      <c r="F80" s="571">
        <v>10000</v>
      </c>
      <c r="G80" s="188"/>
      <c r="H80" s="187"/>
      <c r="I80" s="187"/>
    </row>
    <row r="81" spans="2:9" ht="14.25">
      <c r="B81" s="492"/>
      <c r="C81" s="492"/>
      <c r="D81" s="29">
        <v>2918</v>
      </c>
      <c r="E81" s="31">
        <v>0.009</v>
      </c>
      <c r="F81" s="571"/>
      <c r="G81" s="188"/>
      <c r="H81" s="187"/>
      <c r="I81" s="187"/>
    </row>
    <row r="82" spans="2:9" ht="14.25">
      <c r="B82" s="492"/>
      <c r="C82" s="492"/>
      <c r="D82" s="24" t="s">
        <v>678</v>
      </c>
      <c r="E82" s="31">
        <v>0.005</v>
      </c>
      <c r="F82" s="571"/>
      <c r="G82" s="188"/>
      <c r="H82" s="187"/>
      <c r="I82" s="187"/>
    </row>
    <row r="83" spans="2:9" ht="25.5">
      <c r="B83" s="29">
        <v>40</v>
      </c>
      <c r="C83" s="29" t="s">
        <v>403</v>
      </c>
      <c r="D83" s="29">
        <v>1673</v>
      </c>
      <c r="E83" s="31">
        <v>0.1049</v>
      </c>
      <c r="F83" s="66">
        <v>1049</v>
      </c>
      <c r="G83" s="188"/>
      <c r="H83" s="187"/>
      <c r="I83" s="187"/>
    </row>
    <row r="84" spans="2:9" ht="14.25">
      <c r="B84" s="29">
        <v>41</v>
      </c>
      <c r="C84" s="29" t="s">
        <v>577</v>
      </c>
      <c r="D84" s="29">
        <v>1885</v>
      </c>
      <c r="E84" s="31">
        <v>0.0886</v>
      </c>
      <c r="F84" s="66">
        <v>4400</v>
      </c>
      <c r="G84" s="188"/>
      <c r="H84" s="187"/>
      <c r="I84" s="187"/>
    </row>
    <row r="85" spans="2:9" ht="25.5">
      <c r="B85" s="29">
        <v>42</v>
      </c>
      <c r="C85" s="29" t="s">
        <v>578</v>
      </c>
      <c r="D85" s="29" t="s">
        <v>404</v>
      </c>
      <c r="E85" s="31">
        <v>0.1269</v>
      </c>
      <c r="F85" s="66">
        <v>6220</v>
      </c>
      <c r="G85" s="188"/>
      <c r="H85" s="187"/>
      <c r="I85" s="187"/>
    </row>
    <row r="86" spans="2:9" ht="14.25">
      <c r="B86" s="29">
        <v>42</v>
      </c>
      <c r="C86" s="29" t="s">
        <v>579</v>
      </c>
      <c r="D86" s="29" t="s">
        <v>405</v>
      </c>
      <c r="E86" s="31">
        <v>0.2188</v>
      </c>
      <c r="F86" s="66">
        <v>10940</v>
      </c>
      <c r="G86" s="188"/>
      <c r="H86" s="187"/>
      <c r="I86" s="187"/>
    </row>
    <row r="87" spans="2:9" ht="14.25">
      <c r="B87" s="29">
        <v>43</v>
      </c>
      <c r="C87" s="29" t="s">
        <v>580</v>
      </c>
      <c r="D87" s="24" t="s">
        <v>679</v>
      </c>
      <c r="E87" s="31">
        <v>0.0069</v>
      </c>
      <c r="F87" s="66">
        <v>2000</v>
      </c>
      <c r="G87" s="188"/>
      <c r="H87" s="187"/>
      <c r="I87" s="187"/>
    </row>
    <row r="88" spans="2:9" ht="14.25">
      <c r="B88" s="29">
        <v>44</v>
      </c>
      <c r="C88" s="29" t="s">
        <v>581</v>
      </c>
      <c r="D88" s="29">
        <v>706</v>
      </c>
      <c r="E88" s="31">
        <v>0.1135</v>
      </c>
      <c r="F88" s="66">
        <v>5600</v>
      </c>
      <c r="G88" s="188"/>
      <c r="H88" s="187"/>
      <c r="I88" s="187"/>
    </row>
    <row r="89" spans="2:9" ht="14.25">
      <c r="B89" s="492">
        <v>45</v>
      </c>
      <c r="C89" s="492" t="s">
        <v>582</v>
      </c>
      <c r="D89" s="24" t="s">
        <v>680</v>
      </c>
      <c r="E89" s="31">
        <v>0.0014</v>
      </c>
      <c r="F89" s="571">
        <v>840</v>
      </c>
      <c r="G89" s="188"/>
      <c r="H89" s="187"/>
      <c r="I89" s="187"/>
    </row>
    <row r="90" spans="2:9" ht="14.25">
      <c r="B90" s="492"/>
      <c r="C90" s="492"/>
      <c r="D90" s="24" t="s">
        <v>681</v>
      </c>
      <c r="E90" s="31">
        <v>0.3036</v>
      </c>
      <c r="F90" s="571"/>
      <c r="G90" s="188"/>
      <c r="H90" s="187"/>
      <c r="I90" s="187"/>
    </row>
    <row r="91" spans="2:9" ht="14.25">
      <c r="B91" s="29">
        <v>46</v>
      </c>
      <c r="C91" s="29" t="s">
        <v>583</v>
      </c>
      <c r="D91" s="29">
        <v>2020</v>
      </c>
      <c r="E91" s="31">
        <v>0.104</v>
      </c>
      <c r="F91" s="66">
        <v>240</v>
      </c>
      <c r="G91" s="188"/>
      <c r="H91" s="187"/>
      <c r="I91" s="187"/>
    </row>
    <row r="92" spans="2:9" ht="14.25">
      <c r="B92" s="29">
        <v>47</v>
      </c>
      <c r="C92" s="29" t="s">
        <v>584</v>
      </c>
      <c r="D92" s="24" t="s">
        <v>682</v>
      </c>
      <c r="E92" s="31">
        <v>0.0211</v>
      </c>
      <c r="F92" s="66">
        <v>1055</v>
      </c>
      <c r="G92" s="188"/>
      <c r="H92" s="187"/>
      <c r="I92" s="187"/>
    </row>
    <row r="93" spans="2:9" ht="14.25">
      <c r="B93" s="29">
        <v>48</v>
      </c>
      <c r="C93" s="29" t="s">
        <v>585</v>
      </c>
      <c r="D93" s="29">
        <v>1700</v>
      </c>
      <c r="E93" s="31">
        <v>0.2287</v>
      </c>
      <c r="F93" s="66">
        <v>5360</v>
      </c>
      <c r="G93" s="188"/>
      <c r="H93" s="187"/>
      <c r="I93" s="187"/>
    </row>
    <row r="94" spans="2:9" ht="14.25">
      <c r="B94" s="29">
        <v>49</v>
      </c>
      <c r="C94" s="29" t="s">
        <v>586</v>
      </c>
      <c r="D94" s="29">
        <v>1727</v>
      </c>
      <c r="E94" s="31">
        <v>0.1841</v>
      </c>
      <c r="F94" s="66">
        <v>4300</v>
      </c>
      <c r="G94" s="188"/>
      <c r="H94" s="187"/>
      <c r="I94" s="187"/>
    </row>
    <row r="95" spans="2:9" ht="14.25">
      <c r="B95" s="29">
        <v>50</v>
      </c>
      <c r="C95" s="29" t="s">
        <v>587</v>
      </c>
      <c r="D95" s="29">
        <v>1745</v>
      </c>
      <c r="E95" s="31">
        <v>0.1213</v>
      </c>
      <c r="F95" s="66">
        <v>2840</v>
      </c>
      <c r="G95" s="188"/>
      <c r="H95" s="187"/>
      <c r="I95" s="187"/>
    </row>
    <row r="96" spans="2:9" ht="14.25">
      <c r="B96" s="29">
        <v>51</v>
      </c>
      <c r="C96" s="29" t="s">
        <v>586</v>
      </c>
      <c r="D96" s="29" t="s">
        <v>406</v>
      </c>
      <c r="E96" s="31">
        <v>0.041</v>
      </c>
      <c r="F96" s="66">
        <v>1440</v>
      </c>
      <c r="G96" s="188"/>
      <c r="H96" s="187"/>
      <c r="I96" s="187"/>
    </row>
    <row r="97" spans="2:9" ht="14.25">
      <c r="B97" s="29">
        <v>52</v>
      </c>
      <c r="C97" s="29" t="s">
        <v>587</v>
      </c>
      <c r="D97" s="29" t="s">
        <v>407</v>
      </c>
      <c r="E97" s="31">
        <v>0.0268</v>
      </c>
      <c r="F97" s="66">
        <v>670</v>
      </c>
      <c r="G97" s="188"/>
      <c r="H97" s="187"/>
      <c r="I97" s="187"/>
    </row>
    <row r="98" spans="2:9" ht="14.25">
      <c r="B98" s="29">
        <v>53</v>
      </c>
      <c r="C98" s="29" t="s">
        <v>584</v>
      </c>
      <c r="D98" s="24" t="s">
        <v>683</v>
      </c>
      <c r="E98" s="31">
        <v>0.0175</v>
      </c>
      <c r="F98" s="66">
        <v>875</v>
      </c>
      <c r="G98" s="188"/>
      <c r="H98" s="187"/>
      <c r="I98" s="187"/>
    </row>
    <row r="99" spans="2:9" ht="14.25">
      <c r="B99" s="29">
        <v>54</v>
      </c>
      <c r="C99" s="29" t="s">
        <v>588</v>
      </c>
      <c r="D99" s="29" t="s">
        <v>408</v>
      </c>
      <c r="E99" s="31">
        <v>0.0481</v>
      </c>
      <c r="F99" s="66">
        <v>2640</v>
      </c>
      <c r="G99" s="188"/>
      <c r="H99" s="187"/>
      <c r="I99" s="187"/>
    </row>
    <row r="100" spans="2:9" ht="14.25">
      <c r="B100" s="29">
        <v>55</v>
      </c>
      <c r="C100" s="29" t="s">
        <v>558</v>
      </c>
      <c r="D100" s="29">
        <v>1763</v>
      </c>
      <c r="E100" s="31">
        <v>0.3998</v>
      </c>
      <c r="F100" s="66">
        <v>20000</v>
      </c>
      <c r="G100" s="188"/>
      <c r="H100" s="187"/>
      <c r="I100" s="187"/>
    </row>
    <row r="101" spans="2:9" ht="25.5">
      <c r="B101" s="29">
        <v>56</v>
      </c>
      <c r="C101" s="29" t="s">
        <v>576</v>
      </c>
      <c r="D101" s="29">
        <v>1786</v>
      </c>
      <c r="E101" s="31">
        <v>0.3732</v>
      </c>
      <c r="F101" s="66">
        <v>18600</v>
      </c>
      <c r="G101" s="188"/>
      <c r="H101" s="187"/>
      <c r="I101" s="187"/>
    </row>
    <row r="102" spans="2:9" ht="14.25">
      <c r="B102" s="492">
        <v>57</v>
      </c>
      <c r="C102" s="492" t="s">
        <v>589</v>
      </c>
      <c r="D102" s="24" t="s">
        <v>684</v>
      </c>
      <c r="E102" s="31">
        <v>0.4205</v>
      </c>
      <c r="F102" s="66">
        <v>21000</v>
      </c>
      <c r="G102" s="188"/>
      <c r="H102" s="187"/>
      <c r="I102" s="187"/>
    </row>
    <row r="103" spans="2:9" ht="14.25">
      <c r="B103" s="492"/>
      <c r="C103" s="492"/>
      <c r="D103" s="29">
        <v>1889</v>
      </c>
      <c r="E103" s="31">
        <v>0.7411</v>
      </c>
      <c r="F103" s="66">
        <v>37000</v>
      </c>
      <c r="G103" s="188"/>
      <c r="H103" s="187"/>
      <c r="I103" s="187"/>
    </row>
    <row r="104" spans="2:9" ht="14.25">
      <c r="B104" s="492"/>
      <c r="C104" s="492"/>
      <c r="D104" s="29">
        <v>1433</v>
      </c>
      <c r="E104" s="31">
        <v>0.158</v>
      </c>
      <c r="F104" s="66">
        <v>7900</v>
      </c>
      <c r="G104" s="188"/>
      <c r="H104" s="187"/>
      <c r="I104" s="187"/>
    </row>
    <row r="105" spans="2:9" ht="14.25">
      <c r="B105" s="29">
        <v>58</v>
      </c>
      <c r="C105" s="29" t="s">
        <v>590</v>
      </c>
      <c r="D105" s="29">
        <v>2178</v>
      </c>
      <c r="E105" s="31">
        <v>0.2442</v>
      </c>
      <c r="F105" s="66">
        <v>5800</v>
      </c>
      <c r="G105" s="188"/>
      <c r="H105" s="187"/>
      <c r="I105" s="187"/>
    </row>
    <row r="106" spans="2:9" ht="14.25">
      <c r="B106" s="436"/>
      <c r="C106" s="436"/>
      <c r="D106" s="439">
        <v>38</v>
      </c>
      <c r="E106" s="437"/>
      <c r="F106" s="438"/>
      <c r="G106" s="188"/>
      <c r="H106" s="187"/>
      <c r="I106" s="187"/>
    </row>
    <row r="107" spans="2:9" ht="14.25">
      <c r="B107" s="492">
        <v>59</v>
      </c>
      <c r="C107" s="492" t="s">
        <v>591</v>
      </c>
      <c r="D107" s="29">
        <v>2211</v>
      </c>
      <c r="E107" s="31">
        <v>0.2157</v>
      </c>
      <c r="F107" s="66">
        <v>5000</v>
      </c>
      <c r="G107" s="188"/>
      <c r="H107" s="187"/>
      <c r="I107" s="187"/>
    </row>
    <row r="108" spans="2:9" ht="14.25">
      <c r="B108" s="492"/>
      <c r="C108" s="492"/>
      <c r="D108" s="24" t="s">
        <v>685</v>
      </c>
      <c r="E108" s="31">
        <v>0.052</v>
      </c>
      <c r="F108" s="66">
        <v>1300</v>
      </c>
      <c r="G108" s="188"/>
      <c r="H108" s="187"/>
      <c r="I108" s="187"/>
    </row>
    <row r="109" spans="2:9" ht="14.25">
      <c r="B109" s="492"/>
      <c r="C109" s="492"/>
      <c r="D109" s="29">
        <v>2486</v>
      </c>
      <c r="E109" s="31">
        <v>0.1026</v>
      </c>
      <c r="F109" s="66">
        <v>2400</v>
      </c>
      <c r="G109" s="188"/>
      <c r="H109" s="187"/>
      <c r="I109" s="187"/>
    </row>
    <row r="110" spans="2:9" ht="14.25">
      <c r="B110" s="492"/>
      <c r="C110" s="492"/>
      <c r="D110" s="29">
        <v>2494</v>
      </c>
      <c r="E110" s="31">
        <v>0.1356</v>
      </c>
      <c r="F110" s="66">
        <v>3200</v>
      </c>
      <c r="G110" s="188"/>
      <c r="H110" s="187"/>
      <c r="I110" s="187"/>
    </row>
    <row r="111" spans="2:9" ht="14.25">
      <c r="B111" s="492"/>
      <c r="C111" s="492"/>
      <c r="D111" s="29">
        <v>2510</v>
      </c>
      <c r="E111" s="31">
        <v>0.1286</v>
      </c>
      <c r="F111" s="66">
        <v>3000</v>
      </c>
      <c r="G111" s="188"/>
      <c r="H111" s="187"/>
      <c r="I111" s="187"/>
    </row>
    <row r="112" spans="2:9" ht="14.25">
      <c r="B112" s="492"/>
      <c r="C112" s="492"/>
      <c r="D112" s="29">
        <v>2511</v>
      </c>
      <c r="E112" s="31">
        <v>0.0005</v>
      </c>
      <c r="F112" s="66">
        <v>25</v>
      </c>
      <c r="G112" s="188"/>
      <c r="H112" s="187"/>
      <c r="I112" s="187"/>
    </row>
    <row r="113" spans="2:9" ht="25.5">
      <c r="B113" s="29">
        <v>60</v>
      </c>
      <c r="C113" s="29" t="s">
        <v>592</v>
      </c>
      <c r="D113" s="24" t="s">
        <v>686</v>
      </c>
      <c r="E113" s="31">
        <v>0.278</v>
      </c>
      <c r="F113" s="66">
        <v>6800</v>
      </c>
      <c r="G113" s="188"/>
      <c r="H113" s="187"/>
      <c r="I113" s="187"/>
    </row>
    <row r="114" spans="2:9" ht="14.25">
      <c r="B114" s="492">
        <v>61</v>
      </c>
      <c r="C114" s="492" t="s">
        <v>593</v>
      </c>
      <c r="D114" s="29">
        <v>1011</v>
      </c>
      <c r="E114" s="31">
        <v>0.1501</v>
      </c>
      <c r="F114" s="66">
        <v>7500</v>
      </c>
      <c r="G114" s="188"/>
      <c r="H114" s="187"/>
      <c r="I114" s="187"/>
    </row>
    <row r="115" spans="2:9" ht="14.25">
      <c r="B115" s="492"/>
      <c r="C115" s="492"/>
      <c r="D115" s="29" t="s">
        <v>409</v>
      </c>
      <c r="E115" s="31">
        <v>0.1058</v>
      </c>
      <c r="F115" s="66">
        <v>5200</v>
      </c>
      <c r="G115" s="188"/>
      <c r="H115" s="187"/>
      <c r="I115" s="187"/>
    </row>
    <row r="116" spans="2:9" ht="14.25">
      <c r="B116" s="29">
        <v>62</v>
      </c>
      <c r="C116" s="29" t="s">
        <v>594</v>
      </c>
      <c r="D116" s="29">
        <v>2775</v>
      </c>
      <c r="E116" s="31">
        <v>0.1979</v>
      </c>
      <c r="F116" s="66">
        <v>9900</v>
      </c>
      <c r="G116" s="188"/>
      <c r="H116" s="187"/>
      <c r="I116" s="187"/>
    </row>
    <row r="117" spans="2:9" ht="14.25">
      <c r="B117" s="29">
        <v>63</v>
      </c>
      <c r="C117" s="29" t="s">
        <v>595</v>
      </c>
      <c r="D117" s="29">
        <v>2743</v>
      </c>
      <c r="E117" s="31">
        <v>0.0798</v>
      </c>
      <c r="F117" s="66">
        <v>400</v>
      </c>
      <c r="G117" s="188"/>
      <c r="H117" s="187"/>
      <c r="I117" s="187"/>
    </row>
    <row r="118" spans="2:9" ht="14.25">
      <c r="B118" s="492">
        <v>64</v>
      </c>
      <c r="C118" s="492" t="s">
        <v>547</v>
      </c>
      <c r="D118" s="29">
        <v>2763</v>
      </c>
      <c r="E118" s="31">
        <v>0.2176</v>
      </c>
      <c r="F118" s="66">
        <v>10900</v>
      </c>
      <c r="G118" s="188"/>
      <c r="H118" s="187"/>
      <c r="I118" s="187"/>
    </row>
    <row r="119" spans="2:9" ht="14.25">
      <c r="B119" s="492"/>
      <c r="C119" s="492"/>
      <c r="D119" s="29">
        <v>2774</v>
      </c>
      <c r="E119" s="31">
        <v>0.0138</v>
      </c>
      <c r="F119" s="66">
        <v>100</v>
      </c>
      <c r="G119" s="188"/>
      <c r="H119" s="187"/>
      <c r="I119" s="187"/>
    </row>
    <row r="120" spans="2:9" ht="14.25">
      <c r="B120" s="492"/>
      <c r="C120" s="492"/>
      <c r="D120" s="29">
        <v>2810</v>
      </c>
      <c r="E120" s="31">
        <v>0.0277</v>
      </c>
      <c r="F120" s="66">
        <v>1300</v>
      </c>
      <c r="G120" s="188"/>
      <c r="H120" s="187"/>
      <c r="I120" s="187"/>
    </row>
    <row r="121" spans="2:9" ht="25.5">
      <c r="B121" s="29">
        <v>65</v>
      </c>
      <c r="C121" s="29" t="s">
        <v>596</v>
      </c>
      <c r="D121" s="29">
        <v>2797</v>
      </c>
      <c r="E121" s="31">
        <v>0.0398</v>
      </c>
      <c r="F121" s="66">
        <v>2000</v>
      </c>
      <c r="G121" s="188"/>
      <c r="H121" s="187"/>
      <c r="I121" s="187"/>
    </row>
    <row r="122" spans="2:9" ht="25.5">
      <c r="B122" s="29">
        <v>66</v>
      </c>
      <c r="C122" s="29" t="s">
        <v>597</v>
      </c>
      <c r="D122" s="29">
        <v>2788</v>
      </c>
      <c r="E122" s="31">
        <v>0.0518</v>
      </c>
      <c r="F122" s="66">
        <v>2600</v>
      </c>
      <c r="G122" s="188"/>
      <c r="H122" s="187"/>
      <c r="I122" s="187"/>
    </row>
    <row r="123" spans="2:9" ht="14.25">
      <c r="B123" s="29">
        <v>67</v>
      </c>
      <c r="C123" s="29" t="s">
        <v>598</v>
      </c>
      <c r="D123" s="29">
        <v>2910</v>
      </c>
      <c r="E123" s="31">
        <v>0.2478</v>
      </c>
      <c r="F123" s="66">
        <v>37170</v>
      </c>
      <c r="G123" s="188"/>
      <c r="H123" s="187"/>
      <c r="I123" s="187"/>
    </row>
    <row r="124" spans="2:9" ht="14.25">
      <c r="B124" s="29">
        <v>68</v>
      </c>
      <c r="C124" s="29" t="s">
        <v>599</v>
      </c>
      <c r="D124" s="29">
        <v>2911</v>
      </c>
      <c r="E124" s="31">
        <v>0.1012</v>
      </c>
      <c r="F124" s="66">
        <v>15180</v>
      </c>
      <c r="G124" s="188"/>
      <c r="H124" s="187"/>
      <c r="I124" s="187"/>
    </row>
    <row r="125" spans="2:9" ht="14.25">
      <c r="B125" s="29">
        <v>69</v>
      </c>
      <c r="C125" s="29" t="s">
        <v>600</v>
      </c>
      <c r="D125" s="29">
        <v>2912</v>
      </c>
      <c r="E125" s="31">
        <v>0.2093</v>
      </c>
      <c r="F125" s="66">
        <v>31395</v>
      </c>
      <c r="G125" s="188"/>
      <c r="H125" s="187"/>
      <c r="I125" s="187"/>
    </row>
    <row r="126" spans="2:9" ht="14.25">
      <c r="B126" s="29">
        <v>70</v>
      </c>
      <c r="C126" s="29" t="s">
        <v>601</v>
      </c>
      <c r="D126" s="29">
        <v>2916</v>
      </c>
      <c r="E126" s="31">
        <v>0.1321</v>
      </c>
      <c r="F126" s="66">
        <v>19815</v>
      </c>
      <c r="G126" s="188"/>
      <c r="H126" s="187"/>
      <c r="I126" s="187"/>
    </row>
    <row r="127" spans="2:9" ht="14.25">
      <c r="B127" s="29">
        <v>71</v>
      </c>
      <c r="C127" s="29" t="s">
        <v>602</v>
      </c>
      <c r="D127" s="29">
        <v>2917</v>
      </c>
      <c r="E127" s="31">
        <v>0.245</v>
      </c>
      <c r="F127" s="66">
        <v>36750</v>
      </c>
      <c r="G127" s="188"/>
      <c r="H127" s="187"/>
      <c r="I127" s="187"/>
    </row>
    <row r="128" spans="2:9" ht="14.25">
      <c r="B128" s="29">
        <v>72</v>
      </c>
      <c r="C128" s="29" t="s">
        <v>585</v>
      </c>
      <c r="D128" s="29">
        <v>2913</v>
      </c>
      <c r="E128" s="31">
        <v>0.1775</v>
      </c>
      <c r="F128" s="66">
        <v>26625</v>
      </c>
      <c r="G128" s="188"/>
      <c r="H128" s="187"/>
      <c r="I128" s="187"/>
    </row>
    <row r="129" spans="2:9" ht="14.25">
      <c r="B129" s="29">
        <v>73</v>
      </c>
      <c r="C129" s="29" t="s">
        <v>586</v>
      </c>
      <c r="D129" s="29">
        <v>2914</v>
      </c>
      <c r="E129" s="31">
        <v>0.1614</v>
      </c>
      <c r="F129" s="66">
        <v>24210</v>
      </c>
      <c r="G129" s="188"/>
      <c r="H129" s="187"/>
      <c r="I129" s="187"/>
    </row>
    <row r="130" spans="2:9" ht="14.25">
      <c r="B130" s="29">
        <v>74</v>
      </c>
      <c r="C130" s="29" t="s">
        <v>587</v>
      </c>
      <c r="D130" s="29">
        <v>2915</v>
      </c>
      <c r="E130" s="31">
        <v>0.1404</v>
      </c>
      <c r="F130" s="66">
        <v>21060</v>
      </c>
      <c r="G130" s="188"/>
      <c r="H130" s="187"/>
      <c r="I130" s="187"/>
    </row>
    <row r="131" spans="2:9" ht="14.25">
      <c r="B131" s="492">
        <v>75</v>
      </c>
      <c r="C131" s="492" t="s">
        <v>603</v>
      </c>
      <c r="D131" s="24" t="s">
        <v>687</v>
      </c>
      <c r="E131" s="31">
        <v>0.1063</v>
      </c>
      <c r="F131" s="571">
        <v>27615</v>
      </c>
      <c r="G131" s="188"/>
      <c r="H131" s="187"/>
      <c r="I131" s="187"/>
    </row>
    <row r="132" spans="2:9" ht="14.25">
      <c r="B132" s="492"/>
      <c r="C132" s="492"/>
      <c r="D132" s="24" t="s">
        <v>688</v>
      </c>
      <c r="E132" s="31">
        <v>0.0778</v>
      </c>
      <c r="F132" s="571"/>
      <c r="G132" s="188"/>
      <c r="H132" s="187"/>
      <c r="I132" s="187"/>
    </row>
    <row r="133" spans="2:9" ht="14.25">
      <c r="B133" s="29">
        <v>76</v>
      </c>
      <c r="C133" s="29" t="s">
        <v>410</v>
      </c>
      <c r="D133" s="29" t="s">
        <v>411</v>
      </c>
      <c r="E133" s="31">
        <v>1.5857</v>
      </c>
      <c r="F133" s="66">
        <v>79200</v>
      </c>
      <c r="G133" s="188"/>
      <c r="H133" s="187"/>
      <c r="I133" s="187"/>
    </row>
    <row r="134" spans="2:9" ht="14.25">
      <c r="B134" s="29">
        <v>77</v>
      </c>
      <c r="C134" s="29" t="s">
        <v>604</v>
      </c>
      <c r="D134" s="29" t="s">
        <v>412</v>
      </c>
      <c r="E134" s="31">
        <v>0.1386</v>
      </c>
      <c r="F134" s="66">
        <v>19000</v>
      </c>
      <c r="G134" s="188"/>
      <c r="H134" s="187"/>
      <c r="I134" s="187"/>
    </row>
    <row r="135" spans="2:9" ht="14.25">
      <c r="B135" s="29">
        <v>78</v>
      </c>
      <c r="C135" s="29" t="s">
        <v>605</v>
      </c>
      <c r="D135" s="29">
        <v>1596</v>
      </c>
      <c r="E135" s="31">
        <v>0.0729</v>
      </c>
      <c r="F135" s="66">
        <v>1700</v>
      </c>
      <c r="G135" s="188"/>
      <c r="H135" s="187"/>
      <c r="I135" s="187"/>
    </row>
    <row r="136" spans="2:9" ht="14.25">
      <c r="B136" s="492">
        <v>79</v>
      </c>
      <c r="C136" s="492" t="s">
        <v>606</v>
      </c>
      <c r="D136" s="29">
        <v>1597</v>
      </c>
      <c r="E136" s="31">
        <v>0.0491</v>
      </c>
      <c r="F136" s="66">
        <v>1150</v>
      </c>
      <c r="G136" s="188"/>
      <c r="H136" s="187"/>
      <c r="I136" s="187"/>
    </row>
    <row r="137" spans="2:9" ht="14.25">
      <c r="B137" s="492"/>
      <c r="C137" s="492"/>
      <c r="D137" s="29" t="s">
        <v>413</v>
      </c>
      <c r="E137" s="31">
        <v>0.0361</v>
      </c>
      <c r="F137" s="66">
        <v>730</v>
      </c>
      <c r="G137" s="188"/>
      <c r="H137" s="187"/>
      <c r="I137" s="187"/>
    </row>
    <row r="138" spans="2:9" ht="14.25">
      <c r="B138" s="492"/>
      <c r="C138" s="492"/>
      <c r="D138" s="29" t="s">
        <v>414</v>
      </c>
      <c r="E138" s="31">
        <v>0.0682</v>
      </c>
      <c r="F138" s="66">
        <v>1850</v>
      </c>
      <c r="G138" s="188"/>
      <c r="H138" s="187"/>
      <c r="I138" s="187"/>
    </row>
    <row r="139" spans="2:9" ht="14.25">
      <c r="B139" s="29">
        <v>80</v>
      </c>
      <c r="C139" s="29" t="s">
        <v>607</v>
      </c>
      <c r="D139" s="29">
        <v>1839</v>
      </c>
      <c r="E139" s="31">
        <v>0.0176</v>
      </c>
      <c r="F139" s="66">
        <v>180</v>
      </c>
      <c r="G139" s="188"/>
      <c r="H139" s="187"/>
      <c r="I139" s="187"/>
    </row>
    <row r="140" spans="2:9" ht="14.25">
      <c r="B140" s="29">
        <v>81</v>
      </c>
      <c r="C140" s="29" t="s">
        <v>608</v>
      </c>
      <c r="D140" s="29">
        <v>1841</v>
      </c>
      <c r="E140" s="31">
        <v>0.0179</v>
      </c>
      <c r="F140" s="66">
        <v>180</v>
      </c>
      <c r="G140" s="188"/>
      <c r="H140" s="187"/>
      <c r="I140" s="187"/>
    </row>
    <row r="141" spans="2:9" ht="14.25">
      <c r="B141" s="29">
        <v>82</v>
      </c>
      <c r="C141" s="29" t="s">
        <v>609</v>
      </c>
      <c r="D141" s="29">
        <v>1845</v>
      </c>
      <c r="E141" s="31">
        <v>0.1518</v>
      </c>
      <c r="F141" s="66">
        <v>3790</v>
      </c>
      <c r="G141" s="188"/>
      <c r="H141" s="187"/>
      <c r="I141" s="187"/>
    </row>
    <row r="142" spans="2:9" ht="14.25">
      <c r="B142" s="492">
        <v>83</v>
      </c>
      <c r="C142" s="492" t="s">
        <v>584</v>
      </c>
      <c r="D142" s="29" t="s">
        <v>415</v>
      </c>
      <c r="E142" s="31">
        <v>0.0065</v>
      </c>
      <c r="F142" s="571">
        <v>8400</v>
      </c>
      <c r="G142" s="188"/>
      <c r="H142" s="187"/>
      <c r="I142" s="187"/>
    </row>
    <row r="143" spans="2:9" ht="14.25">
      <c r="B143" s="492"/>
      <c r="C143" s="492"/>
      <c r="D143" s="29" t="s">
        <v>416</v>
      </c>
      <c r="E143" s="31">
        <v>0.0122</v>
      </c>
      <c r="F143" s="571"/>
      <c r="G143" s="188"/>
      <c r="H143" s="187"/>
      <c r="I143" s="187"/>
    </row>
    <row r="144" spans="2:9" ht="14.25">
      <c r="B144" s="492"/>
      <c r="C144" s="492"/>
      <c r="D144" s="29" t="s">
        <v>417</v>
      </c>
      <c r="E144" s="31">
        <v>0.0162</v>
      </c>
      <c r="F144" s="571"/>
      <c r="G144" s="188"/>
      <c r="H144" s="187"/>
      <c r="I144" s="187"/>
    </row>
    <row r="145" spans="2:9" ht="14.25">
      <c r="B145" s="492"/>
      <c r="C145" s="492"/>
      <c r="D145" s="29" t="s">
        <v>418</v>
      </c>
      <c r="E145" s="31">
        <v>0.0049</v>
      </c>
      <c r="F145" s="571"/>
      <c r="G145" s="188"/>
      <c r="H145" s="187"/>
      <c r="I145" s="187"/>
    </row>
    <row r="146" spans="2:9" ht="14.25">
      <c r="B146" s="492"/>
      <c r="C146" s="492"/>
      <c r="D146" s="29" t="s">
        <v>419</v>
      </c>
      <c r="E146" s="31">
        <v>0.0046</v>
      </c>
      <c r="F146" s="571"/>
      <c r="G146" s="188"/>
      <c r="H146" s="187"/>
      <c r="I146" s="187"/>
    </row>
    <row r="147" spans="2:9" ht="14.25">
      <c r="B147" s="492"/>
      <c r="C147" s="492"/>
      <c r="D147" s="29" t="s">
        <v>420</v>
      </c>
      <c r="E147" s="31">
        <v>0.0069</v>
      </c>
      <c r="F147" s="571"/>
      <c r="G147" s="188"/>
      <c r="H147" s="187"/>
      <c r="I147" s="187"/>
    </row>
    <row r="148" spans="2:9" ht="14.25">
      <c r="B148" s="492"/>
      <c r="C148" s="492"/>
      <c r="D148" s="29" t="s">
        <v>421</v>
      </c>
      <c r="E148" s="31">
        <v>0.0047</v>
      </c>
      <c r="F148" s="571"/>
      <c r="G148" s="188"/>
      <c r="H148" s="187"/>
      <c r="I148" s="187"/>
    </row>
    <row r="149" spans="2:9" ht="14.25">
      <c r="B149" s="29">
        <v>84</v>
      </c>
      <c r="C149" s="29" t="s">
        <v>374</v>
      </c>
      <c r="D149" s="29">
        <v>990</v>
      </c>
      <c r="E149" s="31">
        <v>0.0273</v>
      </c>
      <c r="F149" s="66">
        <v>1300</v>
      </c>
      <c r="G149" s="188"/>
      <c r="H149" s="187"/>
      <c r="I149" s="187"/>
    </row>
    <row r="150" spans="2:9" ht="14.25">
      <c r="B150" s="492">
        <v>85</v>
      </c>
      <c r="C150" s="492" t="s">
        <v>610</v>
      </c>
      <c r="D150" s="29">
        <v>1898</v>
      </c>
      <c r="E150" s="67">
        <v>0.0485</v>
      </c>
      <c r="F150" s="68">
        <v>2400</v>
      </c>
      <c r="G150" s="188"/>
      <c r="H150" s="187"/>
      <c r="I150" s="187"/>
    </row>
    <row r="151" spans="2:9" ht="14.25">
      <c r="B151" s="492"/>
      <c r="C151" s="492"/>
      <c r="D151" s="29" t="s">
        <v>422</v>
      </c>
      <c r="E151" s="67">
        <v>0.0349</v>
      </c>
      <c r="F151" s="68">
        <v>20000</v>
      </c>
      <c r="G151" s="188"/>
      <c r="H151" s="187"/>
      <c r="I151" s="187"/>
    </row>
    <row r="152" spans="2:9" ht="14.25">
      <c r="B152" s="492"/>
      <c r="C152" s="492"/>
      <c r="D152" s="29" t="s">
        <v>62</v>
      </c>
      <c r="E152" s="67">
        <v>0.0184</v>
      </c>
      <c r="F152" s="68">
        <v>9200</v>
      </c>
      <c r="G152" s="573"/>
      <c r="H152" s="187"/>
      <c r="I152" s="187"/>
    </row>
    <row r="153" spans="2:9" ht="14.25">
      <c r="B153" s="492"/>
      <c r="C153" s="492"/>
      <c r="D153" s="29" t="s">
        <v>63</v>
      </c>
      <c r="E153" s="67">
        <v>0.9357</v>
      </c>
      <c r="F153" s="68">
        <v>17850</v>
      </c>
      <c r="G153" s="573"/>
      <c r="H153" s="187"/>
      <c r="I153" s="187"/>
    </row>
    <row r="154" spans="2:9" ht="14.25">
      <c r="B154" s="492"/>
      <c r="C154" s="492"/>
      <c r="D154" s="29" t="s">
        <v>64</v>
      </c>
      <c r="E154" s="67">
        <v>0.0644</v>
      </c>
      <c r="F154" s="68">
        <v>32200</v>
      </c>
      <c r="G154" s="573"/>
      <c r="H154" s="187"/>
      <c r="I154" s="187"/>
    </row>
    <row r="155" spans="2:9" ht="51">
      <c r="B155" s="29">
        <v>86</v>
      </c>
      <c r="C155" s="29" t="s">
        <v>423</v>
      </c>
      <c r="D155" s="29">
        <v>1692</v>
      </c>
      <c r="E155" s="31">
        <v>0.024</v>
      </c>
      <c r="F155" s="66">
        <v>1200</v>
      </c>
      <c r="G155" s="188"/>
      <c r="H155" s="187"/>
      <c r="I155" s="187"/>
    </row>
    <row r="156" spans="2:9" ht="14.25">
      <c r="B156" s="29">
        <v>87</v>
      </c>
      <c r="C156" s="29" t="s">
        <v>611</v>
      </c>
      <c r="D156" s="107" t="s">
        <v>1272</v>
      </c>
      <c r="E156" s="31">
        <v>0.0511</v>
      </c>
      <c r="F156" s="66">
        <v>2555</v>
      </c>
      <c r="G156" s="188"/>
      <c r="H156" s="187"/>
      <c r="I156" s="187"/>
    </row>
    <row r="157" spans="2:9" ht="14.25">
      <c r="B157" s="436"/>
      <c r="C157" s="436"/>
      <c r="D157" s="439">
        <v>39</v>
      </c>
      <c r="E157" s="437"/>
      <c r="F157" s="438"/>
      <c r="G157" s="188"/>
      <c r="H157" s="187"/>
      <c r="I157" s="187"/>
    </row>
    <row r="158" spans="2:9" ht="14.25">
      <c r="B158" s="29">
        <v>88</v>
      </c>
      <c r="C158" s="29" t="s">
        <v>424</v>
      </c>
      <c r="D158" s="29">
        <v>834</v>
      </c>
      <c r="E158" s="31">
        <v>0.0116</v>
      </c>
      <c r="F158" s="66">
        <v>660</v>
      </c>
      <c r="G158" s="188"/>
      <c r="H158" s="187"/>
      <c r="I158" s="187"/>
    </row>
    <row r="159" spans="2:9" ht="14.25">
      <c r="B159" s="492">
        <v>89</v>
      </c>
      <c r="C159" s="492" t="s">
        <v>612</v>
      </c>
      <c r="D159" s="29">
        <v>841</v>
      </c>
      <c r="E159" s="31">
        <v>0.056</v>
      </c>
      <c r="F159" s="66">
        <v>3080</v>
      </c>
      <c r="G159" s="188"/>
      <c r="H159" s="187"/>
      <c r="I159" s="187"/>
    </row>
    <row r="160" spans="2:9" ht="14.25">
      <c r="B160" s="492"/>
      <c r="C160" s="492"/>
      <c r="D160" s="29">
        <v>842</v>
      </c>
      <c r="E160" s="31">
        <v>0.2974</v>
      </c>
      <c r="F160" s="66">
        <v>16350</v>
      </c>
      <c r="G160" s="188"/>
      <c r="H160" s="187"/>
      <c r="I160" s="187"/>
    </row>
    <row r="161" spans="2:9" ht="23.25" customHeight="1">
      <c r="B161" s="492">
        <v>90</v>
      </c>
      <c r="C161" s="492" t="s">
        <v>425</v>
      </c>
      <c r="D161" s="29" t="s">
        <v>426</v>
      </c>
      <c r="E161" s="31">
        <v>0.0254</v>
      </c>
      <c r="F161" s="571">
        <v>2780</v>
      </c>
      <c r="G161" s="188"/>
      <c r="H161" s="187"/>
      <c r="I161" s="187"/>
    </row>
    <row r="162" spans="2:9" ht="14.25">
      <c r="B162" s="492"/>
      <c r="C162" s="492"/>
      <c r="D162" s="29" t="s">
        <v>427</v>
      </c>
      <c r="E162" s="31">
        <v>0.0254</v>
      </c>
      <c r="F162" s="571"/>
      <c r="G162" s="188"/>
      <c r="H162" s="187"/>
      <c r="I162" s="187"/>
    </row>
    <row r="163" spans="2:9" ht="14.25">
      <c r="B163" s="29">
        <v>91</v>
      </c>
      <c r="C163" s="29" t="s">
        <v>613</v>
      </c>
      <c r="D163" s="29">
        <v>1916</v>
      </c>
      <c r="E163" s="31">
        <v>0.0835</v>
      </c>
      <c r="F163" s="66">
        <v>1900</v>
      </c>
      <c r="G163" s="188"/>
      <c r="H163" s="187"/>
      <c r="I163" s="187"/>
    </row>
    <row r="164" spans="2:9" ht="14.25">
      <c r="B164" s="29">
        <v>92</v>
      </c>
      <c r="C164" s="29" t="s">
        <v>614</v>
      </c>
      <c r="D164" s="29">
        <v>2009</v>
      </c>
      <c r="E164" s="31">
        <v>0.121</v>
      </c>
      <c r="F164" s="66">
        <v>2800</v>
      </c>
      <c r="G164" s="188"/>
      <c r="H164" s="187"/>
      <c r="I164" s="187"/>
    </row>
    <row r="165" spans="2:9" ht="14.25">
      <c r="B165" s="29">
        <v>93</v>
      </c>
      <c r="C165" s="29" t="s">
        <v>601</v>
      </c>
      <c r="D165" s="29">
        <v>1827</v>
      </c>
      <c r="E165" s="31">
        <v>0.1638</v>
      </c>
      <c r="F165" s="66">
        <v>6000</v>
      </c>
      <c r="G165" s="188"/>
      <c r="H165" s="187"/>
      <c r="I165" s="187"/>
    </row>
    <row r="166" spans="2:9" ht="25.5">
      <c r="B166" s="29">
        <v>94</v>
      </c>
      <c r="C166" s="29" t="s">
        <v>615</v>
      </c>
      <c r="D166" s="107" t="s">
        <v>1273</v>
      </c>
      <c r="E166" s="31">
        <v>0.0559</v>
      </c>
      <c r="F166" s="66">
        <v>2700</v>
      </c>
      <c r="G166" s="188"/>
      <c r="H166" s="187"/>
      <c r="I166" s="187"/>
    </row>
    <row r="167" spans="2:9" ht="14.25">
      <c r="B167" s="29">
        <v>95</v>
      </c>
      <c r="C167" s="29" t="s">
        <v>616</v>
      </c>
      <c r="D167" s="29">
        <v>2222</v>
      </c>
      <c r="E167" s="31">
        <v>0.2278</v>
      </c>
      <c r="F167" s="66">
        <v>11300</v>
      </c>
      <c r="G167" s="188"/>
      <c r="H167" s="187"/>
      <c r="I167" s="187"/>
    </row>
    <row r="168" spans="2:9" ht="25.5">
      <c r="B168" s="29">
        <v>96</v>
      </c>
      <c r="C168" s="29" t="s">
        <v>428</v>
      </c>
      <c r="D168" s="29" t="s">
        <v>429</v>
      </c>
      <c r="E168" s="31">
        <v>0.0407</v>
      </c>
      <c r="F168" s="66">
        <v>2035</v>
      </c>
      <c r="G168" s="188"/>
      <c r="H168" s="187"/>
      <c r="I168" s="187"/>
    </row>
    <row r="169" spans="2:9" ht="14.25">
      <c r="B169" s="29">
        <v>97</v>
      </c>
      <c r="C169" s="29" t="s">
        <v>430</v>
      </c>
      <c r="D169" s="29" t="s">
        <v>431</v>
      </c>
      <c r="E169" s="31">
        <v>0.2009</v>
      </c>
      <c r="F169" s="66">
        <v>30135</v>
      </c>
      <c r="G169" s="188"/>
      <c r="H169" s="187"/>
      <c r="I169" s="187"/>
    </row>
    <row r="170" spans="2:9" ht="25.5">
      <c r="B170" s="29">
        <v>98</v>
      </c>
      <c r="C170" s="29" t="s">
        <v>432</v>
      </c>
      <c r="D170" s="24" t="s">
        <v>689</v>
      </c>
      <c r="E170" s="31">
        <v>0.0273</v>
      </c>
      <c r="F170" s="66">
        <v>1640</v>
      </c>
      <c r="G170" s="188"/>
      <c r="H170" s="187"/>
      <c r="I170" s="187"/>
    </row>
    <row r="171" spans="2:9" ht="14.25">
      <c r="B171" s="29">
        <v>99</v>
      </c>
      <c r="C171" s="29" t="s">
        <v>617</v>
      </c>
      <c r="D171" s="24" t="s">
        <v>690</v>
      </c>
      <c r="E171" s="31">
        <v>0.1507</v>
      </c>
      <c r="F171" s="66">
        <v>22605</v>
      </c>
      <c r="G171" s="188"/>
      <c r="H171" s="187"/>
      <c r="I171" s="187"/>
    </row>
    <row r="172" spans="2:9" ht="14.25">
      <c r="B172" s="29">
        <v>100</v>
      </c>
      <c r="C172" s="29" t="s">
        <v>618</v>
      </c>
      <c r="D172" s="29" t="s">
        <v>433</v>
      </c>
      <c r="E172" s="31">
        <v>0.0054</v>
      </c>
      <c r="F172" s="66">
        <v>810</v>
      </c>
      <c r="G172" s="188"/>
      <c r="H172" s="187"/>
      <c r="I172" s="187"/>
    </row>
    <row r="173" spans="2:9" ht="14.25">
      <c r="B173" s="492">
        <v>101</v>
      </c>
      <c r="C173" s="492" t="s">
        <v>619</v>
      </c>
      <c r="D173" s="29" t="s">
        <v>434</v>
      </c>
      <c r="E173" s="31">
        <v>0.0641</v>
      </c>
      <c r="F173" s="571">
        <v>10695</v>
      </c>
      <c r="G173" s="188"/>
      <c r="H173" s="187"/>
      <c r="I173" s="187"/>
    </row>
    <row r="174" spans="2:9" ht="14.25">
      <c r="B174" s="492"/>
      <c r="C174" s="492"/>
      <c r="D174" s="29" t="s">
        <v>435</v>
      </c>
      <c r="E174" s="31">
        <v>0.0072</v>
      </c>
      <c r="F174" s="571"/>
      <c r="G174" s="188"/>
      <c r="H174" s="187"/>
      <c r="I174" s="187"/>
    </row>
    <row r="175" spans="2:9" ht="14.25">
      <c r="B175" s="29">
        <v>102</v>
      </c>
      <c r="C175" s="29" t="s">
        <v>620</v>
      </c>
      <c r="D175" s="29" t="s">
        <v>436</v>
      </c>
      <c r="E175" s="31">
        <v>0.0193</v>
      </c>
      <c r="F175" s="66">
        <v>2895</v>
      </c>
      <c r="G175" s="188"/>
      <c r="H175" s="187"/>
      <c r="I175" s="187"/>
    </row>
    <row r="176" spans="2:9" ht="14.25">
      <c r="B176" s="29">
        <v>103</v>
      </c>
      <c r="C176" s="29" t="s">
        <v>437</v>
      </c>
      <c r="D176" s="29" t="s">
        <v>438</v>
      </c>
      <c r="E176" s="31">
        <v>0.011</v>
      </c>
      <c r="F176" s="66">
        <v>1650</v>
      </c>
      <c r="G176" s="188"/>
      <c r="H176" s="187"/>
      <c r="I176" s="187"/>
    </row>
    <row r="177" spans="2:9" ht="14.25">
      <c r="B177" s="29">
        <v>104</v>
      </c>
      <c r="C177" s="29" t="s">
        <v>620</v>
      </c>
      <c r="D177" s="29" t="s">
        <v>439</v>
      </c>
      <c r="E177" s="31">
        <v>0.0764</v>
      </c>
      <c r="F177" s="66">
        <v>11460</v>
      </c>
      <c r="G177" s="188"/>
      <c r="H177" s="187"/>
      <c r="I177" s="187"/>
    </row>
    <row r="178" spans="2:9" ht="14.25">
      <c r="B178" s="29">
        <v>105</v>
      </c>
      <c r="C178" s="29" t="s">
        <v>551</v>
      </c>
      <c r="D178" s="29" t="s">
        <v>440</v>
      </c>
      <c r="E178" s="31">
        <v>0.0261</v>
      </c>
      <c r="F178" s="66">
        <v>3915</v>
      </c>
      <c r="G178" s="188"/>
      <c r="H178" s="187"/>
      <c r="I178" s="187"/>
    </row>
    <row r="179" spans="2:9" ht="48.75" customHeight="1">
      <c r="B179" s="492">
        <v>106</v>
      </c>
      <c r="C179" s="492" t="s">
        <v>441</v>
      </c>
      <c r="D179" s="29" t="s">
        <v>442</v>
      </c>
      <c r="E179" s="31">
        <v>0.003</v>
      </c>
      <c r="F179" s="571">
        <v>2745</v>
      </c>
      <c r="G179" s="188"/>
      <c r="H179" s="187"/>
      <c r="I179" s="187"/>
    </row>
    <row r="180" spans="2:9" ht="14.25">
      <c r="B180" s="492"/>
      <c r="C180" s="492"/>
      <c r="D180" s="29" t="s">
        <v>443</v>
      </c>
      <c r="E180" s="31">
        <v>0.0153</v>
      </c>
      <c r="F180" s="571"/>
      <c r="G180" s="188"/>
      <c r="H180" s="187"/>
      <c r="I180" s="187"/>
    </row>
    <row r="181" spans="2:9" ht="14.25">
      <c r="B181" s="29">
        <v>107</v>
      </c>
      <c r="C181" s="29" t="s">
        <v>575</v>
      </c>
      <c r="D181" s="29" t="s">
        <v>444</v>
      </c>
      <c r="E181" s="31">
        <v>0.0397</v>
      </c>
      <c r="F181" s="66">
        <v>1900</v>
      </c>
      <c r="G181" s="188"/>
      <c r="H181" s="187"/>
      <c r="I181" s="187"/>
    </row>
    <row r="182" spans="2:9" ht="14.25">
      <c r="B182" s="29">
        <v>108</v>
      </c>
      <c r="C182" s="29" t="s">
        <v>621</v>
      </c>
      <c r="D182" s="29" t="s">
        <v>445</v>
      </c>
      <c r="E182" s="31">
        <v>0.7569</v>
      </c>
      <c r="F182" s="66">
        <v>37800</v>
      </c>
      <c r="G182" s="188"/>
      <c r="H182" s="187"/>
      <c r="I182" s="187"/>
    </row>
    <row r="183" spans="2:9" ht="14.25">
      <c r="B183" s="492">
        <v>109</v>
      </c>
      <c r="C183" s="492" t="s">
        <v>618</v>
      </c>
      <c r="D183" s="29" t="s">
        <v>446</v>
      </c>
      <c r="E183" s="31">
        <v>0.0536</v>
      </c>
      <c r="F183" s="571">
        <v>2700</v>
      </c>
      <c r="G183" s="188"/>
      <c r="H183" s="187"/>
      <c r="I183" s="187"/>
    </row>
    <row r="184" spans="2:9" ht="14.25">
      <c r="B184" s="492"/>
      <c r="C184" s="492"/>
      <c r="D184" s="29" t="s">
        <v>447</v>
      </c>
      <c r="E184" s="31">
        <v>0.002</v>
      </c>
      <c r="F184" s="571"/>
      <c r="G184" s="188"/>
      <c r="H184" s="187"/>
      <c r="I184" s="187"/>
    </row>
    <row r="185" spans="2:9" ht="14.25">
      <c r="B185" s="492">
        <v>110</v>
      </c>
      <c r="C185" s="492" t="s">
        <v>622</v>
      </c>
      <c r="D185" s="29" t="s">
        <v>448</v>
      </c>
      <c r="E185" s="31">
        <v>0.0951</v>
      </c>
      <c r="F185" s="571">
        <v>38445</v>
      </c>
      <c r="G185" s="188"/>
      <c r="H185" s="187"/>
      <c r="I185" s="187"/>
    </row>
    <row r="186" spans="2:9" ht="14.25">
      <c r="B186" s="492"/>
      <c r="C186" s="492"/>
      <c r="D186" s="29" t="s">
        <v>449</v>
      </c>
      <c r="E186" s="31">
        <v>0.0974</v>
      </c>
      <c r="F186" s="571"/>
      <c r="G186" s="188"/>
      <c r="H186" s="187"/>
      <c r="I186" s="187"/>
    </row>
    <row r="187" spans="2:9" ht="14.25">
      <c r="B187" s="492"/>
      <c r="C187" s="492"/>
      <c r="D187" s="29" t="s">
        <v>450</v>
      </c>
      <c r="E187" s="31">
        <v>0.0638</v>
      </c>
      <c r="F187" s="571"/>
      <c r="G187" s="188"/>
      <c r="H187" s="187"/>
      <c r="I187" s="187"/>
    </row>
    <row r="188" spans="2:9" ht="14.25">
      <c r="B188" s="29">
        <v>111</v>
      </c>
      <c r="C188" s="29" t="s">
        <v>551</v>
      </c>
      <c r="D188" s="29">
        <v>2420</v>
      </c>
      <c r="E188" s="31">
        <v>0.0029</v>
      </c>
      <c r="F188" s="66">
        <v>500</v>
      </c>
      <c r="G188" s="188"/>
      <c r="H188" s="187"/>
      <c r="I188" s="187"/>
    </row>
    <row r="189" spans="2:9" ht="14.25">
      <c r="B189" s="29">
        <v>112</v>
      </c>
      <c r="C189" s="29" t="s">
        <v>451</v>
      </c>
      <c r="D189" s="29">
        <v>2418</v>
      </c>
      <c r="E189" s="31">
        <v>0.0198</v>
      </c>
      <c r="F189" s="66">
        <v>3900</v>
      </c>
      <c r="G189" s="188"/>
      <c r="H189" s="187"/>
      <c r="I189" s="187"/>
    </row>
    <row r="190" spans="2:9" ht="14.25">
      <c r="B190" s="492">
        <v>113</v>
      </c>
      <c r="C190" s="492" t="s">
        <v>623</v>
      </c>
      <c r="D190" s="29" t="s">
        <v>452</v>
      </c>
      <c r="E190" s="31">
        <v>0.1039</v>
      </c>
      <c r="F190" s="66">
        <v>5190</v>
      </c>
      <c r="G190" s="573"/>
      <c r="H190" s="187"/>
      <c r="I190" s="187"/>
    </row>
    <row r="191" spans="2:9" ht="14.25">
      <c r="B191" s="492"/>
      <c r="C191" s="492"/>
      <c r="D191" s="29" t="s">
        <v>61</v>
      </c>
      <c r="E191" s="31">
        <v>0.0182</v>
      </c>
      <c r="F191" s="66">
        <v>10920</v>
      </c>
      <c r="G191" s="573"/>
      <c r="H191" s="187"/>
      <c r="I191" s="187"/>
    </row>
    <row r="192" spans="2:9" ht="14.25">
      <c r="B192" s="492">
        <v>114</v>
      </c>
      <c r="C192" s="492" t="s">
        <v>624</v>
      </c>
      <c r="D192" s="24" t="s">
        <v>691</v>
      </c>
      <c r="E192" s="31">
        <v>0.265</v>
      </c>
      <c r="F192" s="571">
        <v>19500</v>
      </c>
      <c r="G192" s="188"/>
      <c r="H192" s="187"/>
      <c r="I192" s="187"/>
    </row>
    <row r="193" spans="2:9" ht="14.25">
      <c r="B193" s="492"/>
      <c r="C193" s="492"/>
      <c r="D193" s="24" t="s">
        <v>692</v>
      </c>
      <c r="E193" s="31">
        <v>0.1261</v>
      </c>
      <c r="F193" s="571"/>
      <c r="G193" s="188"/>
      <c r="H193" s="187"/>
      <c r="I193" s="187"/>
    </row>
    <row r="194" spans="2:9" ht="14.25">
      <c r="B194" s="492">
        <v>115</v>
      </c>
      <c r="C194" s="492" t="s">
        <v>614</v>
      </c>
      <c r="D194" s="24" t="s">
        <v>693</v>
      </c>
      <c r="E194" s="31">
        <v>0.0153</v>
      </c>
      <c r="F194" s="571">
        <v>800</v>
      </c>
      <c r="G194" s="188"/>
      <c r="H194" s="187"/>
      <c r="I194" s="187"/>
    </row>
    <row r="195" spans="2:9" ht="14.25">
      <c r="B195" s="492"/>
      <c r="C195" s="492"/>
      <c r="D195" s="24" t="s">
        <v>694</v>
      </c>
      <c r="E195" s="31">
        <v>0.0007</v>
      </c>
      <c r="F195" s="571"/>
      <c r="G195" s="188"/>
      <c r="H195" s="187"/>
      <c r="I195" s="187"/>
    </row>
    <row r="196" spans="2:9" ht="14.25">
      <c r="B196" s="492">
        <v>116</v>
      </c>
      <c r="C196" s="492" t="s">
        <v>624</v>
      </c>
      <c r="D196" s="24" t="s">
        <v>695</v>
      </c>
      <c r="E196" s="31">
        <v>0.0899</v>
      </c>
      <c r="F196" s="571">
        <v>16700</v>
      </c>
      <c r="G196" s="188"/>
      <c r="H196" s="187"/>
      <c r="I196" s="187"/>
    </row>
    <row r="197" spans="2:9" ht="14.25">
      <c r="B197" s="492"/>
      <c r="C197" s="492"/>
      <c r="D197" s="24" t="s">
        <v>696</v>
      </c>
      <c r="E197" s="31">
        <v>0.0466</v>
      </c>
      <c r="F197" s="571"/>
      <c r="G197" s="188"/>
      <c r="H197" s="187"/>
      <c r="I197" s="187"/>
    </row>
    <row r="198" spans="2:9" ht="14.25">
      <c r="B198" s="492"/>
      <c r="C198" s="492"/>
      <c r="D198" s="29" t="s">
        <v>453</v>
      </c>
      <c r="E198" s="31">
        <v>0.0628</v>
      </c>
      <c r="F198" s="571"/>
      <c r="G198" s="188"/>
      <c r="H198" s="187"/>
      <c r="I198" s="187"/>
    </row>
    <row r="199" spans="2:9" ht="14.25">
      <c r="B199" s="492"/>
      <c r="C199" s="492"/>
      <c r="D199" s="29" t="s">
        <v>454</v>
      </c>
      <c r="E199" s="31">
        <v>0.0381</v>
      </c>
      <c r="F199" s="571"/>
      <c r="G199" s="188"/>
      <c r="H199" s="187"/>
      <c r="I199" s="187"/>
    </row>
    <row r="200" spans="2:9" ht="14.25">
      <c r="B200" s="492"/>
      <c r="C200" s="492"/>
      <c r="D200" s="29" t="s">
        <v>455</v>
      </c>
      <c r="E200" s="31">
        <v>0.0904</v>
      </c>
      <c r="F200" s="571"/>
      <c r="G200" s="188"/>
      <c r="H200" s="187"/>
      <c r="I200" s="187"/>
    </row>
    <row r="201" spans="2:9" ht="14.25">
      <c r="B201" s="492"/>
      <c r="C201" s="492"/>
      <c r="D201" s="29" t="s">
        <v>456</v>
      </c>
      <c r="E201" s="31">
        <v>0.0096</v>
      </c>
      <c r="F201" s="571"/>
      <c r="G201" s="188"/>
      <c r="H201" s="187"/>
      <c r="I201" s="187"/>
    </row>
    <row r="202" spans="2:9" ht="14.25">
      <c r="B202" s="492">
        <v>117</v>
      </c>
      <c r="C202" s="492" t="s">
        <v>623</v>
      </c>
      <c r="D202" s="29" t="s">
        <v>457</v>
      </c>
      <c r="E202" s="31">
        <v>0.0137</v>
      </c>
      <c r="F202" s="571">
        <v>8290</v>
      </c>
      <c r="G202" s="188"/>
      <c r="H202" s="187"/>
      <c r="I202" s="187"/>
    </row>
    <row r="203" spans="2:9" ht="14.25">
      <c r="B203" s="492"/>
      <c r="C203" s="492"/>
      <c r="D203" s="29" t="s">
        <v>458</v>
      </c>
      <c r="E203" s="31">
        <v>0.0879</v>
      </c>
      <c r="F203" s="571"/>
      <c r="G203" s="188"/>
      <c r="H203" s="187"/>
      <c r="I203" s="187"/>
    </row>
    <row r="204" spans="2:9" ht="14.25">
      <c r="B204" s="492"/>
      <c r="C204" s="492"/>
      <c r="D204" s="29" t="s">
        <v>459</v>
      </c>
      <c r="E204" s="31">
        <v>0.0127</v>
      </c>
      <c r="F204" s="571"/>
      <c r="G204" s="188"/>
      <c r="H204" s="187"/>
      <c r="I204" s="187"/>
    </row>
    <row r="205" spans="2:9" ht="14.25">
      <c r="B205" s="492"/>
      <c r="C205" s="492"/>
      <c r="D205" s="29" t="s">
        <v>460</v>
      </c>
      <c r="E205" s="31">
        <v>0.0021</v>
      </c>
      <c r="F205" s="571"/>
      <c r="G205" s="188"/>
      <c r="H205" s="187"/>
      <c r="I205" s="187"/>
    </row>
    <row r="206" spans="2:9" ht="14.25">
      <c r="B206" s="492"/>
      <c r="C206" s="492"/>
      <c r="D206" s="29" t="s">
        <v>461</v>
      </c>
      <c r="E206" s="31">
        <v>0.0498</v>
      </c>
      <c r="F206" s="571"/>
      <c r="G206" s="188"/>
      <c r="H206" s="187"/>
      <c r="I206" s="187"/>
    </row>
    <row r="207" spans="2:9" ht="14.25">
      <c r="B207" s="436"/>
      <c r="C207" s="436"/>
      <c r="D207" s="439">
        <v>40</v>
      </c>
      <c r="E207" s="437"/>
      <c r="F207" s="438"/>
      <c r="G207" s="188"/>
      <c r="H207" s="187"/>
      <c r="I207" s="187"/>
    </row>
    <row r="208" spans="2:9" ht="14.25">
      <c r="B208" s="29">
        <v>118</v>
      </c>
      <c r="C208" s="29" t="s">
        <v>548</v>
      </c>
      <c r="D208" s="24" t="s">
        <v>697</v>
      </c>
      <c r="E208" s="31">
        <v>0.0626</v>
      </c>
      <c r="F208" s="66">
        <v>4200</v>
      </c>
      <c r="G208" s="188"/>
      <c r="H208" s="187"/>
      <c r="I208" s="187"/>
    </row>
    <row r="209" spans="2:9" ht="14.25">
      <c r="B209" s="29">
        <v>119</v>
      </c>
      <c r="C209" s="29" t="s">
        <v>625</v>
      </c>
      <c r="D209" s="29">
        <v>2354</v>
      </c>
      <c r="E209" s="31">
        <v>0.2006</v>
      </c>
      <c r="F209" s="66">
        <v>10000</v>
      </c>
      <c r="G209" s="188"/>
      <c r="H209" s="187"/>
      <c r="I209" s="187"/>
    </row>
    <row r="210" spans="2:9" ht="14.25">
      <c r="B210" s="29">
        <v>120</v>
      </c>
      <c r="C210" s="29" t="s">
        <v>626</v>
      </c>
      <c r="D210" s="29">
        <v>2355</v>
      </c>
      <c r="E210" s="31">
        <v>0.1253</v>
      </c>
      <c r="F210" s="66">
        <v>6200</v>
      </c>
      <c r="G210" s="188"/>
      <c r="H210" s="187"/>
      <c r="I210" s="187"/>
    </row>
    <row r="211" spans="2:9" ht="14.25">
      <c r="B211" s="492">
        <v>121</v>
      </c>
      <c r="C211" s="492" t="s">
        <v>627</v>
      </c>
      <c r="D211" s="29">
        <v>2377</v>
      </c>
      <c r="E211" s="31">
        <v>0.066</v>
      </c>
      <c r="F211" s="571">
        <v>4600</v>
      </c>
      <c r="G211" s="188"/>
      <c r="H211" s="187"/>
      <c r="I211" s="187"/>
    </row>
    <row r="212" spans="2:9" ht="14.25">
      <c r="B212" s="492"/>
      <c r="C212" s="492"/>
      <c r="D212" s="29">
        <v>2385</v>
      </c>
      <c r="E212" s="31">
        <v>0.0262</v>
      </c>
      <c r="F212" s="571"/>
      <c r="G212" s="188"/>
      <c r="H212" s="187"/>
      <c r="I212" s="187"/>
    </row>
    <row r="213" spans="2:9" ht="14.25">
      <c r="B213" s="29">
        <v>122</v>
      </c>
      <c r="C213" s="29" t="s">
        <v>628</v>
      </c>
      <c r="D213" s="29">
        <v>2390</v>
      </c>
      <c r="E213" s="31">
        <v>0.1285</v>
      </c>
      <c r="F213" s="66">
        <v>6400</v>
      </c>
      <c r="G213" s="188"/>
      <c r="H213" s="187"/>
      <c r="I213" s="187"/>
    </row>
    <row r="214" spans="2:9" ht="14.25">
      <c r="B214" s="29">
        <v>123</v>
      </c>
      <c r="C214" s="29" t="s">
        <v>627</v>
      </c>
      <c r="D214" s="29">
        <v>2391</v>
      </c>
      <c r="E214" s="31">
        <v>0.1882</v>
      </c>
      <c r="F214" s="66">
        <v>9381.28</v>
      </c>
      <c r="G214" s="188"/>
      <c r="H214" s="187"/>
      <c r="I214" s="187"/>
    </row>
    <row r="215" spans="2:9" ht="14.25">
      <c r="B215" s="492">
        <v>124</v>
      </c>
      <c r="C215" s="492" t="s">
        <v>628</v>
      </c>
      <c r="D215" s="24" t="s">
        <v>698</v>
      </c>
      <c r="E215" s="31">
        <v>0.0002</v>
      </c>
      <c r="F215" s="571">
        <v>7470</v>
      </c>
      <c r="G215" s="188"/>
      <c r="H215" s="187"/>
      <c r="I215" s="187"/>
    </row>
    <row r="216" spans="2:9" ht="14.25">
      <c r="B216" s="492"/>
      <c r="C216" s="492"/>
      <c r="D216" s="24" t="s">
        <v>699</v>
      </c>
      <c r="E216" s="31">
        <v>0.1492</v>
      </c>
      <c r="F216" s="571"/>
      <c r="G216" s="188"/>
      <c r="H216" s="187"/>
      <c r="I216" s="187"/>
    </row>
    <row r="217" spans="2:9" ht="14.25">
      <c r="B217" s="492">
        <v>125</v>
      </c>
      <c r="C217" s="492" t="s">
        <v>548</v>
      </c>
      <c r="D217" s="24" t="s">
        <v>700</v>
      </c>
      <c r="E217" s="31">
        <v>0.067</v>
      </c>
      <c r="F217" s="571">
        <v>5000</v>
      </c>
      <c r="G217" s="188"/>
      <c r="H217" s="187"/>
      <c r="I217" s="187"/>
    </row>
    <row r="218" spans="2:9" ht="14.25">
      <c r="B218" s="492"/>
      <c r="C218" s="492"/>
      <c r="D218" s="24" t="s">
        <v>701</v>
      </c>
      <c r="E218" s="31">
        <v>0.0348</v>
      </c>
      <c r="F218" s="571"/>
      <c r="G218" s="188"/>
      <c r="H218" s="187"/>
      <c r="I218" s="187"/>
    </row>
    <row r="219" spans="2:9" ht="38.25">
      <c r="B219" s="29">
        <v>127</v>
      </c>
      <c r="C219" s="29" t="s">
        <v>462</v>
      </c>
      <c r="D219" s="29" t="s">
        <v>463</v>
      </c>
      <c r="E219" s="31">
        <v>0.1633</v>
      </c>
      <c r="F219" s="66">
        <v>8165</v>
      </c>
      <c r="G219" s="188"/>
      <c r="H219" s="187"/>
      <c r="I219" s="187"/>
    </row>
    <row r="220" spans="2:9" ht="14.25">
      <c r="B220" s="29">
        <v>128</v>
      </c>
      <c r="C220" s="29" t="s">
        <v>629</v>
      </c>
      <c r="D220" s="29" t="s">
        <v>464</v>
      </c>
      <c r="E220" s="31">
        <v>0.1263</v>
      </c>
      <c r="F220" s="66">
        <v>18945</v>
      </c>
      <c r="G220" s="188"/>
      <c r="H220" s="187"/>
      <c r="I220" s="187"/>
    </row>
    <row r="221" spans="2:9" ht="14.25">
      <c r="B221" s="29">
        <v>129</v>
      </c>
      <c r="C221" s="29" t="s">
        <v>610</v>
      </c>
      <c r="D221" s="29">
        <v>3054</v>
      </c>
      <c r="E221" s="31">
        <v>0.0281</v>
      </c>
      <c r="F221" s="66">
        <v>4215</v>
      </c>
      <c r="G221" s="188"/>
      <c r="H221" s="187"/>
      <c r="I221" s="187"/>
    </row>
    <row r="222" spans="2:9" ht="14.25">
      <c r="B222" s="29">
        <v>130</v>
      </c>
      <c r="C222" s="29" t="s">
        <v>558</v>
      </c>
      <c r="D222" s="29">
        <v>3056</v>
      </c>
      <c r="E222" s="31">
        <v>0.0466</v>
      </c>
      <c r="F222" s="66">
        <v>6990</v>
      </c>
      <c r="G222" s="188"/>
      <c r="H222" s="187"/>
      <c r="I222" s="187"/>
    </row>
    <row r="223" spans="2:15" ht="14.25">
      <c r="B223" s="29">
        <v>131</v>
      </c>
      <c r="C223" s="29" t="s">
        <v>558</v>
      </c>
      <c r="D223" s="29">
        <v>3055</v>
      </c>
      <c r="E223" s="31">
        <v>0.2105</v>
      </c>
      <c r="F223" s="66">
        <v>31575</v>
      </c>
      <c r="G223" s="188"/>
      <c r="H223" s="187"/>
      <c r="I223" s="203"/>
      <c r="J223" s="204"/>
      <c r="K223" s="204"/>
      <c r="L223" s="204"/>
      <c r="M223" s="204"/>
      <c r="N223" s="204"/>
      <c r="O223" s="204"/>
    </row>
    <row r="224" spans="2:15" ht="14.25">
      <c r="B224" s="29">
        <v>132</v>
      </c>
      <c r="C224" s="29" t="s">
        <v>630</v>
      </c>
      <c r="D224" s="29">
        <v>2970</v>
      </c>
      <c r="E224" s="31">
        <v>0.2832</v>
      </c>
      <c r="F224" s="66">
        <v>42480</v>
      </c>
      <c r="G224" s="188"/>
      <c r="H224" s="187"/>
      <c r="I224" s="203"/>
      <c r="J224" s="204"/>
      <c r="K224" s="204"/>
      <c r="L224" s="204"/>
      <c r="M224" s="204"/>
      <c r="N224" s="204"/>
      <c r="O224" s="204"/>
    </row>
    <row r="225" spans="2:15" ht="14.25">
      <c r="B225" s="29">
        <v>133</v>
      </c>
      <c r="C225" s="29" t="s">
        <v>631</v>
      </c>
      <c r="D225" s="29">
        <v>3000</v>
      </c>
      <c r="E225" s="31">
        <v>0.2226</v>
      </c>
      <c r="F225" s="66">
        <v>45000</v>
      </c>
      <c r="G225" s="188"/>
      <c r="H225" s="187"/>
      <c r="I225" s="203"/>
      <c r="J225" s="204"/>
      <c r="K225" s="204"/>
      <c r="L225" s="204"/>
      <c r="M225" s="204"/>
      <c r="N225" s="204"/>
      <c r="O225" s="204"/>
    </row>
    <row r="226" spans="2:15" ht="25.5">
      <c r="B226" s="29">
        <v>134</v>
      </c>
      <c r="C226" s="29" t="s">
        <v>632</v>
      </c>
      <c r="D226" s="29">
        <v>3034</v>
      </c>
      <c r="E226" s="31">
        <v>0.55</v>
      </c>
      <c r="F226" s="66">
        <v>82500</v>
      </c>
      <c r="G226" s="188"/>
      <c r="H226" s="187"/>
      <c r="I226" s="203"/>
      <c r="J226" s="204"/>
      <c r="K226" s="204"/>
      <c r="L226" s="204"/>
      <c r="M226" s="204"/>
      <c r="N226" s="204"/>
      <c r="O226" s="204"/>
    </row>
    <row r="227" spans="2:15" ht="14.25">
      <c r="B227" s="29">
        <v>135</v>
      </c>
      <c r="C227" s="29" t="s">
        <v>633</v>
      </c>
      <c r="D227" s="29">
        <v>2982</v>
      </c>
      <c r="E227" s="31">
        <v>0.1738</v>
      </c>
      <c r="F227" s="66">
        <v>26070</v>
      </c>
      <c r="G227" s="188"/>
      <c r="H227" s="187"/>
      <c r="I227" s="203"/>
      <c r="J227" s="204"/>
      <c r="K227" s="204"/>
      <c r="L227" s="204"/>
      <c r="M227" s="204"/>
      <c r="N227" s="204"/>
      <c r="O227" s="204"/>
    </row>
    <row r="228" spans="2:15" ht="14.25">
      <c r="B228" s="492">
        <v>136</v>
      </c>
      <c r="C228" s="492" t="s">
        <v>621</v>
      </c>
      <c r="D228" s="29" t="s">
        <v>465</v>
      </c>
      <c r="E228" s="31">
        <v>0.0782</v>
      </c>
      <c r="F228" s="571">
        <v>8400</v>
      </c>
      <c r="G228" s="188"/>
      <c r="H228" s="187"/>
      <c r="I228" s="203"/>
      <c r="J228" s="204"/>
      <c r="K228" s="204"/>
      <c r="L228" s="204"/>
      <c r="M228" s="204"/>
      <c r="N228" s="204"/>
      <c r="O228" s="204"/>
    </row>
    <row r="229" spans="2:15" ht="14.25">
      <c r="B229" s="492"/>
      <c r="C229" s="492"/>
      <c r="D229" s="29" t="s">
        <v>466</v>
      </c>
      <c r="E229" s="31">
        <v>0.0028</v>
      </c>
      <c r="F229" s="571"/>
      <c r="G229" s="188"/>
      <c r="H229" s="187"/>
      <c r="I229" s="203"/>
      <c r="J229" s="204"/>
      <c r="K229" s="204"/>
      <c r="L229" s="204"/>
      <c r="M229" s="204"/>
      <c r="N229" s="204"/>
      <c r="O229" s="204"/>
    </row>
    <row r="230" spans="2:15" ht="14.25">
      <c r="B230" s="492"/>
      <c r="C230" s="492"/>
      <c r="D230" s="29">
        <v>813</v>
      </c>
      <c r="E230" s="31">
        <v>0.0892</v>
      </c>
      <c r="F230" s="571"/>
      <c r="G230" s="188"/>
      <c r="H230" s="187"/>
      <c r="I230" s="203"/>
      <c r="J230" s="204"/>
      <c r="K230" s="204"/>
      <c r="L230" s="204"/>
      <c r="M230" s="204"/>
      <c r="N230" s="204"/>
      <c r="O230" s="204"/>
    </row>
    <row r="231" spans="2:15" ht="46.5" customHeight="1">
      <c r="B231" s="492">
        <v>137</v>
      </c>
      <c r="C231" s="492" t="s">
        <v>467</v>
      </c>
      <c r="D231" s="29" t="s">
        <v>468</v>
      </c>
      <c r="E231" s="31">
        <v>0.0175</v>
      </c>
      <c r="F231" s="571">
        <v>2700</v>
      </c>
      <c r="G231" s="188"/>
      <c r="H231" s="187"/>
      <c r="I231" s="203"/>
      <c r="J231" s="204"/>
      <c r="K231" s="204"/>
      <c r="L231" s="204"/>
      <c r="M231" s="204"/>
      <c r="N231" s="204"/>
      <c r="O231" s="204"/>
    </row>
    <row r="232" spans="2:15" ht="14.25">
      <c r="B232" s="492"/>
      <c r="C232" s="492"/>
      <c r="D232" s="29" t="s">
        <v>469</v>
      </c>
      <c r="E232" s="31">
        <v>0.0182</v>
      </c>
      <c r="F232" s="571"/>
      <c r="G232" s="188"/>
      <c r="H232" s="187"/>
      <c r="I232" s="203"/>
      <c r="J232" s="204"/>
      <c r="K232" s="204"/>
      <c r="L232" s="204"/>
      <c r="M232" s="204"/>
      <c r="N232" s="204"/>
      <c r="O232" s="204"/>
    </row>
    <row r="233" spans="2:15" ht="14.25">
      <c r="B233" s="492"/>
      <c r="C233" s="492"/>
      <c r="D233" s="29" t="s">
        <v>470</v>
      </c>
      <c r="E233" s="31">
        <v>0.0211</v>
      </c>
      <c r="F233" s="571"/>
      <c r="G233" s="188"/>
      <c r="H233" s="187"/>
      <c r="I233" s="203"/>
      <c r="J233" s="204"/>
      <c r="K233" s="204"/>
      <c r="L233" s="204"/>
      <c r="M233" s="204"/>
      <c r="N233" s="204"/>
      <c r="O233" s="204"/>
    </row>
    <row r="234" spans="2:15" ht="14.25">
      <c r="B234" s="29">
        <v>138</v>
      </c>
      <c r="C234" s="29" t="s">
        <v>634</v>
      </c>
      <c r="D234" s="29">
        <v>2943</v>
      </c>
      <c r="E234" s="31">
        <v>0.2771</v>
      </c>
      <c r="F234" s="66">
        <v>41565</v>
      </c>
      <c r="G234" s="188"/>
      <c r="H234" s="187"/>
      <c r="I234" s="203"/>
      <c r="J234" s="204"/>
      <c r="K234" s="204"/>
      <c r="L234" s="204"/>
      <c r="M234" s="204"/>
      <c r="N234" s="204"/>
      <c r="O234" s="204"/>
    </row>
    <row r="235" spans="2:15" ht="14.25">
      <c r="B235" s="29">
        <v>139</v>
      </c>
      <c r="C235" s="29" t="s">
        <v>635</v>
      </c>
      <c r="D235" s="29">
        <v>1965</v>
      </c>
      <c r="E235" s="31">
        <v>0.0671</v>
      </c>
      <c r="F235" s="66">
        <v>3300</v>
      </c>
      <c r="G235" s="188"/>
      <c r="H235" s="187"/>
      <c r="I235" s="203"/>
      <c r="J235" s="204"/>
      <c r="K235" s="204"/>
      <c r="L235" s="204"/>
      <c r="M235" s="204"/>
      <c r="N235" s="204"/>
      <c r="O235" s="204"/>
    </row>
    <row r="236" spans="2:15" ht="14.25">
      <c r="B236" s="29">
        <v>140</v>
      </c>
      <c r="C236" s="29" t="s">
        <v>636</v>
      </c>
      <c r="D236" s="24" t="s">
        <v>702</v>
      </c>
      <c r="E236" s="31">
        <v>0.0601</v>
      </c>
      <c r="F236" s="66">
        <v>3000</v>
      </c>
      <c r="G236" s="188"/>
      <c r="H236" s="187"/>
      <c r="I236" s="203"/>
      <c r="J236" s="204"/>
      <c r="K236" s="204"/>
      <c r="L236" s="204"/>
      <c r="M236" s="204"/>
      <c r="N236" s="204"/>
      <c r="O236" s="204"/>
    </row>
    <row r="237" spans="2:15" ht="14.25">
      <c r="B237" s="29">
        <v>141</v>
      </c>
      <c r="C237" s="29" t="s">
        <v>580</v>
      </c>
      <c r="D237" s="24" t="s">
        <v>703</v>
      </c>
      <c r="E237" s="31">
        <v>0.0459</v>
      </c>
      <c r="F237" s="66">
        <v>2200</v>
      </c>
      <c r="G237" s="188"/>
      <c r="H237" s="187"/>
      <c r="I237" s="203"/>
      <c r="J237" s="204"/>
      <c r="K237" s="204"/>
      <c r="L237" s="204"/>
      <c r="M237" s="204"/>
      <c r="N237" s="204"/>
      <c r="O237" s="204"/>
    </row>
    <row r="238" spans="2:15" ht="14.25">
      <c r="B238" s="29">
        <v>142</v>
      </c>
      <c r="C238" s="29" t="s">
        <v>580</v>
      </c>
      <c r="D238" s="29">
        <v>1432</v>
      </c>
      <c r="E238" s="31">
        <v>0.0927</v>
      </c>
      <c r="F238" s="66">
        <v>4600</v>
      </c>
      <c r="G238" s="188"/>
      <c r="H238" s="187"/>
      <c r="I238" s="203"/>
      <c r="J238" s="204"/>
      <c r="K238" s="204"/>
      <c r="L238" s="204"/>
      <c r="M238" s="204"/>
      <c r="N238" s="204"/>
      <c r="O238" s="204"/>
    </row>
    <row r="239" spans="2:15" ht="14.25">
      <c r="B239" s="29">
        <v>143</v>
      </c>
      <c r="C239" s="29" t="s">
        <v>637</v>
      </c>
      <c r="D239" s="29">
        <v>1440</v>
      </c>
      <c r="E239" s="31">
        <v>0.0232</v>
      </c>
      <c r="F239" s="66">
        <v>1100</v>
      </c>
      <c r="G239" s="188"/>
      <c r="H239" s="187"/>
      <c r="I239" s="203"/>
      <c r="J239" s="204"/>
      <c r="K239" s="204"/>
      <c r="L239" s="204"/>
      <c r="M239" s="204"/>
      <c r="N239" s="204"/>
      <c r="O239" s="204"/>
    </row>
    <row r="240" spans="2:15" ht="14.25">
      <c r="B240" s="492">
        <v>144</v>
      </c>
      <c r="C240" s="492" t="s">
        <v>638</v>
      </c>
      <c r="D240" s="24" t="s">
        <v>704</v>
      </c>
      <c r="E240" s="31">
        <v>0.3341</v>
      </c>
      <c r="F240" s="66">
        <v>16700</v>
      </c>
      <c r="G240" s="188"/>
      <c r="H240" s="187"/>
      <c r="I240" s="203"/>
      <c r="J240" s="204"/>
      <c r="K240" s="204"/>
      <c r="L240" s="204"/>
      <c r="M240" s="204"/>
      <c r="N240" s="204"/>
      <c r="O240" s="204"/>
    </row>
    <row r="241" spans="2:15" ht="14.25">
      <c r="B241" s="492"/>
      <c r="C241" s="492"/>
      <c r="D241" s="24" t="s">
        <v>705</v>
      </c>
      <c r="E241" s="31">
        <v>0.0026</v>
      </c>
      <c r="F241" s="66">
        <v>945</v>
      </c>
      <c r="G241" s="188"/>
      <c r="H241" s="187"/>
      <c r="I241" s="203"/>
      <c r="J241" s="204"/>
      <c r="K241" s="204"/>
      <c r="L241" s="204"/>
      <c r="M241" s="204"/>
      <c r="N241" s="204"/>
      <c r="O241" s="204"/>
    </row>
    <row r="242" spans="2:15" ht="14.25">
      <c r="B242" s="492"/>
      <c r="C242" s="492"/>
      <c r="D242" s="24" t="s">
        <v>706</v>
      </c>
      <c r="E242" s="31">
        <v>0.0027</v>
      </c>
      <c r="F242" s="66">
        <v>910</v>
      </c>
      <c r="G242" s="188"/>
      <c r="H242" s="187"/>
      <c r="I242" s="203"/>
      <c r="J242" s="204"/>
      <c r="K242" s="204"/>
      <c r="L242" s="204"/>
      <c r="M242" s="204"/>
      <c r="N242" s="204"/>
      <c r="O242" s="204"/>
    </row>
    <row r="243" spans="2:15" ht="25.5">
      <c r="B243" s="29">
        <v>145</v>
      </c>
      <c r="C243" s="29" t="s">
        <v>639</v>
      </c>
      <c r="D243" s="29">
        <v>1072</v>
      </c>
      <c r="E243" s="31">
        <v>0.92</v>
      </c>
      <c r="F243" s="66">
        <v>46000</v>
      </c>
      <c r="G243" s="188"/>
      <c r="H243" s="187"/>
      <c r="I243" s="203"/>
      <c r="J243" s="204"/>
      <c r="K243" s="204"/>
      <c r="L243" s="204"/>
      <c r="M243" s="204"/>
      <c r="N243" s="204"/>
      <c r="O243" s="204"/>
    </row>
    <row r="244" spans="2:15" ht="14.25">
      <c r="B244" s="29">
        <v>146</v>
      </c>
      <c r="C244" s="29" t="s">
        <v>584</v>
      </c>
      <c r="D244" s="29">
        <v>1448</v>
      </c>
      <c r="E244" s="31">
        <v>0.2244</v>
      </c>
      <c r="F244" s="66">
        <v>11200</v>
      </c>
      <c r="G244" s="188"/>
      <c r="H244" s="187"/>
      <c r="I244" s="203"/>
      <c r="J244" s="204"/>
      <c r="K244" s="204"/>
      <c r="L244" s="204"/>
      <c r="M244" s="204"/>
      <c r="N244" s="204"/>
      <c r="O244" s="204"/>
    </row>
    <row r="245" spans="2:15" ht="14.25">
      <c r="B245" s="29">
        <v>147</v>
      </c>
      <c r="C245" s="29" t="s">
        <v>621</v>
      </c>
      <c r="D245" s="29" t="s">
        <v>471</v>
      </c>
      <c r="E245" s="31">
        <v>0.0049</v>
      </c>
      <c r="F245" s="66">
        <v>200</v>
      </c>
      <c r="G245" s="188"/>
      <c r="H245" s="187"/>
      <c r="I245" s="203"/>
      <c r="J245" s="204"/>
      <c r="K245" s="204"/>
      <c r="L245" s="204"/>
      <c r="M245" s="204"/>
      <c r="N245" s="204"/>
      <c r="O245" s="204"/>
    </row>
    <row r="246" spans="2:15" ht="14.25">
      <c r="B246" s="29">
        <v>148</v>
      </c>
      <c r="C246" s="29" t="s">
        <v>637</v>
      </c>
      <c r="D246" s="29">
        <v>1436</v>
      </c>
      <c r="E246" s="31">
        <v>0.2437</v>
      </c>
      <c r="F246" s="66">
        <v>12100</v>
      </c>
      <c r="G246" s="188"/>
      <c r="H246" s="187"/>
      <c r="I246" s="203"/>
      <c r="J246" s="204"/>
      <c r="K246" s="204"/>
      <c r="L246" s="204"/>
      <c r="M246" s="204"/>
      <c r="N246" s="204"/>
      <c r="O246" s="204"/>
    </row>
    <row r="247" spans="2:15" ht="14.25">
      <c r="B247" s="29">
        <v>149</v>
      </c>
      <c r="C247" s="29" t="s">
        <v>640</v>
      </c>
      <c r="D247" s="29">
        <v>1987</v>
      </c>
      <c r="E247" s="31">
        <v>0.117</v>
      </c>
      <c r="F247" s="66">
        <v>5800</v>
      </c>
      <c r="G247" s="188"/>
      <c r="H247" s="187"/>
      <c r="I247" s="203"/>
      <c r="J247" s="204"/>
      <c r="K247" s="204"/>
      <c r="L247" s="204"/>
      <c r="M247" s="204"/>
      <c r="N247" s="204"/>
      <c r="O247" s="204"/>
    </row>
    <row r="248" spans="2:15" ht="14.25">
      <c r="B248" s="29">
        <v>150</v>
      </c>
      <c r="C248" s="29" t="s">
        <v>641</v>
      </c>
      <c r="D248" s="29">
        <v>1239</v>
      </c>
      <c r="E248" s="31">
        <v>0.1143</v>
      </c>
      <c r="F248" s="66">
        <v>5700</v>
      </c>
      <c r="G248" s="188"/>
      <c r="H248" s="187"/>
      <c r="I248" s="203"/>
      <c r="J248" s="204"/>
      <c r="K248" s="204"/>
      <c r="L248" s="204"/>
      <c r="M248" s="204"/>
      <c r="N248" s="204"/>
      <c r="O248" s="204"/>
    </row>
    <row r="249" spans="2:15" ht="14.25">
      <c r="B249" s="29">
        <v>151</v>
      </c>
      <c r="C249" s="29" t="s">
        <v>642</v>
      </c>
      <c r="D249" s="29">
        <v>1278</v>
      </c>
      <c r="E249" s="31">
        <v>0.0814</v>
      </c>
      <c r="F249" s="66">
        <v>4000</v>
      </c>
      <c r="G249" s="188"/>
      <c r="H249" s="187"/>
      <c r="I249" s="203"/>
      <c r="J249" s="204"/>
      <c r="K249" s="204"/>
      <c r="L249" s="204"/>
      <c r="M249" s="204"/>
      <c r="N249" s="204"/>
      <c r="O249" s="204"/>
    </row>
    <row r="250" spans="2:15" ht="14.25">
      <c r="B250" s="29">
        <v>152</v>
      </c>
      <c r="C250" s="29" t="s">
        <v>643</v>
      </c>
      <c r="D250" s="29">
        <v>1308</v>
      </c>
      <c r="E250" s="31">
        <v>0.01</v>
      </c>
      <c r="F250" s="66">
        <v>500</v>
      </c>
      <c r="G250" s="188"/>
      <c r="H250" s="187"/>
      <c r="I250" s="203"/>
      <c r="J250" s="204"/>
      <c r="K250" s="204"/>
      <c r="L250" s="204"/>
      <c r="M250" s="204"/>
      <c r="N250" s="204"/>
      <c r="O250" s="204"/>
    </row>
    <row r="251" spans="2:15" ht="14.25">
      <c r="B251" s="29">
        <v>153</v>
      </c>
      <c r="C251" s="29" t="s">
        <v>644</v>
      </c>
      <c r="D251" s="29">
        <v>1312</v>
      </c>
      <c r="E251" s="31">
        <v>0.0636</v>
      </c>
      <c r="F251" s="66">
        <v>3100</v>
      </c>
      <c r="G251" s="188"/>
      <c r="H251" s="187"/>
      <c r="I251" s="203"/>
      <c r="J251" s="204"/>
      <c r="K251" s="204"/>
      <c r="L251" s="204"/>
      <c r="M251" s="204"/>
      <c r="N251" s="204"/>
      <c r="O251" s="204"/>
    </row>
    <row r="252" spans="2:15" ht="14.25">
      <c r="B252" s="29">
        <v>154</v>
      </c>
      <c r="C252" s="29" t="s">
        <v>645</v>
      </c>
      <c r="D252" s="29">
        <v>1350</v>
      </c>
      <c r="E252" s="31">
        <v>0.0266</v>
      </c>
      <c r="F252" s="66">
        <v>1300</v>
      </c>
      <c r="G252" s="188"/>
      <c r="H252" s="187"/>
      <c r="I252" s="203"/>
      <c r="J252" s="204"/>
      <c r="K252" s="204"/>
      <c r="L252" s="204"/>
      <c r="M252" s="204"/>
      <c r="N252" s="204"/>
      <c r="O252" s="204"/>
    </row>
    <row r="253" spans="2:15" ht="14.25">
      <c r="B253" s="29">
        <v>155</v>
      </c>
      <c r="C253" s="29" t="s">
        <v>643</v>
      </c>
      <c r="D253" s="29">
        <v>1353</v>
      </c>
      <c r="E253" s="31">
        <v>0.0144</v>
      </c>
      <c r="F253" s="66">
        <v>700</v>
      </c>
      <c r="G253" s="188"/>
      <c r="H253" s="187"/>
      <c r="I253" s="203"/>
      <c r="J253" s="204"/>
      <c r="K253" s="204"/>
      <c r="L253" s="204"/>
      <c r="M253" s="204"/>
      <c r="N253" s="204"/>
      <c r="O253" s="204"/>
    </row>
    <row r="254" spans="2:15" ht="14.25">
      <c r="B254" s="29">
        <v>156</v>
      </c>
      <c r="C254" s="29" t="s">
        <v>646</v>
      </c>
      <c r="D254" s="29">
        <v>1363</v>
      </c>
      <c r="E254" s="31">
        <v>0.0338</v>
      </c>
      <c r="F254" s="66">
        <v>1600</v>
      </c>
      <c r="G254" s="188"/>
      <c r="H254" s="187"/>
      <c r="I254" s="203"/>
      <c r="J254" s="204"/>
      <c r="K254" s="204"/>
      <c r="L254" s="204"/>
      <c r="M254" s="204"/>
      <c r="N254" s="204"/>
      <c r="O254" s="204"/>
    </row>
    <row r="255" spans="2:15" ht="14.25">
      <c r="B255" s="29">
        <v>157</v>
      </c>
      <c r="C255" s="29" t="s">
        <v>647</v>
      </c>
      <c r="D255" s="29">
        <v>1548</v>
      </c>
      <c r="E255" s="31">
        <v>0.0408</v>
      </c>
      <c r="F255" s="66">
        <v>2000</v>
      </c>
      <c r="G255" s="188"/>
      <c r="H255" s="187"/>
      <c r="I255" s="203"/>
      <c r="J255" s="204"/>
      <c r="K255" s="204"/>
      <c r="L255" s="204"/>
      <c r="M255" s="204"/>
      <c r="N255" s="204"/>
      <c r="O255" s="204"/>
    </row>
    <row r="256" spans="2:9" ht="14.25">
      <c r="B256" s="436"/>
      <c r="C256" s="436"/>
      <c r="D256" s="439">
        <v>41</v>
      </c>
      <c r="E256" s="437"/>
      <c r="F256" s="438"/>
      <c r="G256" s="188"/>
      <c r="H256" s="187"/>
      <c r="I256" s="187"/>
    </row>
    <row r="257" spans="2:15" ht="25.5">
      <c r="B257" s="29">
        <v>158</v>
      </c>
      <c r="C257" s="29" t="s">
        <v>648</v>
      </c>
      <c r="D257" s="29">
        <v>1549</v>
      </c>
      <c r="E257" s="31">
        <v>0.006</v>
      </c>
      <c r="F257" s="66">
        <v>300</v>
      </c>
      <c r="G257" s="188"/>
      <c r="H257" s="187"/>
      <c r="I257" s="203"/>
      <c r="J257" s="204"/>
      <c r="K257" s="204"/>
      <c r="L257" s="204"/>
      <c r="M257" s="204"/>
      <c r="N257" s="204"/>
      <c r="O257" s="204"/>
    </row>
    <row r="258" spans="2:15" ht="14.25">
      <c r="B258" s="29">
        <v>159</v>
      </c>
      <c r="C258" s="29" t="s">
        <v>647</v>
      </c>
      <c r="D258" s="29">
        <v>1550</v>
      </c>
      <c r="E258" s="31">
        <v>0.0401</v>
      </c>
      <c r="F258" s="66">
        <v>2000</v>
      </c>
      <c r="G258" s="188"/>
      <c r="H258" s="187"/>
      <c r="I258" s="203"/>
      <c r="J258" s="204"/>
      <c r="K258" s="204"/>
      <c r="L258" s="204"/>
      <c r="M258" s="204"/>
      <c r="N258" s="204"/>
      <c r="O258" s="204"/>
    </row>
    <row r="259" spans="2:15" ht="14.25">
      <c r="B259" s="29">
        <v>160</v>
      </c>
      <c r="C259" s="29" t="s">
        <v>643</v>
      </c>
      <c r="D259" s="29" t="s">
        <v>472</v>
      </c>
      <c r="E259" s="31">
        <v>0.0045</v>
      </c>
      <c r="F259" s="66">
        <v>200</v>
      </c>
      <c r="G259" s="188"/>
      <c r="H259" s="187"/>
      <c r="I259" s="203"/>
      <c r="J259" s="204"/>
      <c r="K259" s="204"/>
      <c r="L259" s="204"/>
      <c r="M259" s="204"/>
      <c r="N259" s="204"/>
      <c r="O259" s="204"/>
    </row>
    <row r="260" spans="2:15" ht="25.5">
      <c r="B260" s="29">
        <v>161</v>
      </c>
      <c r="C260" s="29" t="s">
        <v>473</v>
      </c>
      <c r="D260" s="29">
        <v>1287</v>
      </c>
      <c r="E260" s="31">
        <v>0.0061</v>
      </c>
      <c r="F260" s="66">
        <v>300</v>
      </c>
      <c r="G260" s="188"/>
      <c r="H260" s="187"/>
      <c r="I260" s="203"/>
      <c r="J260" s="204"/>
      <c r="K260" s="204"/>
      <c r="L260" s="204"/>
      <c r="M260" s="204"/>
      <c r="N260" s="204"/>
      <c r="O260" s="204"/>
    </row>
    <row r="261" spans="2:15" ht="14.25">
      <c r="B261" s="29">
        <v>162</v>
      </c>
      <c r="C261" s="29" t="s">
        <v>649</v>
      </c>
      <c r="D261" s="29">
        <v>1299</v>
      </c>
      <c r="E261" s="31">
        <v>0.1046</v>
      </c>
      <c r="F261" s="66">
        <v>5200</v>
      </c>
      <c r="G261" s="188"/>
      <c r="H261" s="187"/>
      <c r="I261" s="203"/>
      <c r="J261" s="204"/>
      <c r="K261" s="204"/>
      <c r="L261" s="204"/>
      <c r="M261" s="204"/>
      <c r="N261" s="204"/>
      <c r="O261" s="204"/>
    </row>
    <row r="262" spans="2:15" ht="14.25">
      <c r="B262" s="29">
        <v>163</v>
      </c>
      <c r="C262" s="29" t="s">
        <v>646</v>
      </c>
      <c r="D262" s="29">
        <v>1324</v>
      </c>
      <c r="E262" s="31">
        <v>0.046</v>
      </c>
      <c r="F262" s="66">
        <v>2300</v>
      </c>
      <c r="G262" s="188"/>
      <c r="H262" s="187"/>
      <c r="I262" s="203"/>
      <c r="J262" s="204"/>
      <c r="K262" s="204"/>
      <c r="L262" s="204"/>
      <c r="M262" s="204"/>
      <c r="N262" s="204"/>
      <c r="O262" s="204"/>
    </row>
    <row r="263" spans="2:15" ht="14.25">
      <c r="B263" s="29">
        <v>164</v>
      </c>
      <c r="C263" s="29" t="s">
        <v>650</v>
      </c>
      <c r="D263" s="29">
        <v>1325</v>
      </c>
      <c r="E263" s="31">
        <v>0.15</v>
      </c>
      <c r="F263" s="66">
        <v>7500</v>
      </c>
      <c r="G263" s="188"/>
      <c r="H263" s="187"/>
      <c r="I263" s="203"/>
      <c r="J263" s="204"/>
      <c r="K263" s="204"/>
      <c r="L263" s="204"/>
      <c r="M263" s="204"/>
      <c r="N263" s="204"/>
      <c r="O263" s="204"/>
    </row>
    <row r="264" spans="2:15" ht="14.25">
      <c r="B264" s="29">
        <v>165</v>
      </c>
      <c r="C264" s="29" t="s">
        <v>651</v>
      </c>
      <c r="D264" s="29">
        <v>1328</v>
      </c>
      <c r="E264" s="31">
        <v>0.1137</v>
      </c>
      <c r="F264" s="66">
        <v>5600</v>
      </c>
      <c r="G264" s="188"/>
      <c r="H264" s="187"/>
      <c r="I264" s="203"/>
      <c r="J264" s="204"/>
      <c r="K264" s="204"/>
      <c r="L264" s="204"/>
      <c r="M264" s="204"/>
      <c r="N264" s="204"/>
      <c r="O264" s="204"/>
    </row>
    <row r="265" spans="2:15" ht="14.25">
      <c r="B265" s="29">
        <v>166</v>
      </c>
      <c r="C265" s="29" t="s">
        <v>652</v>
      </c>
      <c r="D265" s="29">
        <v>1346</v>
      </c>
      <c r="E265" s="31">
        <v>0.0668</v>
      </c>
      <c r="F265" s="66">
        <v>3300</v>
      </c>
      <c r="G265" s="188"/>
      <c r="H265" s="187"/>
      <c r="I265" s="203"/>
      <c r="J265" s="204"/>
      <c r="K265" s="204"/>
      <c r="L265" s="204"/>
      <c r="M265" s="204"/>
      <c r="N265" s="204"/>
      <c r="O265" s="204"/>
    </row>
    <row r="266" spans="2:15" ht="14.25">
      <c r="B266" s="29">
        <v>167</v>
      </c>
      <c r="C266" s="29" t="s">
        <v>661</v>
      </c>
      <c r="D266" s="29">
        <v>1357</v>
      </c>
      <c r="E266" s="31">
        <v>0.0037</v>
      </c>
      <c r="F266" s="66">
        <v>100</v>
      </c>
      <c r="G266" s="188"/>
      <c r="H266" s="187"/>
      <c r="I266" s="203"/>
      <c r="J266" s="204"/>
      <c r="K266" s="204"/>
      <c r="L266" s="204"/>
      <c r="M266" s="204"/>
      <c r="N266" s="204"/>
      <c r="O266" s="204"/>
    </row>
    <row r="267" spans="2:15" ht="25.5">
      <c r="B267" s="29">
        <v>168</v>
      </c>
      <c r="C267" s="29" t="s">
        <v>474</v>
      </c>
      <c r="D267" s="29">
        <v>1377</v>
      </c>
      <c r="E267" s="31">
        <v>0.0035</v>
      </c>
      <c r="F267" s="66">
        <v>100</v>
      </c>
      <c r="G267" s="188"/>
      <c r="H267" s="187"/>
      <c r="I267" s="203"/>
      <c r="J267" s="204"/>
      <c r="K267" s="204"/>
      <c r="L267" s="204"/>
      <c r="M267" s="204"/>
      <c r="N267" s="204"/>
      <c r="O267" s="204"/>
    </row>
    <row r="268" spans="2:15" ht="14.25">
      <c r="B268" s="29">
        <v>169</v>
      </c>
      <c r="C268" s="29" t="s">
        <v>653</v>
      </c>
      <c r="D268" s="29">
        <v>1383</v>
      </c>
      <c r="E268" s="31">
        <v>0.0457</v>
      </c>
      <c r="F268" s="66">
        <v>2200</v>
      </c>
      <c r="G268" s="188"/>
      <c r="H268" s="187"/>
      <c r="I268" s="203"/>
      <c r="J268" s="204"/>
      <c r="K268" s="204"/>
      <c r="L268" s="204"/>
      <c r="M268" s="204"/>
      <c r="N268" s="204"/>
      <c r="O268" s="204"/>
    </row>
    <row r="269" spans="2:15" ht="14.25">
      <c r="B269" s="29">
        <v>170</v>
      </c>
      <c r="C269" s="29" t="s">
        <v>654</v>
      </c>
      <c r="D269" s="29">
        <v>1418</v>
      </c>
      <c r="E269" s="31">
        <v>0.0499</v>
      </c>
      <c r="F269" s="66">
        <v>2400</v>
      </c>
      <c r="G269" s="188"/>
      <c r="H269" s="187"/>
      <c r="I269" s="203"/>
      <c r="J269" s="204"/>
      <c r="K269" s="204"/>
      <c r="L269" s="204"/>
      <c r="M269" s="204"/>
      <c r="N269" s="204"/>
      <c r="O269" s="204"/>
    </row>
    <row r="270" spans="2:15" ht="14.25">
      <c r="B270" s="29">
        <v>171</v>
      </c>
      <c r="C270" s="29" t="s">
        <v>655</v>
      </c>
      <c r="D270" s="29">
        <v>1475</v>
      </c>
      <c r="E270" s="31">
        <v>0.0813</v>
      </c>
      <c r="F270" s="66">
        <v>4000</v>
      </c>
      <c r="G270" s="188"/>
      <c r="H270" s="187"/>
      <c r="I270" s="203"/>
      <c r="J270" s="204"/>
      <c r="K270" s="204"/>
      <c r="L270" s="204"/>
      <c r="M270" s="204"/>
      <c r="N270" s="204"/>
      <c r="O270" s="204"/>
    </row>
    <row r="271" spans="2:15" ht="14.25">
      <c r="B271" s="29">
        <v>172</v>
      </c>
      <c r="C271" s="29" t="s">
        <v>656</v>
      </c>
      <c r="D271" s="29">
        <v>1188</v>
      </c>
      <c r="E271" s="31">
        <v>0.1397</v>
      </c>
      <c r="F271" s="66">
        <v>6900</v>
      </c>
      <c r="G271" s="188"/>
      <c r="H271" s="187"/>
      <c r="I271" s="203"/>
      <c r="J271" s="204"/>
      <c r="K271" s="204"/>
      <c r="L271" s="204"/>
      <c r="M271" s="204"/>
      <c r="N271" s="204"/>
      <c r="O271" s="204"/>
    </row>
    <row r="272" spans="2:15" ht="14.25">
      <c r="B272" s="29">
        <v>173</v>
      </c>
      <c r="C272" s="29" t="s">
        <v>657</v>
      </c>
      <c r="D272" s="29">
        <v>1402</v>
      </c>
      <c r="E272" s="31">
        <v>0.1631</v>
      </c>
      <c r="F272" s="66">
        <v>8100</v>
      </c>
      <c r="G272" s="188"/>
      <c r="H272" s="187"/>
      <c r="I272" s="203"/>
      <c r="J272" s="204"/>
      <c r="K272" s="204"/>
      <c r="L272" s="204"/>
      <c r="M272" s="204"/>
      <c r="N272" s="204"/>
      <c r="O272" s="204"/>
    </row>
    <row r="273" spans="2:15" ht="14.25">
      <c r="B273" s="29">
        <v>174</v>
      </c>
      <c r="C273" s="29" t="s">
        <v>658</v>
      </c>
      <c r="D273" s="29">
        <v>1462</v>
      </c>
      <c r="E273" s="31">
        <v>0.0621</v>
      </c>
      <c r="F273" s="66">
        <v>3100</v>
      </c>
      <c r="G273" s="188"/>
      <c r="H273" s="187"/>
      <c r="I273" s="203"/>
      <c r="J273" s="204"/>
      <c r="K273" s="204"/>
      <c r="L273" s="204"/>
      <c r="M273" s="204"/>
      <c r="N273" s="204"/>
      <c r="O273" s="204"/>
    </row>
    <row r="274" spans="2:15" ht="14.25">
      <c r="B274" s="29">
        <v>175</v>
      </c>
      <c r="C274" s="29" t="s">
        <v>659</v>
      </c>
      <c r="D274" s="29">
        <v>1497</v>
      </c>
      <c r="E274" s="31">
        <v>0.0234</v>
      </c>
      <c r="F274" s="66">
        <v>1100</v>
      </c>
      <c r="G274" s="188"/>
      <c r="H274" s="187"/>
      <c r="I274" s="203"/>
      <c r="J274" s="204"/>
      <c r="K274" s="204"/>
      <c r="L274" s="204"/>
      <c r="M274" s="204"/>
      <c r="N274" s="204"/>
      <c r="O274" s="204"/>
    </row>
    <row r="275" spans="2:15" ht="14.25">
      <c r="B275" s="29">
        <v>176</v>
      </c>
      <c r="C275" s="29" t="s">
        <v>654</v>
      </c>
      <c r="D275" s="29">
        <v>1502</v>
      </c>
      <c r="E275" s="31">
        <v>0.0156</v>
      </c>
      <c r="F275" s="66">
        <v>700</v>
      </c>
      <c r="G275" s="188"/>
      <c r="H275" s="187"/>
      <c r="I275" s="203"/>
      <c r="J275" s="204"/>
      <c r="K275" s="204"/>
      <c r="L275" s="204"/>
      <c r="M275" s="204"/>
      <c r="N275" s="204"/>
      <c r="O275" s="204"/>
    </row>
    <row r="276" spans="2:15" ht="14.25">
      <c r="B276" s="29">
        <v>177</v>
      </c>
      <c r="C276" s="29" t="s">
        <v>660</v>
      </c>
      <c r="D276" s="29">
        <v>1417</v>
      </c>
      <c r="E276" s="31">
        <v>0.2252</v>
      </c>
      <c r="F276" s="66">
        <v>11200</v>
      </c>
      <c r="G276" s="188"/>
      <c r="H276" s="187"/>
      <c r="I276" s="203"/>
      <c r="J276" s="204"/>
      <c r="K276" s="204"/>
      <c r="L276" s="204"/>
      <c r="M276" s="204"/>
      <c r="N276" s="204"/>
      <c r="O276" s="204"/>
    </row>
    <row r="277" spans="2:15" ht="14.25">
      <c r="B277" s="29">
        <v>178</v>
      </c>
      <c r="C277" s="29" t="s">
        <v>660</v>
      </c>
      <c r="D277" s="29">
        <v>1485</v>
      </c>
      <c r="E277" s="31">
        <v>0.1566</v>
      </c>
      <c r="F277" s="66">
        <v>7800</v>
      </c>
      <c r="G277" s="188"/>
      <c r="H277" s="187"/>
      <c r="I277" s="203"/>
      <c r="J277" s="204"/>
      <c r="K277" s="204"/>
      <c r="L277" s="204"/>
      <c r="M277" s="204"/>
      <c r="N277" s="204"/>
      <c r="O277" s="204"/>
    </row>
    <row r="278" spans="2:15" ht="14.25">
      <c r="B278" s="29">
        <v>179</v>
      </c>
      <c r="C278" s="29" t="s">
        <v>656</v>
      </c>
      <c r="D278" s="29">
        <v>1209</v>
      </c>
      <c r="E278" s="31">
        <v>0.0952</v>
      </c>
      <c r="F278" s="66">
        <v>4700</v>
      </c>
      <c r="G278" s="188"/>
      <c r="H278" s="187"/>
      <c r="I278" s="203"/>
      <c r="J278" s="204"/>
      <c r="K278" s="204"/>
      <c r="L278" s="204"/>
      <c r="M278" s="204"/>
      <c r="N278" s="204"/>
      <c r="O278" s="204"/>
    </row>
    <row r="279" spans="2:15" ht="14.25">
      <c r="B279" s="29">
        <v>180</v>
      </c>
      <c r="C279" s="29" t="s">
        <v>654</v>
      </c>
      <c r="D279" s="29" t="s">
        <v>475</v>
      </c>
      <c r="E279" s="31">
        <v>0.0368</v>
      </c>
      <c r="F279" s="66">
        <v>1800</v>
      </c>
      <c r="G279" s="188"/>
      <c r="H279" s="187"/>
      <c r="I279" s="203"/>
      <c r="J279" s="204"/>
      <c r="K279" s="204"/>
      <c r="L279" s="204"/>
      <c r="M279" s="204"/>
      <c r="N279" s="204"/>
      <c r="O279" s="204"/>
    </row>
    <row r="280" spans="2:15" ht="14.25">
      <c r="B280" s="29">
        <v>181</v>
      </c>
      <c r="C280" s="173" t="s">
        <v>575</v>
      </c>
      <c r="D280" s="173" t="s">
        <v>1343</v>
      </c>
      <c r="E280" s="170">
        <v>0.0291</v>
      </c>
      <c r="F280" s="174">
        <v>1431.72</v>
      </c>
      <c r="G280" s="188"/>
      <c r="H280" s="187"/>
      <c r="I280" s="203"/>
      <c r="J280" s="204"/>
      <c r="K280" s="204"/>
      <c r="L280" s="204"/>
      <c r="M280" s="204"/>
      <c r="N280" s="204"/>
      <c r="O280" s="204"/>
    </row>
    <row r="281" spans="2:15" ht="14.25">
      <c r="B281" s="492">
        <v>183</v>
      </c>
      <c r="C281" s="492" t="s">
        <v>634</v>
      </c>
      <c r="D281" s="29" t="s">
        <v>476</v>
      </c>
      <c r="E281" s="521">
        <v>0.1797</v>
      </c>
      <c r="F281" s="571">
        <v>35940</v>
      </c>
      <c r="G281" s="188"/>
      <c r="H281" s="187"/>
      <c r="I281" s="203"/>
      <c r="J281" s="204"/>
      <c r="K281" s="204"/>
      <c r="L281" s="204"/>
      <c r="M281" s="204"/>
      <c r="N281" s="204"/>
      <c r="O281" s="204"/>
    </row>
    <row r="282" spans="2:15" ht="14.25">
      <c r="B282" s="492"/>
      <c r="C282" s="492"/>
      <c r="D282" s="24" t="s">
        <v>707</v>
      </c>
      <c r="E282" s="521"/>
      <c r="F282" s="571"/>
      <c r="G282" s="188"/>
      <c r="H282" s="187"/>
      <c r="I282" s="203"/>
      <c r="J282" s="204"/>
      <c r="K282" s="204"/>
      <c r="L282" s="204"/>
      <c r="M282" s="204"/>
      <c r="N282" s="204"/>
      <c r="O282" s="204"/>
    </row>
    <row r="283" spans="2:15" ht="14.25">
      <c r="B283" s="492"/>
      <c r="C283" s="492"/>
      <c r="D283" s="24" t="s">
        <v>708</v>
      </c>
      <c r="E283" s="521"/>
      <c r="F283" s="571"/>
      <c r="G283" s="188"/>
      <c r="H283" s="187"/>
      <c r="I283" s="203"/>
      <c r="J283" s="204"/>
      <c r="K283" s="204"/>
      <c r="L283" s="204"/>
      <c r="M283" s="204"/>
      <c r="N283" s="204"/>
      <c r="O283" s="204"/>
    </row>
    <row r="284" spans="2:15" ht="14.25">
      <c r="B284" s="29">
        <v>184</v>
      </c>
      <c r="C284" s="29" t="s">
        <v>623</v>
      </c>
      <c r="D284" s="29" t="s">
        <v>477</v>
      </c>
      <c r="E284" s="31">
        <v>0.0068</v>
      </c>
      <c r="F284" s="66">
        <v>100</v>
      </c>
      <c r="G284" s="188"/>
      <c r="H284" s="187"/>
      <c r="I284" s="203"/>
      <c r="J284" s="204"/>
      <c r="K284" s="204"/>
      <c r="L284" s="204"/>
      <c r="M284" s="204"/>
      <c r="N284" s="204"/>
      <c r="O284" s="204"/>
    </row>
    <row r="285" spans="2:15" ht="14.25">
      <c r="B285" s="29">
        <v>185</v>
      </c>
      <c r="C285" s="29" t="s">
        <v>602</v>
      </c>
      <c r="D285" s="29" t="s">
        <v>478</v>
      </c>
      <c r="E285" s="31">
        <v>0.0061</v>
      </c>
      <c r="F285" s="66">
        <v>100</v>
      </c>
      <c r="G285" s="188"/>
      <c r="H285" s="187"/>
      <c r="I285" s="203"/>
      <c r="J285" s="204"/>
      <c r="K285" s="204"/>
      <c r="L285" s="204"/>
      <c r="M285" s="204"/>
      <c r="N285" s="204"/>
      <c r="O285" s="204"/>
    </row>
    <row r="286" spans="2:15" ht="14.25">
      <c r="B286" s="29">
        <v>186</v>
      </c>
      <c r="C286" s="29" t="s">
        <v>602</v>
      </c>
      <c r="D286" s="29" t="s">
        <v>479</v>
      </c>
      <c r="E286" s="31">
        <v>0.0107</v>
      </c>
      <c r="F286" s="66">
        <v>2500</v>
      </c>
      <c r="G286" s="188"/>
      <c r="H286" s="187"/>
      <c r="I286" s="203"/>
      <c r="J286" s="204"/>
      <c r="K286" s="204"/>
      <c r="L286" s="204"/>
      <c r="M286" s="204"/>
      <c r="N286" s="204"/>
      <c r="O286" s="204"/>
    </row>
    <row r="287" spans="2:15" ht="14.25">
      <c r="B287" s="29">
        <v>187</v>
      </c>
      <c r="C287" s="29" t="s">
        <v>628</v>
      </c>
      <c r="D287" s="24" t="s">
        <v>709</v>
      </c>
      <c r="E287" s="31">
        <v>0.0023</v>
      </c>
      <c r="F287" s="66">
        <v>200</v>
      </c>
      <c r="G287" s="188"/>
      <c r="H287" s="187"/>
      <c r="I287" s="203"/>
      <c r="J287" s="204"/>
      <c r="K287" s="204"/>
      <c r="L287" s="204"/>
      <c r="M287" s="204"/>
      <c r="N287" s="204"/>
      <c r="O287" s="204"/>
    </row>
    <row r="288" spans="2:15" ht="14.25">
      <c r="B288" s="29">
        <v>188</v>
      </c>
      <c r="C288" s="29" t="s">
        <v>627</v>
      </c>
      <c r="D288" s="29">
        <v>2393</v>
      </c>
      <c r="E288" s="31">
        <v>0.0207</v>
      </c>
      <c r="F288" s="66">
        <v>2000</v>
      </c>
      <c r="G288" s="188"/>
      <c r="H288" s="187"/>
      <c r="I288" s="203"/>
      <c r="J288" s="204"/>
      <c r="K288" s="204"/>
      <c r="L288" s="204"/>
      <c r="M288" s="204"/>
      <c r="N288" s="204"/>
      <c r="O288" s="204"/>
    </row>
    <row r="289" spans="2:15" ht="14.25">
      <c r="B289" s="492">
        <v>189</v>
      </c>
      <c r="C289" s="492" t="s">
        <v>480</v>
      </c>
      <c r="D289" s="29" t="s">
        <v>79</v>
      </c>
      <c r="E289" s="31">
        <v>0.0904</v>
      </c>
      <c r="F289" s="66">
        <v>900</v>
      </c>
      <c r="G289" s="188"/>
      <c r="H289" s="187"/>
      <c r="I289" s="203"/>
      <c r="J289" s="204"/>
      <c r="K289" s="204"/>
      <c r="L289" s="204"/>
      <c r="M289" s="204"/>
      <c r="N289" s="204"/>
      <c r="O289" s="204"/>
    </row>
    <row r="290" spans="2:15" ht="14.25">
      <c r="B290" s="492"/>
      <c r="C290" s="492"/>
      <c r="D290" s="29" t="s">
        <v>80</v>
      </c>
      <c r="E290" s="31">
        <v>0.0566</v>
      </c>
      <c r="F290" s="66">
        <v>500</v>
      </c>
      <c r="G290" s="188"/>
      <c r="H290" s="187"/>
      <c r="I290" s="203"/>
      <c r="J290" s="204"/>
      <c r="K290" s="204"/>
      <c r="L290" s="204"/>
      <c r="M290" s="204"/>
      <c r="N290" s="204"/>
      <c r="O290" s="204"/>
    </row>
    <row r="291" spans="2:15" ht="14.25" customHeight="1">
      <c r="B291" s="577">
        <v>190</v>
      </c>
      <c r="C291" s="515" t="s">
        <v>662</v>
      </c>
      <c r="D291" s="29" t="s">
        <v>81</v>
      </c>
      <c r="E291" s="31">
        <v>0.1027</v>
      </c>
      <c r="F291" s="571">
        <v>22065</v>
      </c>
      <c r="G291" s="188"/>
      <c r="H291" s="187"/>
      <c r="I291" s="203"/>
      <c r="J291" s="204"/>
      <c r="K291" s="204"/>
      <c r="L291" s="204"/>
      <c r="M291" s="204"/>
      <c r="N291" s="204"/>
      <c r="O291" s="204"/>
    </row>
    <row r="292" spans="2:15" ht="14.25">
      <c r="B292" s="578"/>
      <c r="C292" s="517"/>
      <c r="D292" s="29" t="s">
        <v>82</v>
      </c>
      <c r="E292" s="31">
        <v>0.0222</v>
      </c>
      <c r="F292" s="571"/>
      <c r="G292" s="188"/>
      <c r="H292" s="187"/>
      <c r="I292" s="203"/>
      <c r="J292" s="204"/>
      <c r="K292" s="204"/>
      <c r="L292" s="204"/>
      <c r="M292" s="204"/>
      <c r="N292" s="204"/>
      <c r="O292" s="204"/>
    </row>
    <row r="293" spans="2:15" ht="14.25">
      <c r="B293" s="578"/>
      <c r="C293" s="517"/>
      <c r="D293" s="29" t="s">
        <v>83</v>
      </c>
      <c r="E293" s="31">
        <v>0.0222</v>
      </c>
      <c r="F293" s="571"/>
      <c r="G293" s="188"/>
      <c r="H293" s="187"/>
      <c r="I293" s="203"/>
      <c r="J293" s="204"/>
      <c r="K293" s="204"/>
      <c r="L293" s="204"/>
      <c r="M293" s="204"/>
      <c r="N293" s="204"/>
      <c r="O293" s="204"/>
    </row>
    <row r="294" spans="2:15" ht="14.25">
      <c r="B294" s="578"/>
      <c r="C294" s="517"/>
      <c r="D294" s="368" t="s">
        <v>1400</v>
      </c>
      <c r="E294" s="366">
        <v>0.0175</v>
      </c>
      <c r="F294" s="367">
        <v>6125</v>
      </c>
      <c r="G294" s="188"/>
      <c r="H294" s="187"/>
      <c r="I294" s="203"/>
      <c r="J294" s="204"/>
      <c r="K294" s="204"/>
      <c r="L294" s="204"/>
      <c r="M294" s="204"/>
      <c r="N294" s="204"/>
      <c r="O294" s="204"/>
    </row>
    <row r="295" spans="2:15" ht="14.25">
      <c r="B295" s="578"/>
      <c r="C295" s="517"/>
      <c r="D295" s="368" t="s">
        <v>1401</v>
      </c>
      <c r="E295" s="369">
        <v>0.0614</v>
      </c>
      <c r="F295" s="367">
        <v>100</v>
      </c>
      <c r="G295" s="188"/>
      <c r="H295" s="187"/>
      <c r="I295" s="203"/>
      <c r="J295" s="204"/>
      <c r="K295" s="204"/>
      <c r="L295" s="204"/>
      <c r="M295" s="204"/>
      <c r="N295" s="204"/>
      <c r="O295" s="204"/>
    </row>
    <row r="296" spans="2:15" ht="14.25">
      <c r="B296" s="579"/>
      <c r="C296" s="516"/>
      <c r="D296" s="368" t="s">
        <v>1402</v>
      </c>
      <c r="E296" s="369">
        <v>0.0645</v>
      </c>
      <c r="F296" s="367">
        <v>100</v>
      </c>
      <c r="G296" s="188"/>
      <c r="H296" s="187"/>
      <c r="I296" s="203"/>
      <c r="J296" s="204"/>
      <c r="K296" s="204"/>
      <c r="L296" s="204"/>
      <c r="M296" s="204"/>
      <c r="N296" s="204"/>
      <c r="O296" s="204"/>
    </row>
    <row r="297" spans="2:15" ht="14.25">
      <c r="B297" s="179">
        <v>191</v>
      </c>
      <c r="C297" s="179" t="s">
        <v>984</v>
      </c>
      <c r="D297" s="179" t="s">
        <v>982</v>
      </c>
      <c r="E297" s="180">
        <v>0.0488</v>
      </c>
      <c r="F297" s="182">
        <v>1000</v>
      </c>
      <c r="G297" s="188"/>
      <c r="H297" s="187"/>
      <c r="I297" s="203"/>
      <c r="J297" s="204"/>
      <c r="K297" s="204"/>
      <c r="L297" s="204"/>
      <c r="M297" s="204"/>
      <c r="N297" s="204"/>
      <c r="O297" s="204"/>
    </row>
    <row r="298" spans="2:15" ht="14.25">
      <c r="B298" s="576">
        <v>192</v>
      </c>
      <c r="C298" s="576" t="s">
        <v>602</v>
      </c>
      <c r="D298" s="179" t="s">
        <v>1092</v>
      </c>
      <c r="E298" s="180">
        <v>0.0158</v>
      </c>
      <c r="F298" s="570">
        <v>13000</v>
      </c>
      <c r="G298" s="188"/>
      <c r="H298" s="203"/>
      <c r="I298" s="203"/>
      <c r="J298" s="204"/>
      <c r="K298" s="204"/>
      <c r="L298" s="204"/>
      <c r="M298" s="204"/>
      <c r="N298" s="204"/>
      <c r="O298" s="204"/>
    </row>
    <row r="299" spans="2:15" ht="14.25">
      <c r="B299" s="576"/>
      <c r="C299" s="576"/>
      <c r="D299" s="179" t="s">
        <v>1093</v>
      </c>
      <c r="E299" s="180">
        <v>0.0079</v>
      </c>
      <c r="F299" s="570"/>
      <c r="G299" s="188"/>
      <c r="H299" s="187"/>
      <c r="I299" s="203"/>
      <c r="J299" s="204"/>
      <c r="K299" s="204"/>
      <c r="L299" s="204"/>
      <c r="M299" s="204"/>
      <c r="N299" s="204"/>
      <c r="O299" s="204"/>
    </row>
    <row r="300" spans="2:15" ht="14.25" customHeight="1">
      <c r="B300" s="121">
        <v>193</v>
      </c>
      <c r="C300" s="179" t="s">
        <v>1251</v>
      </c>
      <c r="D300" s="181" t="s">
        <v>1245</v>
      </c>
      <c r="E300" s="179">
        <v>0.0621</v>
      </c>
      <c r="F300" s="182">
        <v>15525</v>
      </c>
      <c r="G300" s="188"/>
      <c r="H300" s="187"/>
      <c r="I300" s="203"/>
      <c r="J300" s="204"/>
      <c r="K300" s="204"/>
      <c r="L300" s="204"/>
      <c r="M300" s="204"/>
      <c r="N300" s="204"/>
      <c r="O300" s="204"/>
    </row>
    <row r="301" spans="2:15" ht="14.25">
      <c r="B301" s="121">
        <v>194</v>
      </c>
      <c r="C301" s="179" t="s">
        <v>1240</v>
      </c>
      <c r="D301" s="179" t="s">
        <v>1243</v>
      </c>
      <c r="E301" s="180">
        <v>0.129</v>
      </c>
      <c r="F301" s="182">
        <v>32250</v>
      </c>
      <c r="G301" s="188"/>
      <c r="H301" s="187"/>
      <c r="I301" s="203"/>
      <c r="J301" s="204"/>
      <c r="K301" s="204"/>
      <c r="L301" s="204"/>
      <c r="M301" s="204"/>
      <c r="N301" s="204"/>
      <c r="O301" s="204"/>
    </row>
    <row r="302" spans="2:15" ht="14.25">
      <c r="B302" s="121">
        <v>195</v>
      </c>
      <c r="C302" s="179" t="s">
        <v>572</v>
      </c>
      <c r="D302" s="181" t="s">
        <v>1269</v>
      </c>
      <c r="E302" s="180">
        <v>0.0011</v>
      </c>
      <c r="F302" s="182">
        <v>110</v>
      </c>
      <c r="G302" s="188"/>
      <c r="H302" s="187"/>
      <c r="I302" s="203"/>
      <c r="J302" s="204"/>
      <c r="K302" s="204"/>
      <c r="L302" s="204"/>
      <c r="M302" s="204"/>
      <c r="N302" s="204"/>
      <c r="O302" s="204"/>
    </row>
    <row r="303" spans="2:15" ht="14.25">
      <c r="B303" s="121">
        <v>196</v>
      </c>
      <c r="C303" s="179" t="s">
        <v>1252</v>
      </c>
      <c r="D303" s="179" t="s">
        <v>1244</v>
      </c>
      <c r="E303" s="179">
        <v>0.0544</v>
      </c>
      <c r="F303" s="182">
        <v>13600</v>
      </c>
      <c r="G303" s="188"/>
      <c r="H303" s="187"/>
      <c r="I303" s="203"/>
      <c r="J303" s="204"/>
      <c r="K303" s="204"/>
      <c r="L303" s="204"/>
      <c r="M303" s="204"/>
      <c r="N303" s="204"/>
      <c r="O303" s="204"/>
    </row>
    <row r="304" spans="2:15" ht="14.25">
      <c r="B304" s="121">
        <v>197</v>
      </c>
      <c r="C304" s="179" t="s">
        <v>1306</v>
      </c>
      <c r="D304" s="179" t="s">
        <v>1307</v>
      </c>
      <c r="E304" s="179">
        <v>0.0021</v>
      </c>
      <c r="F304" s="182">
        <v>3500</v>
      </c>
      <c r="G304" s="188"/>
      <c r="H304" s="187"/>
      <c r="I304" s="203"/>
      <c r="J304" s="204"/>
      <c r="K304" s="204"/>
      <c r="L304" s="204"/>
      <c r="M304" s="204"/>
      <c r="N304" s="204"/>
      <c r="O304" s="204"/>
    </row>
    <row r="305" spans="2:15" ht="14.25">
      <c r="B305" s="121">
        <v>198</v>
      </c>
      <c r="C305" s="179" t="s">
        <v>1308</v>
      </c>
      <c r="D305" s="179" t="s">
        <v>1309</v>
      </c>
      <c r="E305" s="179">
        <v>0.0768</v>
      </c>
      <c r="F305" s="182">
        <v>100</v>
      </c>
      <c r="G305" s="188"/>
      <c r="H305" s="187"/>
      <c r="I305" s="203"/>
      <c r="J305" s="204"/>
      <c r="K305" s="204"/>
      <c r="L305" s="204"/>
      <c r="M305" s="204"/>
      <c r="N305" s="204"/>
      <c r="O305" s="204"/>
    </row>
    <row r="306" spans="2:15" ht="14.25">
      <c r="B306" s="121">
        <v>199</v>
      </c>
      <c r="C306" s="179" t="s">
        <v>1308</v>
      </c>
      <c r="D306" s="179" t="s">
        <v>1316</v>
      </c>
      <c r="E306" s="180">
        <v>0.024</v>
      </c>
      <c r="F306" s="182">
        <v>100</v>
      </c>
      <c r="G306" s="188"/>
      <c r="H306" s="187"/>
      <c r="I306" s="203"/>
      <c r="J306" s="204"/>
      <c r="K306" s="204"/>
      <c r="L306" s="204"/>
      <c r="M306" s="204"/>
      <c r="N306" s="204"/>
      <c r="O306" s="204"/>
    </row>
    <row r="307" spans="2:15" ht="14.25">
      <c r="B307" s="121">
        <v>200</v>
      </c>
      <c r="C307" s="179" t="s">
        <v>1308</v>
      </c>
      <c r="D307" s="181" t="s">
        <v>1090</v>
      </c>
      <c r="E307" s="180">
        <v>0.029</v>
      </c>
      <c r="F307" s="182">
        <v>2900</v>
      </c>
      <c r="G307" s="188"/>
      <c r="H307" s="187"/>
      <c r="I307" s="203"/>
      <c r="J307" s="204"/>
      <c r="K307" s="204"/>
      <c r="L307" s="204"/>
      <c r="M307" s="204"/>
      <c r="N307" s="204"/>
      <c r="O307" s="204"/>
    </row>
    <row r="308" spans="2:15" ht="14.25">
      <c r="B308" s="121">
        <v>201</v>
      </c>
      <c r="C308" s="179" t="s">
        <v>1308</v>
      </c>
      <c r="D308" s="181" t="s">
        <v>1323</v>
      </c>
      <c r="E308" s="180">
        <v>0.0568</v>
      </c>
      <c r="F308" s="182">
        <v>18511.13</v>
      </c>
      <c r="G308" s="188"/>
      <c r="H308" s="187"/>
      <c r="I308" s="203"/>
      <c r="J308" s="204"/>
      <c r="K308" s="204"/>
      <c r="L308" s="204"/>
      <c r="M308" s="204"/>
      <c r="N308" s="204"/>
      <c r="O308" s="204"/>
    </row>
    <row r="309" spans="2:9" ht="14.25">
      <c r="B309" s="436"/>
      <c r="C309" s="436"/>
      <c r="D309" s="439">
        <v>42</v>
      </c>
      <c r="E309" s="437"/>
      <c r="F309" s="438"/>
      <c r="G309" s="188"/>
      <c r="H309" s="187"/>
      <c r="I309" s="187"/>
    </row>
    <row r="310" spans="2:15" ht="14.25">
      <c r="B310" s="121">
        <v>202</v>
      </c>
      <c r="C310" s="179" t="s">
        <v>1308</v>
      </c>
      <c r="D310" s="181" t="s">
        <v>1324</v>
      </c>
      <c r="E310" s="180">
        <v>0.2691</v>
      </c>
      <c r="F310" s="182">
        <v>87699.74</v>
      </c>
      <c r="G310" s="188"/>
      <c r="H310" s="187"/>
      <c r="I310" s="203"/>
      <c r="J310" s="204"/>
      <c r="K310" s="204"/>
      <c r="L310" s="204"/>
      <c r="M310" s="204"/>
      <c r="N310" s="204"/>
      <c r="O310" s="204"/>
    </row>
    <row r="311" spans="2:15" ht="14.25">
      <c r="B311" s="121">
        <v>203</v>
      </c>
      <c r="C311" s="179" t="s">
        <v>1308</v>
      </c>
      <c r="D311" s="181" t="s">
        <v>1325</v>
      </c>
      <c r="E311" s="180">
        <v>0.1882</v>
      </c>
      <c r="F311" s="182">
        <v>61334.42</v>
      </c>
      <c r="G311" s="188"/>
      <c r="H311" s="187"/>
      <c r="I311" s="203"/>
      <c r="J311" s="204"/>
      <c r="K311" s="204"/>
      <c r="L311" s="204"/>
      <c r="M311" s="204"/>
      <c r="N311" s="204"/>
      <c r="O311" s="204"/>
    </row>
    <row r="312" spans="2:15" ht="14.25">
      <c r="B312" s="121">
        <v>204</v>
      </c>
      <c r="C312" s="179" t="s">
        <v>1308</v>
      </c>
      <c r="D312" s="181" t="s">
        <v>1326</v>
      </c>
      <c r="E312" s="180">
        <v>0.2556</v>
      </c>
      <c r="F312" s="182">
        <v>83300.1</v>
      </c>
      <c r="G312" s="188"/>
      <c r="H312" s="187"/>
      <c r="I312" s="203"/>
      <c r="J312" s="204"/>
      <c r="K312" s="204"/>
      <c r="L312" s="204"/>
      <c r="M312" s="204"/>
      <c r="N312" s="204"/>
      <c r="O312" s="204"/>
    </row>
    <row r="313" spans="2:15" ht="14.25">
      <c r="B313" s="121">
        <v>205</v>
      </c>
      <c r="C313" s="179" t="s">
        <v>1308</v>
      </c>
      <c r="D313" s="181" t="s">
        <v>1327</v>
      </c>
      <c r="E313" s="180">
        <v>0.0616</v>
      </c>
      <c r="F313" s="182">
        <v>20075.45</v>
      </c>
      <c r="G313" s="188"/>
      <c r="H313" s="187"/>
      <c r="I313" s="203"/>
      <c r="J313" s="204"/>
      <c r="K313" s="204"/>
      <c r="L313" s="204"/>
      <c r="M313" s="204"/>
      <c r="N313" s="204"/>
      <c r="O313" s="204"/>
    </row>
    <row r="314" spans="2:15" ht="14.25">
      <c r="B314" s="121">
        <v>206</v>
      </c>
      <c r="C314" s="179" t="s">
        <v>1308</v>
      </c>
      <c r="D314" s="181" t="s">
        <v>1328</v>
      </c>
      <c r="E314" s="180">
        <v>0.1706</v>
      </c>
      <c r="F314" s="182">
        <v>55598.58</v>
      </c>
      <c r="G314" s="188"/>
      <c r="H314" s="187"/>
      <c r="I314" s="203"/>
      <c r="J314" s="204"/>
      <c r="K314" s="204"/>
      <c r="L314" s="204"/>
      <c r="M314" s="204"/>
      <c r="N314" s="204"/>
      <c r="O314" s="204"/>
    </row>
    <row r="315" spans="2:15" ht="14.25">
      <c r="B315" s="121">
        <v>207</v>
      </c>
      <c r="C315" s="179" t="s">
        <v>1308</v>
      </c>
      <c r="D315" s="181" t="s">
        <v>1329</v>
      </c>
      <c r="E315" s="180">
        <v>0.2813</v>
      </c>
      <c r="F315" s="182">
        <v>91675.73</v>
      </c>
      <c r="G315" s="188"/>
      <c r="H315" s="187"/>
      <c r="I315" s="203"/>
      <c r="J315" s="204"/>
      <c r="K315" s="204"/>
      <c r="L315" s="204"/>
      <c r="M315" s="204"/>
      <c r="N315" s="204"/>
      <c r="O315" s="204"/>
    </row>
    <row r="316" spans="2:15" ht="14.25">
      <c r="B316" s="121">
        <v>208</v>
      </c>
      <c r="C316" s="179" t="s">
        <v>1308</v>
      </c>
      <c r="D316" s="181" t="s">
        <v>1330</v>
      </c>
      <c r="E316" s="180">
        <v>0.2891</v>
      </c>
      <c r="F316" s="182">
        <v>94217.75</v>
      </c>
      <c r="G316" s="188"/>
      <c r="H316" s="187"/>
      <c r="I316" s="203"/>
      <c r="J316" s="204"/>
      <c r="K316" s="204"/>
      <c r="L316" s="204"/>
      <c r="M316" s="204"/>
      <c r="N316" s="204"/>
      <c r="O316" s="204"/>
    </row>
    <row r="317" spans="2:15" ht="14.25">
      <c r="B317" s="121">
        <v>209</v>
      </c>
      <c r="C317" s="179" t="s">
        <v>1308</v>
      </c>
      <c r="D317" s="181" t="s">
        <v>1331</v>
      </c>
      <c r="E317" s="180">
        <v>0.4015</v>
      </c>
      <c r="F317" s="182">
        <v>130848.94</v>
      </c>
      <c r="G317" s="188"/>
      <c r="H317" s="187"/>
      <c r="I317" s="203"/>
      <c r="J317" s="204"/>
      <c r="K317" s="204"/>
      <c r="L317" s="204"/>
      <c r="M317" s="204"/>
      <c r="N317" s="204"/>
      <c r="O317" s="204"/>
    </row>
    <row r="318" spans="2:15" ht="14.25">
      <c r="B318" s="121">
        <v>210</v>
      </c>
      <c r="C318" s="179" t="s">
        <v>1308</v>
      </c>
      <c r="D318" s="181" t="s">
        <v>1332</v>
      </c>
      <c r="E318" s="180">
        <v>0.1242</v>
      </c>
      <c r="F318" s="182">
        <v>40476.81</v>
      </c>
      <c r="G318" s="188"/>
      <c r="H318" s="187"/>
      <c r="I318" s="203"/>
      <c r="J318" s="204"/>
      <c r="K318" s="204"/>
      <c r="L318" s="204"/>
      <c r="M318" s="204"/>
      <c r="N318" s="204"/>
      <c r="O318" s="204"/>
    </row>
    <row r="319" spans="2:15" ht="14.25">
      <c r="B319" s="121">
        <v>211</v>
      </c>
      <c r="C319" s="179" t="s">
        <v>1308</v>
      </c>
      <c r="D319" s="181" t="s">
        <v>1333</v>
      </c>
      <c r="E319" s="180">
        <v>0.1248</v>
      </c>
      <c r="F319" s="182">
        <v>40672.35</v>
      </c>
      <c r="G319" s="188"/>
      <c r="H319" s="187"/>
      <c r="I319" s="203"/>
      <c r="J319" s="204"/>
      <c r="K319" s="204"/>
      <c r="L319" s="204"/>
      <c r="M319" s="204"/>
      <c r="N319" s="204"/>
      <c r="O319" s="204"/>
    </row>
    <row r="320" spans="2:15" ht="14.25">
      <c r="B320" s="121">
        <v>212</v>
      </c>
      <c r="C320" s="179" t="s">
        <v>1308</v>
      </c>
      <c r="D320" s="181" t="s">
        <v>1334</v>
      </c>
      <c r="E320" s="180">
        <v>0.0125</v>
      </c>
      <c r="F320" s="182">
        <v>100</v>
      </c>
      <c r="G320" s="188"/>
      <c r="H320" s="187"/>
      <c r="I320" s="203"/>
      <c r="J320" s="204"/>
      <c r="K320" s="204"/>
      <c r="L320" s="204"/>
      <c r="M320" s="204"/>
      <c r="N320" s="204"/>
      <c r="O320" s="204"/>
    </row>
    <row r="321" spans="2:15" ht="14.25">
      <c r="B321" s="121">
        <v>213</v>
      </c>
      <c r="C321" s="179" t="s">
        <v>1308</v>
      </c>
      <c r="D321" s="181" t="s">
        <v>1335</v>
      </c>
      <c r="E321" s="180">
        <v>0.0091</v>
      </c>
      <c r="F321" s="182">
        <v>4000</v>
      </c>
      <c r="G321" s="188"/>
      <c r="H321" s="187"/>
      <c r="I321" s="203"/>
      <c r="J321" s="204"/>
      <c r="K321" s="204"/>
      <c r="L321" s="204"/>
      <c r="M321" s="204"/>
      <c r="N321" s="204"/>
      <c r="O321" s="204"/>
    </row>
    <row r="322" spans="2:15" ht="14.25">
      <c r="B322" s="30"/>
      <c r="C322" s="27" t="s">
        <v>13</v>
      </c>
      <c r="D322" s="30"/>
      <c r="E322" s="32">
        <f>SUM(E323:E342)</f>
        <v>4.1099999999999985</v>
      </c>
      <c r="F322" s="65">
        <f>SUM(F323:F342)</f>
        <v>411000</v>
      </c>
      <c r="G322" s="188"/>
      <c r="H322" s="187"/>
      <c r="I322" s="203"/>
      <c r="J322" s="204"/>
      <c r="K322" s="204"/>
      <c r="L322" s="204"/>
      <c r="M322" s="204"/>
      <c r="N322" s="204"/>
      <c r="O322" s="204"/>
    </row>
    <row r="323" spans="2:15" ht="15.75">
      <c r="B323" s="88">
        <v>1</v>
      </c>
      <c r="C323" s="192" t="s">
        <v>983</v>
      </c>
      <c r="D323" s="193">
        <v>11</v>
      </c>
      <c r="E323" s="194">
        <v>0.1</v>
      </c>
      <c r="F323" s="195">
        <v>10000</v>
      </c>
      <c r="G323" s="188"/>
      <c r="H323" s="187"/>
      <c r="I323" s="203"/>
      <c r="J323" s="204"/>
      <c r="K323" s="204"/>
      <c r="L323" s="204"/>
      <c r="M323" s="204"/>
      <c r="N323" s="204"/>
      <c r="O323" s="204"/>
    </row>
    <row r="324" spans="2:15" ht="15.75">
      <c r="B324" s="88">
        <v>2</v>
      </c>
      <c r="C324" s="192" t="s">
        <v>983</v>
      </c>
      <c r="D324" s="193">
        <v>12</v>
      </c>
      <c r="E324" s="194">
        <v>0.11</v>
      </c>
      <c r="F324" s="195">
        <v>11000</v>
      </c>
      <c r="G324" s="188"/>
      <c r="H324" s="187"/>
      <c r="I324" s="203"/>
      <c r="J324" s="204"/>
      <c r="K324" s="204"/>
      <c r="L324" s="204"/>
      <c r="M324" s="204"/>
      <c r="N324" s="204"/>
      <c r="O324" s="204"/>
    </row>
    <row r="325" spans="2:15" ht="15.75">
      <c r="B325" s="88">
        <v>3</v>
      </c>
      <c r="C325" s="192" t="s">
        <v>983</v>
      </c>
      <c r="D325" s="193">
        <v>77</v>
      </c>
      <c r="E325" s="194">
        <v>0.1</v>
      </c>
      <c r="F325" s="195">
        <v>10000</v>
      </c>
      <c r="G325" s="188"/>
      <c r="H325" s="187"/>
      <c r="I325" s="203"/>
      <c r="J325" s="204"/>
      <c r="K325" s="204"/>
      <c r="L325" s="204"/>
      <c r="M325" s="204"/>
      <c r="N325" s="204"/>
      <c r="O325" s="204"/>
    </row>
    <row r="326" spans="2:15" ht="15.75">
      <c r="B326" s="88">
        <v>4</v>
      </c>
      <c r="C326" s="192" t="s">
        <v>983</v>
      </c>
      <c r="D326" s="193">
        <v>82</v>
      </c>
      <c r="E326" s="194">
        <v>0.42</v>
      </c>
      <c r="F326" s="195">
        <v>42000</v>
      </c>
      <c r="G326" s="188"/>
      <c r="H326" s="187"/>
      <c r="I326" s="203"/>
      <c r="J326" s="204"/>
      <c r="K326" s="204"/>
      <c r="L326" s="204"/>
      <c r="M326" s="204"/>
      <c r="N326" s="204"/>
      <c r="O326" s="204"/>
    </row>
    <row r="327" spans="2:15" ht="15.75">
      <c r="B327" s="88">
        <v>5</v>
      </c>
      <c r="C327" s="192" t="s">
        <v>983</v>
      </c>
      <c r="D327" s="193">
        <v>83</v>
      </c>
      <c r="E327" s="194">
        <v>0.09</v>
      </c>
      <c r="F327" s="195">
        <v>9000</v>
      </c>
      <c r="G327" s="188"/>
      <c r="H327" s="187"/>
      <c r="I327" s="203"/>
      <c r="J327" s="204"/>
      <c r="K327" s="204"/>
      <c r="L327" s="204"/>
      <c r="M327" s="204"/>
      <c r="N327" s="204"/>
      <c r="O327" s="204"/>
    </row>
    <row r="328" spans="2:15" ht="15.75">
      <c r="B328" s="88">
        <v>6</v>
      </c>
      <c r="C328" s="192" t="s">
        <v>983</v>
      </c>
      <c r="D328" s="193">
        <v>90</v>
      </c>
      <c r="E328" s="194">
        <v>0.12</v>
      </c>
      <c r="F328" s="195">
        <v>12000</v>
      </c>
      <c r="G328" s="188"/>
      <c r="H328" s="187"/>
      <c r="I328" s="203"/>
      <c r="J328" s="204"/>
      <c r="K328" s="204"/>
      <c r="L328" s="204"/>
      <c r="M328" s="204"/>
      <c r="N328" s="204"/>
      <c r="O328" s="204"/>
    </row>
    <row r="329" spans="2:15" ht="15.75">
      <c r="B329" s="88">
        <v>7</v>
      </c>
      <c r="C329" s="192" t="s">
        <v>983</v>
      </c>
      <c r="D329" s="193">
        <v>103</v>
      </c>
      <c r="E329" s="194">
        <v>0.92</v>
      </c>
      <c r="F329" s="195">
        <v>92000</v>
      </c>
      <c r="G329" s="188"/>
      <c r="H329" s="187"/>
      <c r="I329" s="203"/>
      <c r="J329" s="204"/>
      <c r="K329" s="204"/>
      <c r="L329" s="204"/>
      <c r="M329" s="204"/>
      <c r="N329" s="204"/>
      <c r="O329" s="204"/>
    </row>
    <row r="330" spans="2:15" ht="15.75">
      <c r="B330" s="88">
        <v>8</v>
      </c>
      <c r="C330" s="192" t="s">
        <v>983</v>
      </c>
      <c r="D330" s="193">
        <v>152</v>
      </c>
      <c r="E330" s="194">
        <v>0.06</v>
      </c>
      <c r="F330" s="195">
        <v>6000</v>
      </c>
      <c r="G330" s="188"/>
      <c r="H330" s="187"/>
      <c r="I330" s="203"/>
      <c r="J330" s="204"/>
      <c r="K330" s="204"/>
      <c r="L330" s="204"/>
      <c r="M330" s="204"/>
      <c r="N330" s="204"/>
      <c r="O330" s="204"/>
    </row>
    <row r="331" spans="2:15" ht="17.25" customHeight="1">
      <c r="B331" s="88">
        <v>9</v>
      </c>
      <c r="C331" s="192" t="s">
        <v>983</v>
      </c>
      <c r="D331" s="193">
        <v>186</v>
      </c>
      <c r="E331" s="194">
        <v>0.42</v>
      </c>
      <c r="F331" s="195">
        <v>42000</v>
      </c>
      <c r="G331" s="189"/>
      <c r="H331" s="187"/>
      <c r="I331" s="203"/>
      <c r="J331" s="204"/>
      <c r="K331" s="204"/>
      <c r="L331" s="204"/>
      <c r="M331" s="204"/>
      <c r="N331" s="204"/>
      <c r="O331" s="204"/>
    </row>
    <row r="332" spans="2:15" ht="17.25" customHeight="1">
      <c r="B332" s="88">
        <v>10</v>
      </c>
      <c r="C332" s="192" t="s">
        <v>983</v>
      </c>
      <c r="D332" s="193">
        <v>187</v>
      </c>
      <c r="E332" s="194">
        <v>0.08</v>
      </c>
      <c r="F332" s="195">
        <v>8000</v>
      </c>
      <c r="G332" s="188"/>
      <c r="H332" s="187"/>
      <c r="I332" s="203"/>
      <c r="J332" s="204"/>
      <c r="K332" s="204"/>
      <c r="L332" s="204"/>
      <c r="M332" s="204"/>
      <c r="N332" s="204"/>
      <c r="O332" s="204"/>
    </row>
    <row r="333" spans="2:15" ht="15.75">
      <c r="B333" s="88">
        <v>11</v>
      </c>
      <c r="C333" s="192" t="s">
        <v>983</v>
      </c>
      <c r="D333" s="193">
        <v>212</v>
      </c>
      <c r="E333" s="194">
        <v>0.05</v>
      </c>
      <c r="F333" s="195">
        <v>5000</v>
      </c>
      <c r="G333" s="188"/>
      <c r="H333" s="187"/>
      <c r="I333" s="203"/>
      <c r="J333" s="204"/>
      <c r="K333" s="204"/>
      <c r="L333" s="204"/>
      <c r="M333" s="204"/>
      <c r="N333" s="204"/>
      <c r="O333" s="204"/>
    </row>
    <row r="334" spans="2:15" ht="15.75">
      <c r="B334" s="88">
        <v>12</v>
      </c>
      <c r="C334" s="192" t="s">
        <v>983</v>
      </c>
      <c r="D334" s="193">
        <v>213</v>
      </c>
      <c r="E334" s="194">
        <v>0.03</v>
      </c>
      <c r="F334" s="195">
        <v>3000</v>
      </c>
      <c r="G334" s="188"/>
      <c r="H334" s="187"/>
      <c r="I334" s="203"/>
      <c r="J334" s="204"/>
      <c r="K334" s="204"/>
      <c r="L334" s="204"/>
      <c r="M334" s="204"/>
      <c r="N334" s="204"/>
      <c r="O334" s="204"/>
    </row>
    <row r="335" spans="2:15" ht="15.75">
      <c r="B335" s="88">
        <v>13</v>
      </c>
      <c r="C335" s="192" t="s">
        <v>983</v>
      </c>
      <c r="D335" s="193">
        <v>220</v>
      </c>
      <c r="E335" s="194">
        <v>0.11</v>
      </c>
      <c r="F335" s="195">
        <v>11000</v>
      </c>
      <c r="G335" s="188"/>
      <c r="H335" s="187"/>
      <c r="I335" s="203"/>
      <c r="J335" s="204"/>
      <c r="K335" s="204"/>
      <c r="L335" s="204"/>
      <c r="M335" s="204"/>
      <c r="N335" s="204"/>
      <c r="O335" s="204"/>
    </row>
    <row r="336" spans="2:15" ht="15.75">
      <c r="B336" s="88">
        <v>14</v>
      </c>
      <c r="C336" s="192" t="s">
        <v>983</v>
      </c>
      <c r="D336" s="193">
        <v>224</v>
      </c>
      <c r="E336" s="194">
        <v>0.23</v>
      </c>
      <c r="F336" s="195">
        <v>23000</v>
      </c>
      <c r="G336" s="188"/>
      <c r="H336" s="187"/>
      <c r="I336" s="203"/>
      <c r="J336" s="204"/>
      <c r="K336" s="204"/>
      <c r="L336" s="204"/>
      <c r="M336" s="204"/>
      <c r="N336" s="204"/>
      <c r="O336" s="204"/>
    </row>
    <row r="337" spans="2:15" ht="15.75">
      <c r="B337" s="88">
        <v>15</v>
      </c>
      <c r="C337" s="192" t="s">
        <v>983</v>
      </c>
      <c r="D337" s="193">
        <v>231</v>
      </c>
      <c r="E337" s="194">
        <v>0.27</v>
      </c>
      <c r="F337" s="195">
        <v>27000</v>
      </c>
      <c r="G337" s="188"/>
      <c r="H337" s="187"/>
      <c r="I337" s="203"/>
      <c r="J337" s="204"/>
      <c r="K337" s="204"/>
      <c r="L337" s="204"/>
      <c r="M337" s="204"/>
      <c r="N337" s="204"/>
      <c r="O337" s="204"/>
    </row>
    <row r="338" spans="2:15" ht="15.75">
      <c r="B338" s="88">
        <v>16</v>
      </c>
      <c r="C338" s="192" t="s">
        <v>983</v>
      </c>
      <c r="D338" s="193">
        <v>255</v>
      </c>
      <c r="E338" s="194">
        <v>0.13</v>
      </c>
      <c r="F338" s="195">
        <v>13000</v>
      </c>
      <c r="G338" s="188"/>
      <c r="H338" s="187"/>
      <c r="I338" s="203"/>
      <c r="J338" s="204"/>
      <c r="K338" s="204"/>
      <c r="L338" s="204"/>
      <c r="M338" s="204"/>
      <c r="N338" s="204"/>
      <c r="O338" s="204"/>
    </row>
    <row r="339" spans="2:15" ht="15.75">
      <c r="B339" s="88">
        <v>17</v>
      </c>
      <c r="C339" s="192" t="s">
        <v>983</v>
      </c>
      <c r="D339" s="193">
        <v>260</v>
      </c>
      <c r="E339" s="194">
        <v>0.26</v>
      </c>
      <c r="F339" s="195">
        <v>26000</v>
      </c>
      <c r="G339" s="188"/>
      <c r="H339" s="187"/>
      <c r="I339" s="203"/>
      <c r="J339" s="204"/>
      <c r="K339" s="204"/>
      <c r="L339" s="204"/>
      <c r="M339" s="204"/>
      <c r="N339" s="204"/>
      <c r="O339" s="204"/>
    </row>
    <row r="340" spans="2:15" ht="15.75">
      <c r="B340" s="88">
        <v>18</v>
      </c>
      <c r="C340" s="192" t="s">
        <v>983</v>
      </c>
      <c r="D340" s="193">
        <v>261</v>
      </c>
      <c r="E340" s="194">
        <v>0.08</v>
      </c>
      <c r="F340" s="195">
        <v>8000</v>
      </c>
      <c r="G340" s="188"/>
      <c r="H340" s="187"/>
      <c r="I340" s="203"/>
      <c r="J340" s="204"/>
      <c r="K340" s="204"/>
      <c r="L340" s="204"/>
      <c r="M340" s="204"/>
      <c r="N340" s="204"/>
      <c r="O340" s="204"/>
    </row>
    <row r="341" spans="2:15" ht="15.75">
      <c r="B341" s="88">
        <v>19</v>
      </c>
      <c r="C341" s="192" t="s">
        <v>983</v>
      </c>
      <c r="D341" s="193">
        <v>269</v>
      </c>
      <c r="E341" s="194">
        <v>0.43</v>
      </c>
      <c r="F341" s="195">
        <v>43000</v>
      </c>
      <c r="G341" s="188"/>
      <c r="H341" s="187"/>
      <c r="I341" s="203"/>
      <c r="J341" s="204"/>
      <c r="K341" s="204"/>
      <c r="L341" s="204"/>
      <c r="M341" s="204"/>
      <c r="N341" s="204"/>
      <c r="O341" s="204"/>
    </row>
    <row r="342" spans="2:15" ht="15.75">
      <c r="B342" s="88">
        <v>20</v>
      </c>
      <c r="C342" s="192" t="s">
        <v>983</v>
      </c>
      <c r="D342" s="193">
        <v>308</v>
      </c>
      <c r="E342" s="194">
        <v>0.1</v>
      </c>
      <c r="F342" s="195">
        <v>10000</v>
      </c>
      <c r="G342" s="188"/>
      <c r="H342" s="187"/>
      <c r="I342" s="203"/>
      <c r="J342" s="204"/>
      <c r="K342" s="204"/>
      <c r="L342" s="204"/>
      <c r="M342" s="204"/>
      <c r="N342" s="204"/>
      <c r="O342" s="204"/>
    </row>
    <row r="343" spans="2:15" ht="14.25">
      <c r="B343" s="89"/>
      <c r="C343" s="90" t="s">
        <v>16</v>
      </c>
      <c r="D343" s="89"/>
      <c r="E343" s="91">
        <f>SUM(E344:E354)</f>
        <v>5.67</v>
      </c>
      <c r="F343" s="92">
        <f>SUM(F344:F354)</f>
        <v>461700</v>
      </c>
      <c r="G343" s="190"/>
      <c r="H343" s="187"/>
      <c r="I343" s="203"/>
      <c r="J343" s="204"/>
      <c r="K343" s="204"/>
      <c r="L343" s="204"/>
      <c r="M343" s="204"/>
      <c r="N343" s="204"/>
      <c r="O343" s="204"/>
    </row>
    <row r="344" spans="2:15" ht="14.25">
      <c r="B344" s="94">
        <v>1</v>
      </c>
      <c r="C344" s="98" t="s">
        <v>1250</v>
      </c>
      <c r="D344" s="94" t="s">
        <v>71</v>
      </c>
      <c r="E344" s="95">
        <v>1.17</v>
      </c>
      <c r="F344" s="96">
        <v>11700</v>
      </c>
      <c r="G344" s="190"/>
      <c r="H344" s="187"/>
      <c r="I344" s="203"/>
      <c r="J344" s="204"/>
      <c r="K344" s="204"/>
      <c r="L344" s="204"/>
      <c r="M344" s="204"/>
      <c r="N344" s="204"/>
      <c r="O344" s="204"/>
    </row>
    <row r="345" spans="2:15" ht="14.25">
      <c r="B345" s="108">
        <v>2</v>
      </c>
      <c r="C345" s="98" t="s">
        <v>1250</v>
      </c>
      <c r="D345" s="104">
        <v>13</v>
      </c>
      <c r="E345" s="95">
        <v>2.21</v>
      </c>
      <c r="F345" s="353">
        <v>221000</v>
      </c>
      <c r="G345" s="190"/>
      <c r="H345" s="187"/>
      <c r="I345" s="203"/>
      <c r="J345" s="204"/>
      <c r="K345" s="204"/>
      <c r="L345" s="204"/>
      <c r="M345" s="204"/>
      <c r="N345" s="204"/>
      <c r="O345" s="204"/>
    </row>
    <row r="346" spans="2:15" ht="14.25">
      <c r="B346" s="301">
        <v>3</v>
      </c>
      <c r="C346" s="98" t="s">
        <v>1250</v>
      </c>
      <c r="D346" s="104" t="s">
        <v>1403</v>
      </c>
      <c r="E346" s="95">
        <v>0.17</v>
      </c>
      <c r="F346" s="353">
        <v>17000</v>
      </c>
      <c r="G346" s="190"/>
      <c r="H346" s="187"/>
      <c r="I346" s="203"/>
      <c r="J346" s="204"/>
      <c r="K346" s="204"/>
      <c r="L346" s="204"/>
      <c r="M346" s="204"/>
      <c r="N346" s="204"/>
      <c r="O346" s="204"/>
    </row>
    <row r="347" spans="2:15" ht="14.25">
      <c r="B347" s="108">
        <v>4</v>
      </c>
      <c r="C347" s="98" t="s">
        <v>1250</v>
      </c>
      <c r="D347" s="104">
        <v>28</v>
      </c>
      <c r="E347" s="95">
        <v>0.1</v>
      </c>
      <c r="F347" s="353">
        <v>10000</v>
      </c>
      <c r="G347" s="190"/>
      <c r="H347" s="187"/>
      <c r="I347" s="203"/>
      <c r="J347" s="204"/>
      <c r="K347" s="204"/>
      <c r="L347" s="204"/>
      <c r="M347" s="204"/>
      <c r="N347" s="204"/>
      <c r="O347" s="204"/>
    </row>
    <row r="348" spans="2:15" ht="14.25">
      <c r="B348" s="301">
        <v>5</v>
      </c>
      <c r="C348" s="98" t="s">
        <v>1250</v>
      </c>
      <c r="D348" s="104" t="s">
        <v>728</v>
      </c>
      <c r="E348" s="95">
        <v>0.03</v>
      </c>
      <c r="F348" s="353">
        <v>3000</v>
      </c>
      <c r="G348" s="190"/>
      <c r="H348" s="187"/>
      <c r="I348" s="203"/>
      <c r="J348" s="204"/>
      <c r="K348" s="204"/>
      <c r="L348" s="204"/>
      <c r="M348" s="204"/>
      <c r="N348" s="204"/>
      <c r="O348" s="204"/>
    </row>
    <row r="349" spans="2:15" ht="14.25">
      <c r="B349" s="108">
        <v>6</v>
      </c>
      <c r="C349" s="98" t="s">
        <v>1250</v>
      </c>
      <c r="D349" s="104" t="s">
        <v>1406</v>
      </c>
      <c r="E349" s="95">
        <v>0.1</v>
      </c>
      <c r="F349" s="353">
        <v>10000</v>
      </c>
      <c r="G349" s="190"/>
      <c r="H349" s="187"/>
      <c r="I349" s="203"/>
      <c r="J349" s="204"/>
      <c r="K349" s="204"/>
      <c r="L349" s="204"/>
      <c r="M349" s="204"/>
      <c r="N349" s="204"/>
      <c r="O349" s="204"/>
    </row>
    <row r="350" spans="2:15" ht="14.25">
      <c r="B350" s="301">
        <v>7</v>
      </c>
      <c r="C350" s="98" t="s">
        <v>1250</v>
      </c>
      <c r="D350" s="104">
        <v>64</v>
      </c>
      <c r="E350" s="95">
        <v>0.24</v>
      </c>
      <c r="F350" s="353">
        <v>24000</v>
      </c>
      <c r="G350" s="190"/>
      <c r="H350" s="187"/>
      <c r="I350" s="203"/>
      <c r="J350" s="204"/>
      <c r="K350" s="204"/>
      <c r="L350" s="204"/>
      <c r="M350" s="204"/>
      <c r="N350" s="204"/>
      <c r="O350" s="204"/>
    </row>
    <row r="351" spans="2:15" ht="14.25">
      <c r="B351" s="108">
        <v>8</v>
      </c>
      <c r="C351" s="98" t="s">
        <v>1250</v>
      </c>
      <c r="D351" s="104">
        <v>78</v>
      </c>
      <c r="E351" s="95">
        <v>0.17</v>
      </c>
      <c r="F351" s="353">
        <v>17000</v>
      </c>
      <c r="G351" s="190"/>
      <c r="H351" s="187"/>
      <c r="I351" s="203"/>
      <c r="J351" s="204"/>
      <c r="K351" s="204"/>
      <c r="L351" s="204"/>
      <c r="M351" s="204"/>
      <c r="N351" s="204"/>
      <c r="O351" s="204"/>
    </row>
    <row r="352" spans="2:15" ht="14.25">
      <c r="B352" s="301">
        <v>9</v>
      </c>
      <c r="C352" s="98" t="s">
        <v>1250</v>
      </c>
      <c r="D352" s="104">
        <v>80</v>
      </c>
      <c r="E352" s="95">
        <v>0.05</v>
      </c>
      <c r="F352" s="353">
        <v>5000</v>
      </c>
      <c r="G352" s="190"/>
      <c r="H352" s="187"/>
      <c r="I352" s="203"/>
      <c r="J352" s="204"/>
      <c r="K352" s="204"/>
      <c r="L352" s="204"/>
      <c r="M352" s="204"/>
      <c r="N352" s="204"/>
      <c r="O352" s="204"/>
    </row>
    <row r="353" spans="2:15" ht="14.25">
      <c r="B353" s="108">
        <v>10</v>
      </c>
      <c r="C353" s="98" t="s">
        <v>1250</v>
      </c>
      <c r="D353" s="104">
        <v>86</v>
      </c>
      <c r="E353" s="95">
        <v>0.78</v>
      </c>
      <c r="F353" s="353">
        <v>78000</v>
      </c>
      <c r="G353" s="190"/>
      <c r="H353" s="187"/>
      <c r="I353" s="203"/>
      <c r="J353" s="204"/>
      <c r="K353" s="204"/>
      <c r="L353" s="204"/>
      <c r="M353" s="204"/>
      <c r="N353" s="204"/>
      <c r="O353" s="204"/>
    </row>
    <row r="354" spans="2:15" ht="14.25">
      <c r="B354" s="301">
        <v>11</v>
      </c>
      <c r="C354" s="98" t="s">
        <v>1250</v>
      </c>
      <c r="D354" s="104" t="s">
        <v>1412</v>
      </c>
      <c r="E354" s="95">
        <v>0.65</v>
      </c>
      <c r="F354" s="353">
        <v>65000</v>
      </c>
      <c r="G354" s="190"/>
      <c r="H354" s="187"/>
      <c r="I354" s="203"/>
      <c r="J354" s="204"/>
      <c r="K354" s="204"/>
      <c r="L354" s="204"/>
      <c r="M354" s="204"/>
      <c r="N354" s="204"/>
      <c r="O354" s="204"/>
    </row>
    <row r="355" spans="2:15" ht="14.25">
      <c r="B355" s="89"/>
      <c r="C355" s="90" t="s">
        <v>18</v>
      </c>
      <c r="D355" s="89"/>
      <c r="E355" s="91"/>
      <c r="F355" s="92"/>
      <c r="G355" s="190"/>
      <c r="H355" s="187"/>
      <c r="I355" s="203"/>
      <c r="J355" s="204"/>
      <c r="K355" s="204"/>
      <c r="L355" s="204"/>
      <c r="M355" s="204"/>
      <c r="N355" s="204"/>
      <c r="O355" s="204"/>
    </row>
    <row r="356" spans="2:15" ht="14.25">
      <c r="B356" s="89"/>
      <c r="C356" s="90" t="s">
        <v>20</v>
      </c>
      <c r="D356" s="89"/>
      <c r="E356" s="91">
        <f>SUM(E357:E361)</f>
        <v>2.7562</v>
      </c>
      <c r="F356" s="92">
        <f>SUM(F357:F361)</f>
        <v>27562</v>
      </c>
      <c r="G356" s="190"/>
      <c r="H356" s="187"/>
      <c r="I356" s="203"/>
      <c r="J356" s="204"/>
      <c r="K356" s="204"/>
      <c r="L356" s="204"/>
      <c r="M356" s="204"/>
      <c r="N356" s="204"/>
      <c r="O356" s="204"/>
    </row>
    <row r="357" spans="2:15" ht="14.25">
      <c r="B357" s="94">
        <v>1</v>
      </c>
      <c r="C357" s="93"/>
      <c r="D357" s="94">
        <v>604</v>
      </c>
      <c r="E357" s="95">
        <v>0.87</v>
      </c>
      <c r="F357" s="96">
        <v>8700</v>
      </c>
      <c r="G357" s="190"/>
      <c r="H357" s="187"/>
      <c r="I357" s="203"/>
      <c r="J357" s="204"/>
      <c r="K357" s="204"/>
      <c r="L357" s="204"/>
      <c r="M357" s="204"/>
      <c r="N357" s="204"/>
      <c r="O357" s="204"/>
    </row>
    <row r="358" spans="2:15" ht="15.75" customHeight="1">
      <c r="B358" s="94">
        <v>2</v>
      </c>
      <c r="C358" s="93"/>
      <c r="D358" s="94" t="s">
        <v>1489</v>
      </c>
      <c r="E358" s="370">
        <v>0.1913</v>
      </c>
      <c r="F358" s="371">
        <f>1913</f>
        <v>1913</v>
      </c>
      <c r="G358" s="190"/>
      <c r="H358" s="187"/>
      <c r="I358" s="203"/>
      <c r="J358" s="204"/>
      <c r="K358" s="204"/>
      <c r="L358" s="204"/>
      <c r="M358" s="204"/>
      <c r="N358" s="204"/>
      <c r="O358" s="204"/>
    </row>
    <row r="359" spans="2:15" ht="15.75" customHeight="1">
      <c r="B359" s="94">
        <v>3</v>
      </c>
      <c r="C359" s="93"/>
      <c r="D359" s="94" t="s">
        <v>1302</v>
      </c>
      <c r="E359" s="370">
        <v>0.2351</v>
      </c>
      <c r="F359" s="371">
        <f>2351*4600/4600</f>
        <v>2351</v>
      </c>
      <c r="G359" s="190"/>
      <c r="H359" s="187"/>
      <c r="I359" s="203"/>
      <c r="J359" s="204"/>
      <c r="K359" s="204"/>
      <c r="L359" s="204"/>
      <c r="M359" s="204"/>
      <c r="N359" s="204"/>
      <c r="O359" s="204"/>
    </row>
    <row r="360" spans="2:15" ht="14.25">
      <c r="B360" s="94">
        <v>4</v>
      </c>
      <c r="C360" s="93"/>
      <c r="D360" s="94" t="s">
        <v>1487</v>
      </c>
      <c r="E360" s="369">
        <v>0.8278</v>
      </c>
      <c r="F360" s="367">
        <f>8278*16000/16000</f>
        <v>8278</v>
      </c>
      <c r="G360" s="190"/>
      <c r="H360" s="187"/>
      <c r="I360" s="203"/>
      <c r="J360" s="204"/>
      <c r="K360" s="204"/>
      <c r="L360" s="204"/>
      <c r="M360" s="204"/>
      <c r="N360" s="204"/>
      <c r="O360" s="204"/>
    </row>
    <row r="361" spans="2:15" ht="14.25">
      <c r="B361" s="94">
        <v>5</v>
      </c>
      <c r="C361" s="93"/>
      <c r="D361" s="94" t="s">
        <v>1488</v>
      </c>
      <c r="E361" s="369">
        <v>0.632</v>
      </c>
      <c r="F361" s="367">
        <f>6320*16000/16000</f>
        <v>6320</v>
      </c>
      <c r="G361" s="190"/>
      <c r="H361" s="187"/>
      <c r="I361" s="203"/>
      <c r="J361" s="204"/>
      <c r="K361" s="204"/>
      <c r="L361" s="204"/>
      <c r="M361" s="204"/>
      <c r="N361" s="204"/>
      <c r="O361" s="204"/>
    </row>
    <row r="362" spans="2:9" ht="14.25">
      <c r="B362" s="436"/>
      <c r="C362" s="436"/>
      <c r="D362" s="439">
        <v>43</v>
      </c>
      <c r="E362" s="437"/>
      <c r="F362" s="438"/>
      <c r="G362" s="188"/>
      <c r="H362" s="187"/>
      <c r="I362" s="187"/>
    </row>
    <row r="363" spans="2:15" ht="14.25">
      <c r="B363" s="89"/>
      <c r="C363" s="90" t="s">
        <v>22</v>
      </c>
      <c r="D363" s="89"/>
      <c r="E363" s="99">
        <f>SUM(E364:E527)</f>
        <v>22.022899999999986</v>
      </c>
      <c r="F363" s="92">
        <f>SUM(F364:F527)</f>
        <v>1615206</v>
      </c>
      <c r="G363" s="191"/>
      <c r="H363" s="187"/>
      <c r="I363" s="203"/>
      <c r="J363" s="204"/>
      <c r="K363" s="204"/>
      <c r="L363" s="204"/>
      <c r="M363" s="204"/>
      <c r="N363" s="204"/>
      <c r="O363" s="204"/>
    </row>
    <row r="364" spans="2:15" ht="16.5" customHeight="1">
      <c r="B364" s="575">
        <v>1</v>
      </c>
      <c r="C364" s="575" t="s">
        <v>481</v>
      </c>
      <c r="D364" s="94" t="s">
        <v>482</v>
      </c>
      <c r="E364" s="95">
        <v>0.1165</v>
      </c>
      <c r="F364" s="96">
        <v>1165</v>
      </c>
      <c r="G364" s="190"/>
      <c r="H364" s="187"/>
      <c r="I364" s="203"/>
      <c r="J364" s="204"/>
      <c r="K364" s="204"/>
      <c r="L364" s="204"/>
      <c r="M364" s="204"/>
      <c r="N364" s="204"/>
      <c r="O364" s="204"/>
    </row>
    <row r="365" spans="2:15" ht="14.25">
      <c r="B365" s="575"/>
      <c r="C365" s="575"/>
      <c r="D365" s="94" t="s">
        <v>483</v>
      </c>
      <c r="E365" s="95">
        <v>0.0708</v>
      </c>
      <c r="F365" s="96">
        <v>708</v>
      </c>
      <c r="G365" s="190"/>
      <c r="H365" s="187"/>
      <c r="I365" s="203"/>
      <c r="J365" s="204"/>
      <c r="K365" s="204"/>
      <c r="L365" s="204"/>
      <c r="M365" s="204"/>
      <c r="N365" s="204"/>
      <c r="O365" s="204"/>
    </row>
    <row r="366" spans="2:15" ht="14.25">
      <c r="B366" s="575"/>
      <c r="C366" s="575"/>
      <c r="D366" s="94" t="s">
        <v>484</v>
      </c>
      <c r="E366" s="95">
        <v>0.5227</v>
      </c>
      <c r="F366" s="96">
        <v>5227</v>
      </c>
      <c r="G366" s="190"/>
      <c r="H366" s="187"/>
      <c r="I366" s="203"/>
      <c r="J366" s="204"/>
      <c r="K366" s="204"/>
      <c r="L366" s="204"/>
      <c r="M366" s="204"/>
      <c r="N366" s="204"/>
      <c r="O366" s="204"/>
    </row>
    <row r="367" spans="2:15" ht="14.25">
      <c r="B367" s="94">
        <v>2</v>
      </c>
      <c r="C367" s="94" t="s">
        <v>397</v>
      </c>
      <c r="D367" s="94">
        <v>252</v>
      </c>
      <c r="E367" s="95">
        <v>0.07</v>
      </c>
      <c r="F367" s="96">
        <v>700</v>
      </c>
      <c r="G367" s="190"/>
      <c r="H367" s="187"/>
      <c r="I367" s="203"/>
      <c r="J367" s="204"/>
      <c r="K367" s="204"/>
      <c r="L367" s="204"/>
      <c r="M367" s="204"/>
      <c r="N367" s="204"/>
      <c r="O367" s="204"/>
    </row>
    <row r="368" spans="2:15" ht="25.5">
      <c r="B368" s="94">
        <v>3</v>
      </c>
      <c r="C368" s="94" t="s">
        <v>485</v>
      </c>
      <c r="D368" s="94" t="s">
        <v>486</v>
      </c>
      <c r="E368" s="95">
        <v>0.05</v>
      </c>
      <c r="F368" s="96">
        <v>1000</v>
      </c>
      <c r="G368" s="190"/>
      <c r="H368" s="187"/>
      <c r="I368" s="203"/>
      <c r="J368" s="204"/>
      <c r="K368" s="204"/>
      <c r="L368" s="204"/>
      <c r="M368" s="204"/>
      <c r="N368" s="204"/>
      <c r="O368" s="204"/>
    </row>
    <row r="369" spans="2:15" ht="25.5">
      <c r="B369" s="94">
        <v>4</v>
      </c>
      <c r="C369" s="94" t="s">
        <v>487</v>
      </c>
      <c r="D369" s="94" t="s">
        <v>488</v>
      </c>
      <c r="E369" s="95">
        <v>0.0528</v>
      </c>
      <c r="F369" s="96">
        <v>1056</v>
      </c>
      <c r="G369" s="190"/>
      <c r="H369" s="187"/>
      <c r="I369" s="203"/>
      <c r="J369" s="204"/>
      <c r="K369" s="204"/>
      <c r="L369" s="204"/>
      <c r="M369" s="204"/>
      <c r="N369" s="204"/>
      <c r="O369" s="204"/>
    </row>
    <row r="370" spans="2:15" ht="25.5">
      <c r="B370" s="94">
        <v>5</v>
      </c>
      <c r="C370" s="94" t="s">
        <v>485</v>
      </c>
      <c r="D370" s="94" t="s">
        <v>489</v>
      </c>
      <c r="E370" s="95">
        <v>0.0527</v>
      </c>
      <c r="F370" s="96">
        <v>500</v>
      </c>
      <c r="G370" s="190"/>
      <c r="H370" s="187"/>
      <c r="I370" s="203"/>
      <c r="J370" s="204"/>
      <c r="K370" s="204"/>
      <c r="L370" s="204"/>
      <c r="M370" s="204"/>
      <c r="N370" s="204"/>
      <c r="O370" s="204"/>
    </row>
    <row r="371" spans="2:15" ht="25.5">
      <c r="B371" s="94">
        <v>6</v>
      </c>
      <c r="C371" s="94" t="s">
        <v>490</v>
      </c>
      <c r="D371" s="94">
        <v>711</v>
      </c>
      <c r="E371" s="95">
        <v>0.14</v>
      </c>
      <c r="F371" s="96">
        <v>1400</v>
      </c>
      <c r="G371" s="190"/>
      <c r="H371" s="187"/>
      <c r="I371" s="203"/>
      <c r="J371" s="204"/>
      <c r="K371" s="204"/>
      <c r="L371" s="204"/>
      <c r="M371" s="204"/>
      <c r="N371" s="204"/>
      <c r="O371" s="204"/>
    </row>
    <row r="372" spans="2:15" ht="14.25">
      <c r="B372" s="94">
        <v>7</v>
      </c>
      <c r="C372" s="94" t="s">
        <v>491</v>
      </c>
      <c r="D372" s="94">
        <v>749</v>
      </c>
      <c r="E372" s="95">
        <v>0.05</v>
      </c>
      <c r="F372" s="96">
        <v>500</v>
      </c>
      <c r="G372" s="190"/>
      <c r="H372" s="187"/>
      <c r="I372" s="203"/>
      <c r="J372" s="204"/>
      <c r="K372" s="204"/>
      <c r="L372" s="204"/>
      <c r="M372" s="204"/>
      <c r="N372" s="204"/>
      <c r="O372" s="204"/>
    </row>
    <row r="373" spans="2:15" ht="14.25">
      <c r="B373" s="94">
        <v>8</v>
      </c>
      <c r="C373" s="94" t="s">
        <v>492</v>
      </c>
      <c r="D373" s="94">
        <v>785</v>
      </c>
      <c r="E373" s="95">
        <v>0.02</v>
      </c>
      <c r="F373" s="96">
        <v>200</v>
      </c>
      <c r="G373" s="190"/>
      <c r="H373" s="187"/>
      <c r="I373" s="203"/>
      <c r="J373" s="204"/>
      <c r="K373" s="204"/>
      <c r="L373" s="204"/>
      <c r="M373" s="204"/>
      <c r="N373" s="204"/>
      <c r="O373" s="204"/>
    </row>
    <row r="374" spans="2:15" ht="14.25">
      <c r="B374" s="94">
        <v>9</v>
      </c>
      <c r="C374" s="94" t="s">
        <v>493</v>
      </c>
      <c r="D374" s="94">
        <v>769</v>
      </c>
      <c r="E374" s="95">
        <v>0.14</v>
      </c>
      <c r="F374" s="96">
        <v>1400</v>
      </c>
      <c r="G374" s="190"/>
      <c r="H374" s="187"/>
      <c r="I374" s="203"/>
      <c r="J374" s="204"/>
      <c r="K374" s="204"/>
      <c r="L374" s="204"/>
      <c r="M374" s="204"/>
      <c r="N374" s="204"/>
      <c r="O374" s="204"/>
    </row>
    <row r="375" spans="2:15" ht="14.25">
      <c r="B375" s="29">
        <v>10</v>
      </c>
      <c r="C375" s="29" t="s">
        <v>494</v>
      </c>
      <c r="D375" s="29">
        <v>796</v>
      </c>
      <c r="E375" s="31">
        <v>0.18</v>
      </c>
      <c r="F375" s="66">
        <v>1800</v>
      </c>
      <c r="G375" s="188"/>
      <c r="H375" s="187"/>
      <c r="I375" s="203"/>
      <c r="J375" s="204"/>
      <c r="K375" s="204"/>
      <c r="L375" s="204"/>
      <c r="M375" s="204"/>
      <c r="N375" s="204"/>
      <c r="O375" s="204"/>
    </row>
    <row r="376" spans="2:15" ht="14.25">
      <c r="B376" s="29">
        <v>11</v>
      </c>
      <c r="C376" s="29" t="s">
        <v>495</v>
      </c>
      <c r="D376" s="29">
        <v>834</v>
      </c>
      <c r="E376" s="31">
        <v>0.04</v>
      </c>
      <c r="F376" s="66">
        <v>400</v>
      </c>
      <c r="G376" s="188"/>
      <c r="H376" s="187"/>
      <c r="I376" s="203"/>
      <c r="J376" s="204"/>
      <c r="K376" s="204"/>
      <c r="L376" s="204"/>
      <c r="M376" s="204"/>
      <c r="N376" s="204"/>
      <c r="O376" s="204"/>
    </row>
    <row r="377" spans="2:15" ht="14.25">
      <c r="B377" s="492">
        <v>12</v>
      </c>
      <c r="C377" s="29" t="s">
        <v>496</v>
      </c>
      <c r="D377" s="492">
        <v>835</v>
      </c>
      <c r="E377" s="521">
        <v>0.87</v>
      </c>
      <c r="F377" s="571">
        <v>8700</v>
      </c>
      <c r="G377" s="573"/>
      <c r="H377" s="187"/>
      <c r="I377" s="203"/>
      <c r="J377" s="204"/>
      <c r="K377" s="204"/>
      <c r="L377" s="204"/>
      <c r="M377" s="204"/>
      <c r="N377" s="204"/>
      <c r="O377" s="204"/>
    </row>
    <row r="378" spans="2:15" ht="25.5">
      <c r="B378" s="492"/>
      <c r="C378" s="29" t="s">
        <v>497</v>
      </c>
      <c r="D378" s="492"/>
      <c r="E378" s="521"/>
      <c r="F378" s="571"/>
      <c r="G378" s="573"/>
      <c r="H378" s="187"/>
      <c r="I378" s="203"/>
      <c r="J378" s="204"/>
      <c r="K378" s="204"/>
      <c r="L378" s="204"/>
      <c r="M378" s="204"/>
      <c r="N378" s="204"/>
      <c r="O378" s="204"/>
    </row>
    <row r="379" spans="2:15" ht="14.25">
      <c r="B379" s="29">
        <v>13</v>
      </c>
      <c r="C379" s="29" t="s">
        <v>491</v>
      </c>
      <c r="D379" s="29">
        <v>817</v>
      </c>
      <c r="E379" s="31">
        <v>0.38</v>
      </c>
      <c r="F379" s="66">
        <v>3800</v>
      </c>
      <c r="G379" s="188"/>
      <c r="H379" s="187"/>
      <c r="I379" s="203"/>
      <c r="J379" s="204"/>
      <c r="K379" s="204"/>
      <c r="L379" s="204"/>
      <c r="M379" s="204"/>
      <c r="N379" s="204"/>
      <c r="O379" s="204"/>
    </row>
    <row r="380" spans="2:15" ht="14.25">
      <c r="B380" s="29">
        <v>14</v>
      </c>
      <c r="C380" s="29" t="s">
        <v>498</v>
      </c>
      <c r="D380" s="29">
        <v>854</v>
      </c>
      <c r="E380" s="31">
        <v>0.33</v>
      </c>
      <c r="F380" s="66">
        <v>3300</v>
      </c>
      <c r="G380" s="188"/>
      <c r="H380" s="187"/>
      <c r="I380" s="203"/>
      <c r="J380" s="204"/>
      <c r="K380" s="204"/>
      <c r="L380" s="204"/>
      <c r="M380" s="204"/>
      <c r="N380" s="204"/>
      <c r="O380" s="204"/>
    </row>
    <row r="381" spans="2:15" ht="25.5">
      <c r="B381" s="29">
        <v>15</v>
      </c>
      <c r="C381" s="29" t="s">
        <v>499</v>
      </c>
      <c r="D381" s="29">
        <v>1186</v>
      </c>
      <c r="E381" s="31">
        <v>0.07</v>
      </c>
      <c r="F381" s="66">
        <v>1400</v>
      </c>
      <c r="G381" s="188"/>
      <c r="H381" s="187"/>
      <c r="I381" s="203"/>
      <c r="J381" s="204"/>
      <c r="K381" s="204"/>
      <c r="L381" s="204"/>
      <c r="M381" s="204"/>
      <c r="N381" s="204"/>
      <c r="O381" s="204"/>
    </row>
    <row r="382" spans="2:15" ht="25.5">
      <c r="B382" s="29">
        <v>16</v>
      </c>
      <c r="C382" s="29" t="s">
        <v>487</v>
      </c>
      <c r="D382" s="29">
        <v>1123</v>
      </c>
      <c r="E382" s="31">
        <v>0.6829</v>
      </c>
      <c r="F382" s="66">
        <v>13600</v>
      </c>
      <c r="G382" s="188"/>
      <c r="H382" s="187"/>
      <c r="I382" s="203"/>
      <c r="J382" s="204"/>
      <c r="K382" s="204"/>
      <c r="L382" s="204"/>
      <c r="M382" s="204"/>
      <c r="N382" s="204"/>
      <c r="O382" s="204"/>
    </row>
    <row r="383" spans="2:15" ht="38.25">
      <c r="B383" s="29">
        <v>17</v>
      </c>
      <c r="C383" s="29" t="s">
        <v>500</v>
      </c>
      <c r="D383" s="29">
        <v>1124</v>
      </c>
      <c r="E383" s="31">
        <v>0.7567</v>
      </c>
      <c r="F383" s="66">
        <v>16200</v>
      </c>
      <c r="G383" s="188"/>
      <c r="H383" s="187"/>
      <c r="I383" s="203"/>
      <c r="J383" s="204"/>
      <c r="K383" s="204"/>
      <c r="L383" s="204"/>
      <c r="M383" s="204"/>
      <c r="N383" s="204"/>
      <c r="O383" s="204"/>
    </row>
    <row r="384" spans="2:15" ht="25.5">
      <c r="B384" s="29">
        <v>18</v>
      </c>
      <c r="C384" s="29" t="s">
        <v>501</v>
      </c>
      <c r="D384" s="29">
        <v>1142</v>
      </c>
      <c r="E384" s="31">
        <v>0.1492</v>
      </c>
      <c r="F384" s="66">
        <v>3000</v>
      </c>
      <c r="G384" s="188"/>
      <c r="H384" s="187"/>
      <c r="I384" s="203"/>
      <c r="J384" s="204"/>
      <c r="K384" s="204"/>
      <c r="L384" s="204"/>
      <c r="M384" s="204"/>
      <c r="N384" s="204"/>
      <c r="O384" s="204"/>
    </row>
    <row r="385" spans="2:15" ht="25.5">
      <c r="B385" s="29">
        <v>19</v>
      </c>
      <c r="C385" s="29" t="s">
        <v>487</v>
      </c>
      <c r="D385" s="29">
        <v>1166</v>
      </c>
      <c r="E385" s="31">
        <v>0.7166</v>
      </c>
      <c r="F385" s="66">
        <v>15400</v>
      </c>
      <c r="G385" s="188"/>
      <c r="H385" s="187"/>
      <c r="I385" s="203"/>
      <c r="J385" s="204"/>
      <c r="K385" s="204"/>
      <c r="L385" s="204"/>
      <c r="M385" s="204"/>
      <c r="N385" s="204"/>
      <c r="O385" s="204"/>
    </row>
    <row r="386" spans="2:15" ht="25.5">
      <c r="B386" s="29">
        <v>20</v>
      </c>
      <c r="C386" s="29" t="s">
        <v>501</v>
      </c>
      <c r="D386" s="29">
        <v>1167</v>
      </c>
      <c r="E386" s="31">
        <v>0.1106</v>
      </c>
      <c r="F386" s="66">
        <v>2200</v>
      </c>
      <c r="G386" s="188"/>
      <c r="H386" s="187"/>
      <c r="I386" s="203"/>
      <c r="J386" s="204"/>
      <c r="K386" s="204"/>
      <c r="L386" s="204"/>
      <c r="M386" s="204"/>
      <c r="N386" s="204"/>
      <c r="O386" s="204"/>
    </row>
    <row r="387" spans="2:15" ht="14.25">
      <c r="B387" s="29">
        <v>21</v>
      </c>
      <c r="C387" s="29" t="s">
        <v>502</v>
      </c>
      <c r="D387" s="29">
        <v>1143</v>
      </c>
      <c r="E387" s="31">
        <v>0.1617</v>
      </c>
      <c r="F387" s="66">
        <v>3200</v>
      </c>
      <c r="G387" s="188"/>
      <c r="H387" s="187"/>
      <c r="I387" s="203"/>
      <c r="J387" s="204"/>
      <c r="K387" s="204"/>
      <c r="L387" s="204"/>
      <c r="M387" s="204"/>
      <c r="N387" s="204"/>
      <c r="O387" s="204"/>
    </row>
    <row r="388" spans="2:15" ht="33.75" customHeight="1">
      <c r="B388" s="29">
        <v>22</v>
      </c>
      <c r="C388" s="492" t="s">
        <v>503</v>
      </c>
      <c r="D388" s="29">
        <v>1045</v>
      </c>
      <c r="E388" s="31">
        <v>0.42</v>
      </c>
      <c r="F388" s="66">
        <v>4200</v>
      </c>
      <c r="G388" s="188"/>
      <c r="H388" s="203"/>
      <c r="I388" s="203"/>
      <c r="J388" s="204"/>
      <c r="K388" s="204"/>
      <c r="L388" s="204"/>
      <c r="M388" s="204"/>
      <c r="N388" s="204"/>
      <c r="O388" s="204"/>
    </row>
    <row r="389" spans="2:15" ht="14.25">
      <c r="B389" s="29">
        <v>23</v>
      </c>
      <c r="C389" s="492"/>
      <c r="D389" s="29">
        <v>1054</v>
      </c>
      <c r="E389" s="31">
        <v>0.17</v>
      </c>
      <c r="F389" s="66">
        <v>1700</v>
      </c>
      <c r="G389" s="188"/>
      <c r="H389" s="187"/>
      <c r="I389" s="203"/>
      <c r="J389" s="204"/>
      <c r="K389" s="204"/>
      <c r="L389" s="204"/>
      <c r="M389" s="204"/>
      <c r="N389" s="204"/>
      <c r="O389" s="204"/>
    </row>
    <row r="390" spans="2:15" ht="14.25">
      <c r="B390" s="29">
        <v>24</v>
      </c>
      <c r="C390" s="492"/>
      <c r="D390" s="29">
        <v>1036</v>
      </c>
      <c r="E390" s="31">
        <v>0.19</v>
      </c>
      <c r="F390" s="66">
        <v>1900</v>
      </c>
      <c r="G390" s="188"/>
      <c r="H390" s="187"/>
      <c r="I390" s="203"/>
      <c r="J390" s="204"/>
      <c r="K390" s="204"/>
      <c r="L390" s="204"/>
      <c r="M390" s="204"/>
      <c r="N390" s="204"/>
      <c r="O390" s="204"/>
    </row>
    <row r="391" spans="2:15" ht="14.25">
      <c r="B391" s="29">
        <v>25</v>
      </c>
      <c r="C391" s="29" t="s">
        <v>504</v>
      </c>
      <c r="D391" s="29" t="s">
        <v>505</v>
      </c>
      <c r="E391" s="31">
        <v>0.0367</v>
      </c>
      <c r="F391" s="66">
        <v>100</v>
      </c>
      <c r="G391" s="188"/>
      <c r="H391" s="187"/>
      <c r="I391" s="203"/>
      <c r="J391" s="204"/>
      <c r="K391" s="204"/>
      <c r="L391" s="204"/>
      <c r="M391" s="204"/>
      <c r="N391" s="204"/>
      <c r="O391" s="204"/>
    </row>
    <row r="392" spans="2:15" ht="14.25">
      <c r="B392" s="29">
        <v>26</v>
      </c>
      <c r="C392" s="29" t="s">
        <v>22</v>
      </c>
      <c r="D392" s="29" t="s">
        <v>506</v>
      </c>
      <c r="E392" s="31">
        <v>0.0544</v>
      </c>
      <c r="F392" s="66">
        <v>5440</v>
      </c>
      <c r="G392" s="188"/>
      <c r="H392" s="187"/>
      <c r="I392" s="203"/>
      <c r="J392" s="204"/>
      <c r="K392" s="204"/>
      <c r="L392" s="204"/>
      <c r="M392" s="204"/>
      <c r="N392" s="204"/>
      <c r="O392" s="204"/>
    </row>
    <row r="393" spans="2:15" ht="14.25">
      <c r="B393" s="29">
        <v>27</v>
      </c>
      <c r="C393" s="515" t="s">
        <v>507</v>
      </c>
      <c r="D393" s="24" t="s">
        <v>710</v>
      </c>
      <c r="E393" s="31">
        <v>0.01</v>
      </c>
      <c r="F393" s="571">
        <v>6000</v>
      </c>
      <c r="G393" s="188"/>
      <c r="H393" s="187"/>
      <c r="I393" s="203"/>
      <c r="J393" s="204"/>
      <c r="K393" s="204"/>
      <c r="L393" s="204"/>
      <c r="M393" s="204"/>
      <c r="N393" s="204"/>
      <c r="O393" s="204"/>
    </row>
    <row r="394" spans="2:15" ht="14.25">
      <c r="B394" s="29">
        <v>28</v>
      </c>
      <c r="C394" s="517"/>
      <c r="D394" s="24" t="s">
        <v>711</v>
      </c>
      <c r="E394" s="31">
        <v>0.01</v>
      </c>
      <c r="F394" s="571"/>
      <c r="G394" s="188"/>
      <c r="H394" s="187"/>
      <c r="I394" s="203"/>
      <c r="J394" s="204"/>
      <c r="K394" s="204"/>
      <c r="L394" s="204"/>
      <c r="M394" s="204"/>
      <c r="N394" s="204"/>
      <c r="O394" s="204"/>
    </row>
    <row r="395" spans="2:15" ht="14.25">
      <c r="B395" s="29">
        <v>29</v>
      </c>
      <c r="C395" s="517"/>
      <c r="D395" s="24" t="s">
        <v>712</v>
      </c>
      <c r="E395" s="31">
        <v>0.01</v>
      </c>
      <c r="F395" s="571"/>
      <c r="G395" s="188"/>
      <c r="H395" s="187"/>
      <c r="I395" s="203"/>
      <c r="J395" s="204"/>
      <c r="K395" s="204"/>
      <c r="L395" s="204"/>
      <c r="M395" s="204"/>
      <c r="N395" s="204"/>
      <c r="O395" s="204"/>
    </row>
    <row r="396" spans="2:15" ht="14.25">
      <c r="B396" s="29">
        <v>30</v>
      </c>
      <c r="C396" s="517"/>
      <c r="D396" s="24" t="s">
        <v>713</v>
      </c>
      <c r="E396" s="31">
        <v>0.01</v>
      </c>
      <c r="F396" s="571"/>
      <c r="G396" s="188"/>
      <c r="H396" s="187"/>
      <c r="I396" s="203"/>
      <c r="J396" s="204"/>
      <c r="K396" s="204"/>
      <c r="L396" s="204"/>
      <c r="M396" s="204"/>
      <c r="N396" s="204"/>
      <c r="O396" s="204"/>
    </row>
    <row r="397" spans="2:15" ht="14.25">
      <c r="B397" s="29">
        <v>31</v>
      </c>
      <c r="C397" s="517"/>
      <c r="D397" s="24" t="s">
        <v>714</v>
      </c>
      <c r="E397" s="31">
        <v>0.01</v>
      </c>
      <c r="F397" s="571"/>
      <c r="G397" s="188"/>
      <c r="H397" s="187"/>
      <c r="I397" s="203"/>
      <c r="J397" s="204"/>
      <c r="K397" s="204"/>
      <c r="L397" s="204"/>
      <c r="M397" s="204"/>
      <c r="N397" s="204"/>
      <c r="O397" s="204"/>
    </row>
    <row r="398" spans="2:15" ht="14.25">
      <c r="B398" s="29">
        <v>32</v>
      </c>
      <c r="C398" s="517"/>
      <c r="D398" s="24" t="s">
        <v>715</v>
      </c>
      <c r="E398" s="31">
        <v>0.0035</v>
      </c>
      <c r="F398" s="571"/>
      <c r="G398" s="188"/>
      <c r="H398" s="187"/>
      <c r="I398" s="203"/>
      <c r="J398" s="204"/>
      <c r="K398" s="204"/>
      <c r="L398" s="204"/>
      <c r="M398" s="204"/>
      <c r="N398" s="204"/>
      <c r="O398" s="204"/>
    </row>
    <row r="399" spans="2:15" ht="14.25">
      <c r="B399" s="29">
        <v>33</v>
      </c>
      <c r="C399" s="517"/>
      <c r="D399" s="29" t="s">
        <v>264</v>
      </c>
      <c r="E399" s="31">
        <v>0.0043</v>
      </c>
      <c r="F399" s="571"/>
      <c r="G399" s="188"/>
      <c r="H399" s="187"/>
      <c r="I399" s="203"/>
      <c r="J399" s="204"/>
      <c r="K399" s="204"/>
      <c r="L399" s="204"/>
      <c r="M399" s="204"/>
      <c r="N399" s="204"/>
      <c r="O399" s="204"/>
    </row>
    <row r="400" spans="2:15" ht="14.25">
      <c r="B400" s="29">
        <v>34</v>
      </c>
      <c r="C400" s="517"/>
      <c r="D400" s="24" t="s">
        <v>716</v>
      </c>
      <c r="E400" s="31">
        <v>0.03</v>
      </c>
      <c r="F400" s="571">
        <v>4000</v>
      </c>
      <c r="G400" s="188"/>
      <c r="H400" s="187"/>
      <c r="I400" s="203"/>
      <c r="J400" s="204"/>
      <c r="K400" s="204"/>
      <c r="L400" s="204"/>
      <c r="M400" s="204"/>
      <c r="N400" s="204"/>
      <c r="O400" s="204"/>
    </row>
    <row r="401" spans="2:15" ht="14.25">
      <c r="B401" s="29">
        <v>35</v>
      </c>
      <c r="C401" s="517"/>
      <c r="D401" s="24" t="s">
        <v>717</v>
      </c>
      <c r="E401" s="31">
        <v>0.01</v>
      </c>
      <c r="F401" s="571"/>
      <c r="G401" s="188"/>
      <c r="H401" s="187"/>
      <c r="I401" s="203"/>
      <c r="J401" s="204"/>
      <c r="K401" s="204"/>
      <c r="L401" s="204"/>
      <c r="M401" s="204"/>
      <c r="N401" s="204"/>
      <c r="O401" s="204"/>
    </row>
    <row r="402" spans="2:15" ht="14.25">
      <c r="B402" s="29">
        <v>36</v>
      </c>
      <c r="C402" s="517"/>
      <c r="D402" s="29" t="s">
        <v>65</v>
      </c>
      <c r="E402" s="31">
        <v>0.0075</v>
      </c>
      <c r="F402" s="66">
        <v>750</v>
      </c>
      <c r="G402" s="188"/>
      <c r="H402" s="187"/>
      <c r="I402" s="203"/>
      <c r="J402" s="204"/>
      <c r="K402" s="204"/>
      <c r="L402" s="204"/>
      <c r="M402" s="204"/>
      <c r="N402" s="204"/>
      <c r="O402" s="204"/>
    </row>
    <row r="403" spans="2:15" ht="14.25">
      <c r="B403" s="29">
        <v>37</v>
      </c>
      <c r="C403" s="517"/>
      <c r="D403" s="24" t="s">
        <v>718</v>
      </c>
      <c r="E403" s="31">
        <v>0.01</v>
      </c>
      <c r="F403" s="66">
        <v>1000</v>
      </c>
      <c r="G403" s="188"/>
      <c r="H403" s="187"/>
      <c r="I403" s="203"/>
      <c r="J403" s="204"/>
      <c r="K403" s="204"/>
      <c r="L403" s="204"/>
      <c r="M403" s="204"/>
      <c r="N403" s="204"/>
      <c r="O403" s="204"/>
    </row>
    <row r="404" spans="2:15" ht="14.25">
      <c r="B404" s="29">
        <v>38</v>
      </c>
      <c r="C404" s="517"/>
      <c r="D404" s="29" t="s">
        <v>66</v>
      </c>
      <c r="E404" s="31">
        <v>0.0091</v>
      </c>
      <c r="F404" s="66">
        <v>910</v>
      </c>
      <c r="G404" s="188"/>
      <c r="H404" s="187"/>
      <c r="I404" s="203"/>
      <c r="J404" s="204"/>
      <c r="K404" s="204"/>
      <c r="L404" s="204"/>
      <c r="M404" s="204"/>
      <c r="N404" s="204"/>
      <c r="O404" s="204"/>
    </row>
    <row r="405" spans="2:15" ht="14.25">
      <c r="B405" s="29">
        <v>39</v>
      </c>
      <c r="C405" s="517"/>
      <c r="D405" s="24" t="s">
        <v>719</v>
      </c>
      <c r="E405" s="31">
        <v>0.01</v>
      </c>
      <c r="F405" s="571">
        <v>2000</v>
      </c>
      <c r="G405" s="188"/>
      <c r="H405" s="187"/>
      <c r="I405" s="203"/>
      <c r="J405" s="204"/>
      <c r="K405" s="204"/>
      <c r="L405" s="204"/>
      <c r="M405" s="204"/>
      <c r="N405" s="204"/>
      <c r="O405" s="204"/>
    </row>
    <row r="406" spans="2:15" ht="14.25">
      <c r="B406" s="390">
        <v>40</v>
      </c>
      <c r="C406" s="517"/>
      <c r="D406" s="440" t="s">
        <v>720</v>
      </c>
      <c r="E406" s="151">
        <v>0.01</v>
      </c>
      <c r="F406" s="547"/>
      <c r="G406" s="188"/>
      <c r="H406" s="187"/>
      <c r="I406" s="203"/>
      <c r="J406" s="204"/>
      <c r="K406" s="204"/>
      <c r="L406" s="204"/>
      <c r="M406" s="204"/>
      <c r="N406" s="204"/>
      <c r="O406" s="204"/>
    </row>
    <row r="407" spans="2:9" ht="14.25">
      <c r="B407" s="436"/>
      <c r="C407" s="574"/>
      <c r="D407" s="439">
        <v>44</v>
      </c>
      <c r="E407" s="437"/>
      <c r="F407" s="438"/>
      <c r="G407" s="188"/>
      <c r="H407" s="187"/>
      <c r="I407" s="187"/>
    </row>
    <row r="408" spans="2:15" ht="14.25">
      <c r="B408" s="391">
        <v>41</v>
      </c>
      <c r="C408" s="517"/>
      <c r="D408" s="388" t="s">
        <v>721</v>
      </c>
      <c r="E408" s="389">
        <v>0.01</v>
      </c>
      <c r="F408" s="199">
        <v>1000</v>
      </c>
      <c r="G408" s="188"/>
      <c r="H408" s="187"/>
      <c r="I408" s="203"/>
      <c r="J408" s="204"/>
      <c r="K408" s="204"/>
      <c r="L408" s="204"/>
      <c r="M408" s="204"/>
      <c r="N408" s="204"/>
      <c r="O408" s="204"/>
    </row>
    <row r="409" spans="2:15" ht="14.25">
      <c r="B409" s="29">
        <v>42</v>
      </c>
      <c r="C409" s="517"/>
      <c r="D409" s="24" t="s">
        <v>722</v>
      </c>
      <c r="E409" s="31">
        <v>0.01</v>
      </c>
      <c r="F409" s="571">
        <v>2000</v>
      </c>
      <c r="G409" s="188"/>
      <c r="H409" s="187"/>
      <c r="I409" s="203"/>
      <c r="J409" s="204"/>
      <c r="K409" s="204"/>
      <c r="L409" s="204"/>
      <c r="M409" s="204"/>
      <c r="N409" s="204"/>
      <c r="O409" s="204"/>
    </row>
    <row r="410" spans="2:15" ht="14.25">
      <c r="B410" s="29">
        <v>43</v>
      </c>
      <c r="C410" s="517"/>
      <c r="D410" s="24" t="s">
        <v>723</v>
      </c>
      <c r="E410" s="31">
        <v>0.01</v>
      </c>
      <c r="F410" s="571"/>
      <c r="G410" s="188"/>
      <c r="H410" s="187"/>
      <c r="I410" s="203"/>
      <c r="J410" s="204"/>
      <c r="K410" s="204"/>
      <c r="L410" s="204"/>
      <c r="M410" s="204"/>
      <c r="N410" s="204"/>
      <c r="O410" s="204"/>
    </row>
    <row r="411" spans="2:15" ht="14.25">
      <c r="B411" s="29">
        <v>44</v>
      </c>
      <c r="C411" s="517"/>
      <c r="D411" s="29" t="s">
        <v>67</v>
      </c>
      <c r="E411" s="31">
        <v>0.0057</v>
      </c>
      <c r="F411" s="571">
        <v>1620</v>
      </c>
      <c r="G411" s="188"/>
      <c r="H411" s="187"/>
      <c r="I411" s="203"/>
      <c r="J411" s="204"/>
      <c r="K411" s="204"/>
      <c r="L411" s="204"/>
      <c r="M411" s="204"/>
      <c r="N411" s="204"/>
      <c r="O411" s="204"/>
    </row>
    <row r="412" spans="2:15" ht="14.25">
      <c r="B412" s="29">
        <v>45</v>
      </c>
      <c r="C412" s="517"/>
      <c r="D412" s="29" t="s">
        <v>68</v>
      </c>
      <c r="E412" s="31">
        <v>0.0105</v>
      </c>
      <c r="F412" s="571"/>
      <c r="G412" s="188"/>
      <c r="H412" s="187"/>
      <c r="I412" s="203"/>
      <c r="J412" s="204"/>
      <c r="K412" s="204"/>
      <c r="L412" s="204"/>
      <c r="M412" s="204"/>
      <c r="N412" s="204"/>
      <c r="O412" s="204"/>
    </row>
    <row r="413" spans="2:15" ht="14.25">
      <c r="B413" s="29">
        <v>46</v>
      </c>
      <c r="C413" s="517"/>
      <c r="D413" s="24" t="s">
        <v>724</v>
      </c>
      <c r="E413" s="31">
        <v>0.02</v>
      </c>
      <c r="F413" s="571">
        <v>3000</v>
      </c>
      <c r="G413" s="188"/>
      <c r="H413" s="187"/>
      <c r="I413" s="203"/>
      <c r="J413" s="204"/>
      <c r="K413" s="204"/>
      <c r="L413" s="204"/>
      <c r="M413" s="204"/>
      <c r="N413" s="204"/>
      <c r="O413" s="204"/>
    </row>
    <row r="414" spans="2:15" ht="14.25">
      <c r="B414" s="29">
        <v>47</v>
      </c>
      <c r="C414" s="517"/>
      <c r="D414" s="24" t="s">
        <v>725</v>
      </c>
      <c r="E414" s="31">
        <v>0.01</v>
      </c>
      <c r="F414" s="571"/>
      <c r="G414" s="188"/>
      <c r="H414" s="187"/>
      <c r="I414" s="203"/>
      <c r="J414" s="204"/>
      <c r="K414" s="204"/>
      <c r="L414" s="204"/>
      <c r="M414" s="204"/>
      <c r="N414" s="204"/>
      <c r="O414" s="204"/>
    </row>
    <row r="415" spans="2:15" ht="14.25">
      <c r="B415" s="29">
        <v>48</v>
      </c>
      <c r="C415" s="517"/>
      <c r="D415" s="24" t="s">
        <v>726</v>
      </c>
      <c r="E415" s="31">
        <v>0.04</v>
      </c>
      <c r="F415" s="571">
        <v>6000</v>
      </c>
      <c r="G415" s="188"/>
      <c r="H415" s="187"/>
      <c r="I415" s="203"/>
      <c r="J415" s="204"/>
      <c r="K415" s="204"/>
      <c r="L415" s="204"/>
      <c r="M415" s="204"/>
      <c r="N415" s="204"/>
      <c r="O415" s="204"/>
    </row>
    <row r="416" spans="2:15" ht="14.25">
      <c r="B416" s="29">
        <v>49</v>
      </c>
      <c r="C416" s="517"/>
      <c r="D416" s="24" t="s">
        <v>727</v>
      </c>
      <c r="E416" s="31">
        <v>0.02</v>
      </c>
      <c r="F416" s="571"/>
      <c r="G416" s="188"/>
      <c r="H416" s="187"/>
      <c r="I416" s="203"/>
      <c r="J416" s="204"/>
      <c r="K416" s="204"/>
      <c r="L416" s="204"/>
      <c r="M416" s="204"/>
      <c r="N416" s="204"/>
      <c r="O416" s="204"/>
    </row>
    <row r="417" spans="2:15" ht="14.25">
      <c r="B417" s="29">
        <v>50</v>
      </c>
      <c r="C417" s="517"/>
      <c r="D417" s="24" t="s">
        <v>728</v>
      </c>
      <c r="E417" s="31">
        <v>0.01</v>
      </c>
      <c r="F417" s="571">
        <v>4000</v>
      </c>
      <c r="G417" s="188"/>
      <c r="H417" s="187"/>
      <c r="I417" s="203"/>
      <c r="J417" s="204"/>
      <c r="K417" s="204"/>
      <c r="L417" s="204"/>
      <c r="M417" s="204"/>
      <c r="N417" s="204"/>
      <c r="O417" s="204"/>
    </row>
    <row r="418" spans="2:9" ht="14.25">
      <c r="B418" s="29">
        <v>51</v>
      </c>
      <c r="C418" s="517"/>
      <c r="D418" s="24" t="s">
        <v>729</v>
      </c>
      <c r="E418" s="31">
        <v>0.03</v>
      </c>
      <c r="F418" s="571"/>
      <c r="G418" s="188"/>
      <c r="H418" s="187"/>
      <c r="I418" s="187"/>
    </row>
    <row r="419" spans="2:9" ht="14.25">
      <c r="B419" s="29">
        <v>52</v>
      </c>
      <c r="C419" s="517"/>
      <c r="D419" s="29" t="s">
        <v>69</v>
      </c>
      <c r="E419" s="31">
        <v>0.0519</v>
      </c>
      <c r="F419" s="571">
        <v>8450</v>
      </c>
      <c r="G419" s="188"/>
      <c r="H419" s="187"/>
      <c r="I419" s="187"/>
    </row>
    <row r="420" spans="2:9" ht="14.25">
      <c r="B420" s="29">
        <v>53</v>
      </c>
      <c r="C420" s="517"/>
      <c r="D420" s="29" t="s">
        <v>70</v>
      </c>
      <c r="E420" s="31">
        <v>0.0305</v>
      </c>
      <c r="F420" s="571"/>
      <c r="G420" s="188"/>
      <c r="H420" s="187"/>
      <c r="I420" s="187"/>
    </row>
    <row r="421" spans="2:9" ht="14.25">
      <c r="B421" s="29">
        <v>54</v>
      </c>
      <c r="C421" s="517"/>
      <c r="D421" s="24" t="s">
        <v>730</v>
      </c>
      <c r="E421" s="31">
        <v>0.0021</v>
      </c>
      <c r="F421" s="571"/>
      <c r="G421" s="188"/>
      <c r="H421" s="187"/>
      <c r="I421" s="187"/>
    </row>
    <row r="422" spans="2:9" ht="14.25">
      <c r="B422" s="29">
        <v>55</v>
      </c>
      <c r="C422" s="517"/>
      <c r="D422" s="24" t="s">
        <v>731</v>
      </c>
      <c r="E422" s="31">
        <v>0.01</v>
      </c>
      <c r="F422" s="66">
        <v>1000</v>
      </c>
      <c r="G422" s="188"/>
      <c r="H422" s="187"/>
      <c r="I422" s="187"/>
    </row>
    <row r="423" spans="2:9" ht="14.25">
      <c r="B423" s="29">
        <v>56</v>
      </c>
      <c r="C423" s="517"/>
      <c r="D423" s="24" t="s">
        <v>732</v>
      </c>
      <c r="E423" s="31">
        <v>0.01</v>
      </c>
      <c r="F423" s="66">
        <v>1000</v>
      </c>
      <c r="G423" s="188"/>
      <c r="H423" s="187"/>
      <c r="I423" s="187"/>
    </row>
    <row r="424" spans="2:9" ht="14.25">
      <c r="B424" s="29">
        <v>57</v>
      </c>
      <c r="C424" s="517"/>
      <c r="D424" s="24" t="s">
        <v>733</v>
      </c>
      <c r="E424" s="31">
        <v>0.01</v>
      </c>
      <c r="F424" s="66">
        <v>1000</v>
      </c>
      <c r="G424" s="188"/>
      <c r="H424" s="187"/>
      <c r="I424" s="187"/>
    </row>
    <row r="425" spans="2:9" ht="14.25">
      <c r="B425" s="29">
        <v>58</v>
      </c>
      <c r="C425" s="517"/>
      <c r="D425" s="24" t="s">
        <v>734</v>
      </c>
      <c r="E425" s="31">
        <v>0.01</v>
      </c>
      <c r="F425" s="571">
        <v>2000</v>
      </c>
      <c r="G425" s="188"/>
      <c r="H425" s="187"/>
      <c r="I425" s="187"/>
    </row>
    <row r="426" spans="2:9" ht="14.25">
      <c r="B426" s="29">
        <v>59</v>
      </c>
      <c r="C426" s="517"/>
      <c r="D426" s="24" t="s">
        <v>735</v>
      </c>
      <c r="E426" s="31">
        <v>0.01</v>
      </c>
      <c r="F426" s="571"/>
      <c r="G426" s="188"/>
      <c r="H426" s="187"/>
      <c r="I426" s="187"/>
    </row>
    <row r="427" spans="2:9" ht="14.25">
      <c r="B427" s="29">
        <v>60</v>
      </c>
      <c r="C427" s="517"/>
      <c r="D427" s="24" t="s">
        <v>736</v>
      </c>
      <c r="E427" s="31">
        <v>0.01</v>
      </c>
      <c r="F427" s="66">
        <v>1000</v>
      </c>
      <c r="G427" s="188"/>
      <c r="H427" s="187"/>
      <c r="I427" s="187"/>
    </row>
    <row r="428" spans="2:9" ht="14.25">
      <c r="B428" s="29">
        <v>61</v>
      </c>
      <c r="C428" s="517"/>
      <c r="D428" s="368" t="s">
        <v>1481</v>
      </c>
      <c r="E428" s="366">
        <v>0.0179</v>
      </c>
      <c r="F428" s="367">
        <f>179*5000/500</f>
        <v>1790</v>
      </c>
      <c r="G428" s="188"/>
      <c r="H428" s="187"/>
      <c r="I428" s="187"/>
    </row>
    <row r="429" spans="2:9" ht="14.25">
      <c r="B429" s="29">
        <v>62</v>
      </c>
      <c r="C429" s="517"/>
      <c r="D429" s="24" t="s">
        <v>737</v>
      </c>
      <c r="E429" s="31">
        <v>0.01</v>
      </c>
      <c r="F429" s="571">
        <v>1300</v>
      </c>
      <c r="G429" s="188"/>
      <c r="H429" s="187"/>
      <c r="I429" s="187"/>
    </row>
    <row r="430" spans="2:9" ht="14.25">
      <c r="B430" s="29">
        <v>63</v>
      </c>
      <c r="C430" s="517"/>
      <c r="D430" s="24" t="s">
        <v>738</v>
      </c>
      <c r="E430" s="31">
        <v>0.003</v>
      </c>
      <c r="F430" s="571"/>
      <c r="G430" s="188"/>
      <c r="H430" s="187"/>
      <c r="I430" s="187"/>
    </row>
    <row r="431" spans="2:9" ht="14.25">
      <c r="B431" s="29">
        <v>64</v>
      </c>
      <c r="C431" s="517"/>
      <c r="D431" s="29" t="s">
        <v>71</v>
      </c>
      <c r="E431" s="31">
        <v>0.01</v>
      </c>
      <c r="F431" s="66">
        <v>1000</v>
      </c>
      <c r="G431" s="188"/>
      <c r="H431" s="187"/>
      <c r="I431" s="187"/>
    </row>
    <row r="432" spans="2:9" ht="14.25">
      <c r="B432" s="29">
        <v>65</v>
      </c>
      <c r="C432" s="517"/>
      <c r="D432" s="29" t="s">
        <v>72</v>
      </c>
      <c r="E432" s="31">
        <v>0.01</v>
      </c>
      <c r="F432" s="571">
        <v>14000</v>
      </c>
      <c r="G432" s="188"/>
      <c r="H432" s="187"/>
      <c r="I432" s="187"/>
    </row>
    <row r="433" spans="2:10" ht="14.25">
      <c r="B433" s="29">
        <v>66</v>
      </c>
      <c r="C433" s="517"/>
      <c r="D433" s="29" t="s">
        <v>73</v>
      </c>
      <c r="E433" s="31">
        <v>0.1</v>
      </c>
      <c r="F433" s="571"/>
      <c r="G433" s="188"/>
      <c r="H433" s="187"/>
      <c r="I433" s="187"/>
      <c r="J433" s="204"/>
    </row>
    <row r="434" spans="2:9" ht="14.25">
      <c r="B434" s="29">
        <v>67</v>
      </c>
      <c r="C434" s="517"/>
      <c r="D434" s="29" t="s">
        <v>74</v>
      </c>
      <c r="E434" s="31">
        <v>0.03</v>
      </c>
      <c r="F434" s="571"/>
      <c r="G434" s="188"/>
      <c r="H434" s="187"/>
      <c r="I434" s="187"/>
    </row>
    <row r="435" spans="2:9" ht="14.25">
      <c r="B435" s="29">
        <v>68</v>
      </c>
      <c r="C435" s="517"/>
      <c r="D435" s="24" t="s">
        <v>739</v>
      </c>
      <c r="E435" s="31">
        <v>0.01</v>
      </c>
      <c r="F435" s="66">
        <v>1000</v>
      </c>
      <c r="G435" s="188"/>
      <c r="H435" s="187"/>
      <c r="I435" s="187"/>
    </row>
    <row r="436" spans="2:9" ht="14.25">
      <c r="B436" s="29">
        <v>69</v>
      </c>
      <c r="C436" s="517"/>
      <c r="D436" s="24" t="s">
        <v>740</v>
      </c>
      <c r="E436" s="31">
        <v>0.01</v>
      </c>
      <c r="F436" s="66">
        <v>1000</v>
      </c>
      <c r="G436" s="188"/>
      <c r="H436" s="187"/>
      <c r="I436" s="187"/>
    </row>
    <row r="437" spans="2:9" ht="14.25">
      <c r="B437" s="29">
        <v>70</v>
      </c>
      <c r="C437" s="517"/>
      <c r="D437" s="169" t="s">
        <v>987</v>
      </c>
      <c r="E437" s="170">
        <v>0.01</v>
      </c>
      <c r="F437" s="174">
        <v>1000</v>
      </c>
      <c r="G437" s="188"/>
      <c r="H437" s="187"/>
      <c r="I437" s="187"/>
    </row>
    <row r="438" spans="2:9" ht="14.25">
      <c r="B438" s="29">
        <v>71</v>
      </c>
      <c r="C438" s="517"/>
      <c r="D438" s="169" t="s">
        <v>988</v>
      </c>
      <c r="E438" s="170">
        <v>0.02</v>
      </c>
      <c r="F438" s="572">
        <v>5280</v>
      </c>
      <c r="G438" s="188"/>
      <c r="H438" s="187"/>
      <c r="I438" s="187"/>
    </row>
    <row r="439" spans="2:9" ht="14.25">
      <c r="B439" s="29">
        <v>72</v>
      </c>
      <c r="C439" s="517"/>
      <c r="D439" s="169" t="s">
        <v>989</v>
      </c>
      <c r="E439" s="170">
        <v>0.03</v>
      </c>
      <c r="F439" s="572"/>
      <c r="G439" s="188"/>
      <c r="H439" s="187"/>
      <c r="I439" s="187"/>
    </row>
    <row r="440" spans="2:9" ht="14.25">
      <c r="B440" s="29">
        <v>73</v>
      </c>
      <c r="C440" s="517"/>
      <c r="D440" s="169" t="s">
        <v>990</v>
      </c>
      <c r="E440" s="170">
        <v>0.0011</v>
      </c>
      <c r="F440" s="572"/>
      <c r="G440" s="188"/>
      <c r="H440" s="187"/>
      <c r="I440" s="187"/>
    </row>
    <row r="441" spans="2:9" ht="14.25">
      <c r="B441" s="29">
        <v>74</v>
      </c>
      <c r="C441" s="517"/>
      <c r="D441" s="169" t="s">
        <v>991</v>
      </c>
      <c r="E441" s="170">
        <v>0.0017</v>
      </c>
      <c r="F441" s="572"/>
      <c r="G441" s="188"/>
      <c r="H441" s="187"/>
      <c r="I441" s="187"/>
    </row>
    <row r="442" spans="2:9" ht="14.25">
      <c r="B442" s="29">
        <v>75</v>
      </c>
      <c r="C442" s="517"/>
      <c r="D442" s="169" t="s">
        <v>992</v>
      </c>
      <c r="E442" s="170">
        <v>0.003</v>
      </c>
      <c r="F442" s="572">
        <v>1670</v>
      </c>
      <c r="G442" s="188"/>
      <c r="H442" s="187"/>
      <c r="I442" s="187"/>
    </row>
    <row r="443" spans="2:9" ht="14.25">
      <c r="B443" s="29">
        <v>76</v>
      </c>
      <c r="C443" s="517"/>
      <c r="D443" s="169" t="s">
        <v>993</v>
      </c>
      <c r="E443" s="170">
        <v>0.0037</v>
      </c>
      <c r="F443" s="572"/>
      <c r="G443" s="188"/>
      <c r="H443" s="187"/>
      <c r="I443" s="187"/>
    </row>
    <row r="444" spans="2:9" ht="14.25">
      <c r="B444" s="29">
        <v>77</v>
      </c>
      <c r="C444" s="517"/>
      <c r="D444" s="169" t="s">
        <v>994</v>
      </c>
      <c r="E444" s="170">
        <v>0.01</v>
      </c>
      <c r="F444" s="572"/>
      <c r="G444" s="188"/>
      <c r="H444" s="187"/>
      <c r="I444" s="187"/>
    </row>
    <row r="445" spans="2:9" ht="14.25">
      <c r="B445" s="29">
        <v>78</v>
      </c>
      <c r="C445" s="517"/>
      <c r="D445" s="169" t="s">
        <v>995</v>
      </c>
      <c r="E445" s="170">
        <v>0.009</v>
      </c>
      <c r="F445" s="174">
        <v>900</v>
      </c>
      <c r="G445" s="188"/>
      <c r="H445" s="187"/>
      <c r="I445" s="187"/>
    </row>
    <row r="446" spans="2:9" ht="14.25">
      <c r="B446" s="29">
        <v>79</v>
      </c>
      <c r="C446" s="517"/>
      <c r="D446" s="169" t="s">
        <v>996</v>
      </c>
      <c r="E446" s="170">
        <v>0.002</v>
      </c>
      <c r="F446" s="572">
        <v>1200</v>
      </c>
      <c r="G446" s="188"/>
      <c r="H446" s="187"/>
      <c r="I446" s="187"/>
    </row>
    <row r="447" spans="2:9" ht="14.25">
      <c r="B447" s="29">
        <v>80</v>
      </c>
      <c r="C447" s="517"/>
      <c r="D447" s="169" t="s">
        <v>997</v>
      </c>
      <c r="E447" s="170">
        <v>0.01</v>
      </c>
      <c r="F447" s="572"/>
      <c r="G447" s="188"/>
      <c r="H447" s="187"/>
      <c r="I447" s="187"/>
    </row>
    <row r="448" spans="2:9" ht="14.25">
      <c r="B448" s="29">
        <v>81</v>
      </c>
      <c r="C448" s="517"/>
      <c r="D448" s="169" t="s">
        <v>998</v>
      </c>
      <c r="E448" s="170">
        <v>0.01</v>
      </c>
      <c r="F448" s="572">
        <v>1200</v>
      </c>
      <c r="G448" s="188"/>
      <c r="H448" s="187"/>
      <c r="I448" s="187"/>
    </row>
    <row r="449" spans="2:9" ht="14.25">
      <c r="B449" s="29">
        <v>82</v>
      </c>
      <c r="C449" s="517"/>
      <c r="D449" s="169" t="s">
        <v>999</v>
      </c>
      <c r="E449" s="170">
        <v>0.0009</v>
      </c>
      <c r="F449" s="572"/>
      <c r="G449" s="188"/>
      <c r="H449" s="187"/>
      <c r="I449" s="187"/>
    </row>
    <row r="450" spans="2:9" ht="14.25">
      <c r="B450" s="29">
        <v>83</v>
      </c>
      <c r="C450" s="517"/>
      <c r="D450" s="169" t="s">
        <v>1000</v>
      </c>
      <c r="E450" s="170">
        <v>0.0011</v>
      </c>
      <c r="F450" s="572"/>
      <c r="G450" s="188"/>
      <c r="H450" s="187"/>
      <c r="I450" s="187"/>
    </row>
    <row r="451" spans="2:9" ht="14.25">
      <c r="B451" s="29">
        <v>84</v>
      </c>
      <c r="C451" s="517"/>
      <c r="D451" s="169" t="s">
        <v>1001</v>
      </c>
      <c r="E451" s="170">
        <v>0.01</v>
      </c>
      <c r="F451" s="174">
        <v>1000</v>
      </c>
      <c r="G451" s="188"/>
      <c r="H451" s="187"/>
      <c r="I451" s="187"/>
    </row>
    <row r="452" spans="2:9" ht="14.25">
      <c r="B452" s="29">
        <v>85</v>
      </c>
      <c r="C452" s="517"/>
      <c r="D452" s="169" t="s">
        <v>1021</v>
      </c>
      <c r="E452" s="170">
        <v>0.01</v>
      </c>
      <c r="F452" s="174">
        <v>1000</v>
      </c>
      <c r="G452" s="188"/>
      <c r="H452" s="187"/>
      <c r="I452" s="187"/>
    </row>
    <row r="453" spans="2:9" ht="14.25">
      <c r="B453" s="29">
        <v>86</v>
      </c>
      <c r="C453" s="517"/>
      <c r="D453" s="169" t="s">
        <v>1002</v>
      </c>
      <c r="E453" s="170">
        <v>0.01</v>
      </c>
      <c r="F453" s="174">
        <v>1000</v>
      </c>
      <c r="G453" s="188"/>
      <c r="H453" s="187"/>
      <c r="I453" s="187"/>
    </row>
    <row r="454" spans="2:9" ht="14.25">
      <c r="B454" s="29">
        <v>87</v>
      </c>
      <c r="C454" s="517"/>
      <c r="D454" s="169" t="s">
        <v>1003</v>
      </c>
      <c r="E454" s="170">
        <v>0.0036</v>
      </c>
      <c r="F454" s="572">
        <v>1790</v>
      </c>
      <c r="G454" s="188"/>
      <c r="H454" s="187"/>
      <c r="I454" s="187"/>
    </row>
    <row r="455" spans="2:9" ht="14.25">
      <c r="B455" s="29">
        <v>88</v>
      </c>
      <c r="C455" s="517"/>
      <c r="D455" s="169" t="s">
        <v>1004</v>
      </c>
      <c r="E455" s="170">
        <v>0.01</v>
      </c>
      <c r="F455" s="572"/>
      <c r="G455" s="188"/>
      <c r="H455" s="187"/>
      <c r="I455" s="187"/>
    </row>
    <row r="456" spans="2:9" ht="14.25">
      <c r="B456" s="29">
        <v>89</v>
      </c>
      <c r="C456" s="517"/>
      <c r="D456" s="169" t="s">
        <v>1005</v>
      </c>
      <c r="E456" s="170">
        <v>0.0043</v>
      </c>
      <c r="F456" s="572"/>
      <c r="G456" s="188"/>
      <c r="H456" s="187"/>
      <c r="I456" s="187"/>
    </row>
    <row r="457" spans="2:9" ht="14.25">
      <c r="B457" s="29">
        <v>90</v>
      </c>
      <c r="C457" s="517"/>
      <c r="D457" s="169" t="s">
        <v>1006</v>
      </c>
      <c r="E457" s="170">
        <v>0.01</v>
      </c>
      <c r="F457" s="572">
        <v>2000</v>
      </c>
      <c r="G457" s="188"/>
      <c r="H457" s="187"/>
      <c r="I457" s="187"/>
    </row>
    <row r="458" spans="2:9" ht="14.25">
      <c r="B458" s="29">
        <v>91</v>
      </c>
      <c r="C458" s="517"/>
      <c r="D458" s="169" t="s">
        <v>1007</v>
      </c>
      <c r="E458" s="170">
        <v>0.01</v>
      </c>
      <c r="F458" s="572"/>
      <c r="G458" s="188"/>
      <c r="H458" s="187"/>
      <c r="I458" s="187"/>
    </row>
    <row r="459" spans="2:9" ht="14.25">
      <c r="B459" s="29">
        <v>92</v>
      </c>
      <c r="C459" s="517"/>
      <c r="D459" s="169" t="s">
        <v>1008</v>
      </c>
      <c r="E459" s="170">
        <v>0.0026</v>
      </c>
      <c r="F459" s="572">
        <v>2260</v>
      </c>
      <c r="G459" s="188"/>
      <c r="H459" s="187"/>
      <c r="I459" s="187"/>
    </row>
    <row r="460" spans="2:9" ht="14.25">
      <c r="B460" s="29">
        <v>93</v>
      </c>
      <c r="C460" s="517"/>
      <c r="D460" s="169" t="s">
        <v>1009</v>
      </c>
      <c r="E460" s="170">
        <v>0.02</v>
      </c>
      <c r="F460" s="572"/>
      <c r="G460" s="188"/>
      <c r="H460" s="187"/>
      <c r="I460" s="187"/>
    </row>
    <row r="461" spans="2:9" ht="14.25">
      <c r="B461" s="29">
        <v>94</v>
      </c>
      <c r="C461" s="517"/>
      <c r="D461" s="169" t="s">
        <v>1010</v>
      </c>
      <c r="E461" s="170">
        <v>0.02</v>
      </c>
      <c r="F461" s="174">
        <v>2000</v>
      </c>
      <c r="G461" s="188"/>
      <c r="H461" s="187"/>
      <c r="I461" s="187"/>
    </row>
    <row r="462" spans="2:9" ht="14.25">
      <c r="B462" s="390">
        <v>95</v>
      </c>
      <c r="C462" s="517"/>
      <c r="D462" s="176" t="s">
        <v>1011</v>
      </c>
      <c r="E462" s="170">
        <v>0.01</v>
      </c>
      <c r="F462" s="174">
        <v>1000</v>
      </c>
      <c r="G462" s="188"/>
      <c r="H462" s="187"/>
      <c r="I462" s="187"/>
    </row>
    <row r="463" spans="2:9" ht="14.25">
      <c r="B463" s="436"/>
      <c r="C463" s="574"/>
      <c r="D463" s="439">
        <v>45</v>
      </c>
      <c r="E463" s="437"/>
      <c r="F463" s="438"/>
      <c r="G463" s="188"/>
      <c r="H463" s="187"/>
      <c r="I463" s="187"/>
    </row>
    <row r="464" spans="2:9" ht="14.25">
      <c r="B464" s="391">
        <v>96</v>
      </c>
      <c r="C464" s="517"/>
      <c r="D464" s="168" t="s">
        <v>1012</v>
      </c>
      <c r="E464" s="170">
        <v>0.07</v>
      </c>
      <c r="F464" s="572">
        <v>8000</v>
      </c>
      <c r="G464" s="188"/>
      <c r="H464" s="187"/>
      <c r="I464" s="187"/>
    </row>
    <row r="465" spans="2:9" ht="14.25">
      <c r="B465" s="29">
        <v>97</v>
      </c>
      <c r="C465" s="517"/>
      <c r="D465" s="169" t="s">
        <v>1013</v>
      </c>
      <c r="E465" s="170">
        <v>0.01</v>
      </c>
      <c r="F465" s="572"/>
      <c r="G465" s="188"/>
      <c r="H465" s="187"/>
      <c r="I465" s="187"/>
    </row>
    <row r="466" spans="2:9" ht="14.25">
      <c r="B466" s="29">
        <v>98</v>
      </c>
      <c r="C466" s="517"/>
      <c r="D466" s="169" t="s">
        <v>1014</v>
      </c>
      <c r="E466" s="170">
        <v>0.01</v>
      </c>
      <c r="F466" s="178">
        <v>1000</v>
      </c>
      <c r="G466" s="188"/>
      <c r="H466" s="187"/>
      <c r="I466" s="187"/>
    </row>
    <row r="467" spans="2:9" ht="14.25">
      <c r="B467" s="29">
        <v>99</v>
      </c>
      <c r="C467" s="517"/>
      <c r="D467" s="169" t="s">
        <v>1015</v>
      </c>
      <c r="E467" s="170">
        <v>0.03</v>
      </c>
      <c r="F467" s="572">
        <v>5430</v>
      </c>
      <c r="G467" s="188"/>
      <c r="H467" s="187"/>
      <c r="I467" s="187"/>
    </row>
    <row r="468" spans="2:9" ht="14.25">
      <c r="B468" s="29">
        <v>100</v>
      </c>
      <c r="C468" s="517"/>
      <c r="D468" s="169" t="s">
        <v>1016</v>
      </c>
      <c r="E468" s="170">
        <v>0.0043</v>
      </c>
      <c r="F468" s="572"/>
      <c r="G468" s="188"/>
      <c r="H468" s="187"/>
      <c r="I468" s="187"/>
    </row>
    <row r="469" spans="2:9" ht="14.25">
      <c r="B469" s="29">
        <v>101</v>
      </c>
      <c r="C469" s="517"/>
      <c r="D469" s="169" t="s">
        <v>1017</v>
      </c>
      <c r="E469" s="170">
        <v>0.01</v>
      </c>
      <c r="F469" s="572"/>
      <c r="G469" s="188"/>
      <c r="H469" s="187"/>
      <c r="I469" s="187"/>
    </row>
    <row r="470" spans="2:9" ht="14.25">
      <c r="B470" s="29">
        <v>102</v>
      </c>
      <c r="C470" s="517"/>
      <c r="D470" s="169" t="s">
        <v>339</v>
      </c>
      <c r="E470" s="170">
        <v>0.01</v>
      </c>
      <c r="F470" s="572"/>
      <c r="G470" s="188"/>
      <c r="H470" s="187"/>
      <c r="I470" s="187"/>
    </row>
    <row r="471" spans="2:9" ht="14.25">
      <c r="B471" s="29">
        <v>103</v>
      </c>
      <c r="C471" s="517"/>
      <c r="D471" s="169" t="s">
        <v>1018</v>
      </c>
      <c r="E471" s="170">
        <v>0.275</v>
      </c>
      <c r="F471" s="174">
        <v>2750</v>
      </c>
      <c r="G471" s="188"/>
      <c r="H471" s="187"/>
      <c r="I471" s="187"/>
    </row>
    <row r="472" spans="2:9" ht="14.25">
      <c r="B472" s="29">
        <v>104</v>
      </c>
      <c r="C472" s="517"/>
      <c r="D472" s="169" t="s">
        <v>1019</v>
      </c>
      <c r="E472" s="170">
        <v>0.046</v>
      </c>
      <c r="F472" s="524">
        <v>5410</v>
      </c>
      <c r="G472" s="188"/>
      <c r="H472" s="187"/>
      <c r="I472" s="187"/>
    </row>
    <row r="473" spans="2:9" ht="14.25">
      <c r="B473" s="29">
        <v>105</v>
      </c>
      <c r="C473" s="517"/>
      <c r="D473" s="169" t="s">
        <v>1020</v>
      </c>
      <c r="E473" s="170">
        <v>0.0081</v>
      </c>
      <c r="F473" s="526"/>
      <c r="G473" s="188"/>
      <c r="H473" s="187"/>
      <c r="I473" s="187"/>
    </row>
    <row r="474" spans="2:9" ht="14.25">
      <c r="B474" s="29">
        <v>106</v>
      </c>
      <c r="C474" s="517"/>
      <c r="D474" s="169" t="s">
        <v>1303</v>
      </c>
      <c r="E474" s="170">
        <v>0.01</v>
      </c>
      <c r="F474" s="167">
        <v>1000</v>
      </c>
      <c r="G474" s="188"/>
      <c r="H474" s="187"/>
      <c r="I474" s="187"/>
    </row>
    <row r="475" spans="2:9" ht="14.25">
      <c r="B475" s="29">
        <v>107</v>
      </c>
      <c r="C475" s="517"/>
      <c r="D475" s="169" t="s">
        <v>1315</v>
      </c>
      <c r="E475" s="170">
        <v>0.0075</v>
      </c>
      <c r="F475" s="167">
        <v>1750</v>
      </c>
      <c r="G475" s="188"/>
      <c r="H475" s="187"/>
      <c r="I475" s="187"/>
    </row>
    <row r="476" spans="2:9" ht="14.25">
      <c r="B476" s="29">
        <v>108</v>
      </c>
      <c r="C476" s="517"/>
      <c r="D476" s="169" t="s">
        <v>1304</v>
      </c>
      <c r="E476" s="170">
        <v>0.03</v>
      </c>
      <c r="F476" s="524">
        <v>8000</v>
      </c>
      <c r="G476" s="188"/>
      <c r="H476" s="187"/>
      <c r="I476" s="187"/>
    </row>
    <row r="477" spans="2:9" ht="14.25">
      <c r="B477" s="29">
        <v>109</v>
      </c>
      <c r="C477" s="516"/>
      <c r="D477" s="169" t="s">
        <v>1305</v>
      </c>
      <c r="E477" s="170">
        <v>0.05</v>
      </c>
      <c r="F477" s="526"/>
      <c r="G477" s="188"/>
      <c r="H477" s="187"/>
      <c r="I477" s="187"/>
    </row>
    <row r="478" spans="2:9" ht="14.25">
      <c r="B478" s="29">
        <v>110</v>
      </c>
      <c r="C478" s="235" t="s">
        <v>1398</v>
      </c>
      <c r="D478" s="169" t="s">
        <v>1399</v>
      </c>
      <c r="E478" s="170">
        <v>0.02</v>
      </c>
      <c r="F478" s="167">
        <v>2000</v>
      </c>
      <c r="G478" s="188"/>
      <c r="H478" s="187"/>
      <c r="I478" s="187"/>
    </row>
    <row r="479" spans="2:9" ht="14.25">
      <c r="B479" s="29">
        <v>111</v>
      </c>
      <c r="C479" s="29" t="s">
        <v>22</v>
      </c>
      <c r="D479" s="29">
        <v>293</v>
      </c>
      <c r="E479" s="31">
        <v>0.12</v>
      </c>
      <c r="F479" s="66">
        <v>12000</v>
      </c>
      <c r="G479" s="188"/>
      <c r="H479" s="187"/>
      <c r="I479" s="187"/>
    </row>
    <row r="480" spans="2:9" ht="14.25">
      <c r="B480" s="29">
        <v>112</v>
      </c>
      <c r="C480" s="29" t="s">
        <v>22</v>
      </c>
      <c r="D480" s="29">
        <v>920</v>
      </c>
      <c r="E480" s="31">
        <v>0.17</v>
      </c>
      <c r="F480" s="66">
        <v>17000</v>
      </c>
      <c r="G480" s="188"/>
      <c r="H480" s="187"/>
      <c r="I480" s="187"/>
    </row>
    <row r="481" spans="2:9" ht="14.25">
      <c r="B481" s="29">
        <v>113</v>
      </c>
      <c r="C481" s="29" t="s">
        <v>22</v>
      </c>
      <c r="D481" s="29" t="s">
        <v>508</v>
      </c>
      <c r="E481" s="31">
        <v>0.0937</v>
      </c>
      <c r="F481" s="66">
        <v>9300</v>
      </c>
      <c r="G481" s="188"/>
      <c r="H481" s="187"/>
      <c r="I481" s="187"/>
    </row>
    <row r="482" spans="2:9" ht="14.25">
      <c r="B482" s="29">
        <v>114</v>
      </c>
      <c r="C482" s="29" t="s">
        <v>22</v>
      </c>
      <c r="D482" s="29" t="s">
        <v>509</v>
      </c>
      <c r="E482" s="31">
        <v>0.1704</v>
      </c>
      <c r="F482" s="66">
        <v>17000</v>
      </c>
      <c r="G482" s="188"/>
      <c r="H482" s="187"/>
      <c r="I482" s="187"/>
    </row>
    <row r="483" spans="2:9" ht="14.25">
      <c r="B483" s="29">
        <v>115</v>
      </c>
      <c r="C483" s="29" t="s">
        <v>22</v>
      </c>
      <c r="D483" s="29">
        <v>1025</v>
      </c>
      <c r="E483" s="31">
        <v>0.29</v>
      </c>
      <c r="F483" s="66">
        <v>29000</v>
      </c>
      <c r="G483" s="188"/>
      <c r="H483" s="187"/>
      <c r="I483" s="187"/>
    </row>
    <row r="484" spans="2:9" ht="14.25">
      <c r="B484" s="29">
        <v>116</v>
      </c>
      <c r="C484" s="29" t="s">
        <v>22</v>
      </c>
      <c r="D484" s="29" t="s">
        <v>510</v>
      </c>
      <c r="E484" s="31">
        <v>0.616</v>
      </c>
      <c r="F484" s="66">
        <v>61600</v>
      </c>
      <c r="G484" s="188"/>
      <c r="H484" s="187"/>
      <c r="I484" s="187"/>
    </row>
    <row r="485" spans="2:9" ht="14.25">
      <c r="B485" s="29">
        <v>117</v>
      </c>
      <c r="C485" s="29" t="s">
        <v>22</v>
      </c>
      <c r="D485" s="29" t="s">
        <v>511</v>
      </c>
      <c r="E485" s="31">
        <v>0.3382</v>
      </c>
      <c r="F485" s="66">
        <v>33800</v>
      </c>
      <c r="G485" s="188"/>
      <c r="H485" s="187"/>
      <c r="I485" s="187"/>
    </row>
    <row r="486" spans="2:9" ht="14.25">
      <c r="B486" s="29">
        <v>118</v>
      </c>
      <c r="C486" s="29" t="s">
        <v>22</v>
      </c>
      <c r="D486" s="29" t="s">
        <v>512</v>
      </c>
      <c r="E486" s="31">
        <v>0.0699</v>
      </c>
      <c r="F486" s="66">
        <v>6900</v>
      </c>
      <c r="G486" s="188"/>
      <c r="H486" s="187"/>
      <c r="I486" s="187"/>
    </row>
    <row r="487" spans="2:9" ht="14.25">
      <c r="B487" s="29">
        <v>119</v>
      </c>
      <c r="C487" s="29" t="s">
        <v>22</v>
      </c>
      <c r="D487" s="29" t="s">
        <v>513</v>
      </c>
      <c r="E487" s="31">
        <v>0.0556</v>
      </c>
      <c r="F487" s="66">
        <v>5500</v>
      </c>
      <c r="G487" s="188"/>
      <c r="H487" s="187"/>
      <c r="I487" s="187"/>
    </row>
    <row r="488" spans="2:9" ht="14.25">
      <c r="B488" s="29">
        <v>120</v>
      </c>
      <c r="C488" s="29" t="s">
        <v>22</v>
      </c>
      <c r="D488" s="29" t="s">
        <v>514</v>
      </c>
      <c r="E488" s="31">
        <v>0.1124</v>
      </c>
      <c r="F488" s="66">
        <v>11200</v>
      </c>
      <c r="G488" s="188"/>
      <c r="H488" s="187"/>
      <c r="I488" s="187"/>
    </row>
    <row r="489" spans="2:9" ht="14.25">
      <c r="B489" s="29">
        <v>121</v>
      </c>
      <c r="C489" s="29" t="s">
        <v>22</v>
      </c>
      <c r="D489" s="29" t="s">
        <v>515</v>
      </c>
      <c r="E489" s="31">
        <v>0.5388</v>
      </c>
      <c r="F489" s="66">
        <v>53800</v>
      </c>
      <c r="G489" s="188"/>
      <c r="H489" s="187"/>
      <c r="I489" s="187"/>
    </row>
    <row r="490" spans="2:9" ht="14.25">
      <c r="B490" s="29">
        <v>122</v>
      </c>
      <c r="C490" s="29" t="s">
        <v>22</v>
      </c>
      <c r="D490" s="29" t="s">
        <v>516</v>
      </c>
      <c r="E490" s="31">
        <v>0.2263</v>
      </c>
      <c r="F490" s="66">
        <v>22600</v>
      </c>
      <c r="G490" s="188"/>
      <c r="H490" s="187"/>
      <c r="I490" s="187"/>
    </row>
    <row r="491" spans="2:9" ht="14.25">
      <c r="B491" s="29">
        <v>123</v>
      </c>
      <c r="C491" s="29" t="s">
        <v>22</v>
      </c>
      <c r="D491" s="29" t="s">
        <v>517</v>
      </c>
      <c r="E491" s="31">
        <v>0.1818</v>
      </c>
      <c r="F491" s="66">
        <v>18100</v>
      </c>
      <c r="G491" s="188"/>
      <c r="H491" s="187"/>
      <c r="I491" s="187"/>
    </row>
    <row r="492" spans="2:9" ht="14.25">
      <c r="B492" s="29">
        <v>124</v>
      </c>
      <c r="C492" s="29" t="s">
        <v>22</v>
      </c>
      <c r="D492" s="29">
        <v>195</v>
      </c>
      <c r="E492" s="31">
        <v>0.11</v>
      </c>
      <c r="F492" s="66">
        <v>11000</v>
      </c>
      <c r="G492" s="188"/>
      <c r="H492" s="187"/>
      <c r="I492" s="187"/>
    </row>
    <row r="493" spans="2:9" ht="14.25">
      <c r="B493" s="29">
        <v>125</v>
      </c>
      <c r="C493" s="29" t="s">
        <v>22</v>
      </c>
      <c r="D493" s="29">
        <v>183</v>
      </c>
      <c r="E493" s="31">
        <v>0.61</v>
      </c>
      <c r="F493" s="66">
        <v>61000</v>
      </c>
      <c r="G493" s="188"/>
      <c r="H493" s="187"/>
      <c r="I493" s="187"/>
    </row>
    <row r="494" spans="2:9" ht="14.25">
      <c r="B494" s="29">
        <v>126</v>
      </c>
      <c r="C494" s="29" t="s">
        <v>22</v>
      </c>
      <c r="D494" s="29" t="s">
        <v>518</v>
      </c>
      <c r="E494" s="31">
        <v>0.1639</v>
      </c>
      <c r="F494" s="66">
        <v>16300</v>
      </c>
      <c r="G494" s="188"/>
      <c r="H494" s="187"/>
      <c r="I494" s="187"/>
    </row>
    <row r="495" spans="2:9" ht="14.25">
      <c r="B495" s="29">
        <v>127</v>
      </c>
      <c r="C495" s="29" t="s">
        <v>22</v>
      </c>
      <c r="D495" s="29" t="s">
        <v>519</v>
      </c>
      <c r="E495" s="31">
        <v>0.1586</v>
      </c>
      <c r="F495" s="66">
        <v>15800</v>
      </c>
      <c r="G495" s="188"/>
      <c r="H495" s="187"/>
      <c r="I495" s="187"/>
    </row>
    <row r="496" spans="2:9" ht="14.25">
      <c r="B496" s="29">
        <v>128</v>
      </c>
      <c r="C496" s="29" t="s">
        <v>22</v>
      </c>
      <c r="D496" s="29">
        <v>725</v>
      </c>
      <c r="E496" s="31">
        <v>0.33</v>
      </c>
      <c r="F496" s="66">
        <v>33000</v>
      </c>
      <c r="G496" s="188"/>
      <c r="H496" s="187"/>
      <c r="I496" s="187"/>
    </row>
    <row r="497" spans="2:9" ht="14.25">
      <c r="B497" s="29">
        <v>129</v>
      </c>
      <c r="C497" s="29" t="s">
        <v>22</v>
      </c>
      <c r="D497" s="29">
        <v>605</v>
      </c>
      <c r="E497" s="31">
        <v>0.15</v>
      </c>
      <c r="F497" s="66">
        <v>15000</v>
      </c>
      <c r="G497" s="188"/>
      <c r="H497" s="187"/>
      <c r="I497" s="187"/>
    </row>
    <row r="498" spans="2:9" ht="14.25">
      <c r="B498" s="29">
        <v>130</v>
      </c>
      <c r="C498" s="29" t="s">
        <v>22</v>
      </c>
      <c r="D498" s="29">
        <v>598</v>
      </c>
      <c r="E498" s="31">
        <v>0.26</v>
      </c>
      <c r="F498" s="66">
        <v>26000</v>
      </c>
      <c r="G498" s="188"/>
      <c r="H498" s="187"/>
      <c r="I498" s="187"/>
    </row>
    <row r="499" spans="2:9" ht="14.25">
      <c r="B499" s="29">
        <v>131</v>
      </c>
      <c r="C499" s="29" t="s">
        <v>22</v>
      </c>
      <c r="D499" s="29" t="s">
        <v>520</v>
      </c>
      <c r="E499" s="31">
        <v>0.0414</v>
      </c>
      <c r="F499" s="66">
        <v>4100</v>
      </c>
      <c r="G499" s="188"/>
      <c r="H499" s="187"/>
      <c r="I499" s="187"/>
    </row>
    <row r="500" spans="2:9" ht="14.25">
      <c r="B500" s="29">
        <v>132</v>
      </c>
      <c r="C500" s="29" t="s">
        <v>22</v>
      </c>
      <c r="D500" s="29">
        <v>607</v>
      </c>
      <c r="E500" s="31">
        <v>0.46</v>
      </c>
      <c r="F500" s="66">
        <v>46000</v>
      </c>
      <c r="G500" s="188"/>
      <c r="H500" s="187"/>
      <c r="I500" s="187"/>
    </row>
    <row r="501" spans="2:9" ht="14.25">
      <c r="B501" s="29">
        <v>133</v>
      </c>
      <c r="C501" s="29" t="s">
        <v>22</v>
      </c>
      <c r="D501" s="94" t="s">
        <v>1484</v>
      </c>
      <c r="E501" s="369">
        <v>0.244</v>
      </c>
      <c r="F501" s="367">
        <f>2440*30000/3000</f>
        <v>24400</v>
      </c>
      <c r="G501" s="188"/>
      <c r="H501" s="187"/>
      <c r="I501" s="187"/>
    </row>
    <row r="502" spans="2:9" ht="14.25">
      <c r="B502" s="29">
        <v>134</v>
      </c>
      <c r="C502" s="29" t="s">
        <v>22</v>
      </c>
      <c r="D502" s="29">
        <v>591</v>
      </c>
      <c r="E502" s="31">
        <v>1.52</v>
      </c>
      <c r="F502" s="66">
        <v>152000</v>
      </c>
      <c r="G502" s="188"/>
      <c r="H502" s="187"/>
      <c r="I502" s="187"/>
    </row>
    <row r="503" spans="2:9" ht="14.25">
      <c r="B503" s="29">
        <v>135</v>
      </c>
      <c r="C503" s="29" t="s">
        <v>22</v>
      </c>
      <c r="D503" s="94" t="s">
        <v>1485</v>
      </c>
      <c r="E503" s="369">
        <v>0.0341</v>
      </c>
      <c r="F503" s="367">
        <f>341*263000/26300</f>
        <v>3410</v>
      </c>
      <c r="G503" s="188"/>
      <c r="H503" s="187"/>
      <c r="I503" s="187"/>
    </row>
    <row r="504" spans="2:9" ht="14.25">
      <c r="B504" s="29">
        <v>136</v>
      </c>
      <c r="C504" s="29" t="s">
        <v>22</v>
      </c>
      <c r="D504" s="94" t="s">
        <v>1486</v>
      </c>
      <c r="E504" s="369">
        <v>2.4637</v>
      </c>
      <c r="F504" s="367">
        <f>24637*263000/26300</f>
        <v>246370</v>
      </c>
      <c r="G504" s="188"/>
      <c r="H504" s="187"/>
      <c r="I504" s="187"/>
    </row>
    <row r="505" spans="2:9" ht="14.25">
      <c r="B505" s="29">
        <v>137</v>
      </c>
      <c r="C505" s="29" t="s">
        <v>22</v>
      </c>
      <c r="D505" s="29" t="s">
        <v>521</v>
      </c>
      <c r="E505" s="31">
        <v>0.1363</v>
      </c>
      <c r="F505" s="66">
        <v>13600</v>
      </c>
      <c r="G505" s="188"/>
      <c r="H505" s="187"/>
      <c r="I505" s="187"/>
    </row>
    <row r="506" spans="2:9" ht="14.25">
      <c r="B506" s="29">
        <v>138</v>
      </c>
      <c r="C506" s="29" t="s">
        <v>22</v>
      </c>
      <c r="D506" s="29">
        <v>478</v>
      </c>
      <c r="E506" s="31">
        <v>0.17</v>
      </c>
      <c r="F506" s="66">
        <v>17000</v>
      </c>
      <c r="G506" s="188"/>
      <c r="H506" s="187"/>
      <c r="I506" s="187"/>
    </row>
    <row r="507" spans="2:9" ht="14.25">
      <c r="B507" s="29">
        <v>139</v>
      </c>
      <c r="C507" s="29" t="s">
        <v>22</v>
      </c>
      <c r="D507" s="29">
        <v>399</v>
      </c>
      <c r="E507" s="31">
        <v>0.43</v>
      </c>
      <c r="F507" s="66">
        <v>43000</v>
      </c>
      <c r="G507" s="188"/>
      <c r="H507" s="187"/>
      <c r="I507" s="187"/>
    </row>
    <row r="508" spans="2:9" ht="14.25">
      <c r="B508" s="29">
        <v>140</v>
      </c>
      <c r="C508" s="29" t="s">
        <v>22</v>
      </c>
      <c r="D508" s="29">
        <v>1190</v>
      </c>
      <c r="E508" s="31">
        <v>0.1966</v>
      </c>
      <c r="F508" s="66">
        <v>19600</v>
      </c>
      <c r="G508" s="188"/>
      <c r="H508" s="187"/>
      <c r="I508" s="187"/>
    </row>
    <row r="509" spans="2:9" ht="14.25">
      <c r="B509" s="29">
        <v>141</v>
      </c>
      <c r="C509" s="29" t="s">
        <v>22</v>
      </c>
      <c r="D509" s="29">
        <v>135</v>
      </c>
      <c r="E509" s="31">
        <v>0.2</v>
      </c>
      <c r="F509" s="66">
        <v>20000</v>
      </c>
      <c r="G509" s="188"/>
      <c r="H509" s="187"/>
      <c r="I509" s="187"/>
    </row>
    <row r="510" spans="2:9" ht="14.25">
      <c r="B510" s="29">
        <v>142</v>
      </c>
      <c r="C510" s="29" t="s">
        <v>22</v>
      </c>
      <c r="D510" s="29" t="s">
        <v>522</v>
      </c>
      <c r="E510" s="31">
        <v>0.16</v>
      </c>
      <c r="F510" s="66">
        <v>16000</v>
      </c>
      <c r="G510" s="188"/>
      <c r="H510" s="187"/>
      <c r="I510" s="187"/>
    </row>
    <row r="511" spans="2:9" ht="14.25">
      <c r="B511" s="29">
        <v>143</v>
      </c>
      <c r="C511" s="29" t="s">
        <v>22</v>
      </c>
      <c r="D511" s="29" t="s">
        <v>523</v>
      </c>
      <c r="E511" s="31">
        <v>0.1047</v>
      </c>
      <c r="F511" s="66">
        <v>10400</v>
      </c>
      <c r="G511" s="188"/>
      <c r="H511" s="187"/>
      <c r="I511" s="187"/>
    </row>
    <row r="512" spans="2:9" ht="14.25">
      <c r="B512" s="29">
        <v>144</v>
      </c>
      <c r="C512" s="29" t="s">
        <v>22</v>
      </c>
      <c r="D512" s="29">
        <v>1189</v>
      </c>
      <c r="E512" s="31">
        <v>0.4867</v>
      </c>
      <c r="F512" s="66">
        <v>48600</v>
      </c>
      <c r="G512" s="188"/>
      <c r="H512" s="187"/>
      <c r="I512" s="187"/>
    </row>
    <row r="513" spans="2:9" ht="14.25">
      <c r="B513" s="29">
        <v>145</v>
      </c>
      <c r="C513" s="29" t="s">
        <v>22</v>
      </c>
      <c r="D513" s="29">
        <v>1188</v>
      </c>
      <c r="E513" s="31">
        <v>0.2309</v>
      </c>
      <c r="F513" s="66">
        <v>23000</v>
      </c>
      <c r="G513" s="188"/>
      <c r="H513" s="187"/>
      <c r="I513" s="187"/>
    </row>
    <row r="514" spans="2:9" ht="14.25">
      <c r="B514" s="29">
        <v>146</v>
      </c>
      <c r="C514" s="29" t="s">
        <v>22</v>
      </c>
      <c r="D514" s="29">
        <v>7</v>
      </c>
      <c r="E514" s="31">
        <v>0.11</v>
      </c>
      <c r="F514" s="66">
        <v>11000</v>
      </c>
      <c r="G514" s="188"/>
      <c r="H514" s="187"/>
      <c r="I514" s="187"/>
    </row>
    <row r="515" spans="2:9" ht="14.25">
      <c r="B515" s="29">
        <v>147</v>
      </c>
      <c r="C515" s="29" t="s">
        <v>22</v>
      </c>
      <c r="D515" s="29" t="s">
        <v>524</v>
      </c>
      <c r="E515" s="31">
        <v>0.2211</v>
      </c>
      <c r="F515" s="66">
        <v>22100</v>
      </c>
      <c r="G515" s="188"/>
      <c r="H515" s="187"/>
      <c r="I515" s="187"/>
    </row>
    <row r="516" spans="2:9" ht="14.25">
      <c r="B516" s="29">
        <v>148</v>
      </c>
      <c r="C516" s="29" t="s">
        <v>22</v>
      </c>
      <c r="D516" s="29">
        <v>1067</v>
      </c>
      <c r="E516" s="31">
        <v>0.13</v>
      </c>
      <c r="F516" s="66">
        <v>13000</v>
      </c>
      <c r="G516" s="188"/>
      <c r="H516" s="187"/>
      <c r="I516" s="187"/>
    </row>
    <row r="517" spans="2:9" ht="14.25">
      <c r="B517" s="29">
        <v>149</v>
      </c>
      <c r="C517" s="29" t="s">
        <v>22</v>
      </c>
      <c r="D517" s="29" t="s">
        <v>525</v>
      </c>
      <c r="E517" s="31">
        <v>0.1718</v>
      </c>
      <c r="F517" s="66">
        <v>17100</v>
      </c>
      <c r="G517" s="188"/>
      <c r="H517" s="187"/>
      <c r="I517" s="187"/>
    </row>
    <row r="518" spans="2:9" ht="14.25">
      <c r="B518" s="390">
        <v>150</v>
      </c>
      <c r="C518" s="390" t="s">
        <v>22</v>
      </c>
      <c r="D518" s="390">
        <v>151</v>
      </c>
      <c r="E518" s="151">
        <v>0.3</v>
      </c>
      <c r="F518" s="106">
        <v>30000</v>
      </c>
      <c r="G518" s="188"/>
      <c r="H518" s="187"/>
      <c r="I518" s="187"/>
    </row>
    <row r="519" spans="2:9" ht="14.25">
      <c r="B519" s="436"/>
      <c r="C519" s="436"/>
      <c r="D519" s="439">
        <v>46</v>
      </c>
      <c r="E519" s="437"/>
      <c r="F519" s="438"/>
      <c r="G519" s="188"/>
      <c r="H519" s="187"/>
      <c r="I519" s="187"/>
    </row>
    <row r="520" spans="2:9" ht="14.25">
      <c r="B520" s="391">
        <v>151</v>
      </c>
      <c r="C520" s="391" t="s">
        <v>22</v>
      </c>
      <c r="D520" s="391" t="s">
        <v>526</v>
      </c>
      <c r="E520" s="389">
        <v>0.028</v>
      </c>
      <c r="F520" s="199">
        <v>2800</v>
      </c>
      <c r="G520" s="188"/>
      <c r="H520" s="187"/>
      <c r="I520" s="187"/>
    </row>
    <row r="521" spans="2:9" ht="14.25">
      <c r="B521" s="29">
        <v>152</v>
      </c>
      <c r="C521" s="29" t="s">
        <v>22</v>
      </c>
      <c r="D521" s="107" t="s">
        <v>1482</v>
      </c>
      <c r="E521" s="369">
        <v>0.0535</v>
      </c>
      <c r="F521" s="367">
        <f>535*22000/2200</f>
        <v>5350</v>
      </c>
      <c r="G521" s="188"/>
      <c r="H521" s="187"/>
      <c r="I521" s="187"/>
    </row>
    <row r="522" spans="2:9" ht="14.25">
      <c r="B522" s="29">
        <v>153</v>
      </c>
      <c r="C522" s="29" t="s">
        <v>22</v>
      </c>
      <c r="D522" s="107" t="s">
        <v>1483</v>
      </c>
      <c r="E522" s="369">
        <v>0.0212</v>
      </c>
      <c r="F522" s="367">
        <f>212*22000/2200</f>
        <v>2120</v>
      </c>
      <c r="G522" s="188"/>
      <c r="H522" s="187"/>
      <c r="I522" s="187"/>
    </row>
    <row r="523" spans="2:9" ht="14.25">
      <c r="B523" s="29">
        <v>154</v>
      </c>
      <c r="C523" s="29" t="s">
        <v>22</v>
      </c>
      <c r="D523" s="29" t="s">
        <v>527</v>
      </c>
      <c r="E523" s="31">
        <v>0.5067</v>
      </c>
      <c r="F523" s="66">
        <v>50600</v>
      </c>
      <c r="G523" s="188"/>
      <c r="H523" s="187"/>
      <c r="I523" s="187"/>
    </row>
    <row r="524" spans="2:9" ht="14.25">
      <c r="B524" s="29">
        <v>155</v>
      </c>
      <c r="C524" s="29" t="s">
        <v>22</v>
      </c>
      <c r="D524" s="29">
        <v>350</v>
      </c>
      <c r="E524" s="31">
        <v>0.48</v>
      </c>
      <c r="F524" s="66">
        <v>48000</v>
      </c>
      <c r="G524" s="188"/>
      <c r="H524" s="187"/>
      <c r="I524" s="187"/>
    </row>
    <row r="525" spans="2:9" ht="14.25">
      <c r="B525" s="29">
        <v>156</v>
      </c>
      <c r="C525" s="29" t="s">
        <v>22</v>
      </c>
      <c r="D525" s="29" t="s">
        <v>528</v>
      </c>
      <c r="E525" s="31">
        <v>0.151</v>
      </c>
      <c r="F525" s="66">
        <v>15100</v>
      </c>
      <c r="G525" s="188"/>
      <c r="H525" s="187"/>
      <c r="I525" s="187"/>
    </row>
    <row r="526" spans="2:9" ht="14.25">
      <c r="B526" s="29">
        <v>157</v>
      </c>
      <c r="C526" s="29" t="s">
        <v>22</v>
      </c>
      <c r="D526" s="29" t="s">
        <v>529</v>
      </c>
      <c r="E526" s="31">
        <v>0.089</v>
      </c>
      <c r="F526" s="66">
        <v>8900</v>
      </c>
      <c r="G526" s="188"/>
      <c r="H526" s="187"/>
      <c r="I526" s="187"/>
    </row>
    <row r="527" spans="2:9" ht="14.25">
      <c r="B527" s="29">
        <v>158</v>
      </c>
      <c r="C527" s="94" t="s">
        <v>22</v>
      </c>
      <c r="D527" s="94" t="s">
        <v>1312</v>
      </c>
      <c r="E527" s="31">
        <v>0.0224</v>
      </c>
      <c r="F527" s="66">
        <v>100</v>
      </c>
      <c r="G527" s="188"/>
      <c r="H527" s="187"/>
      <c r="I527" s="187"/>
    </row>
    <row r="528" spans="2:9" ht="14.25">
      <c r="B528" s="89"/>
      <c r="C528" s="90" t="s">
        <v>24</v>
      </c>
      <c r="D528" s="89"/>
      <c r="E528" s="91">
        <f>SUM(E529:E530)</f>
        <v>1.4</v>
      </c>
      <c r="F528" s="92">
        <f>SUM(F529:F530)</f>
        <v>14000</v>
      </c>
      <c r="G528" s="190"/>
      <c r="H528" s="187"/>
      <c r="I528" s="187"/>
    </row>
    <row r="529" spans="2:9" ht="14.25">
      <c r="B529" s="94">
        <v>1</v>
      </c>
      <c r="C529" s="93"/>
      <c r="D529" s="94" t="s">
        <v>985</v>
      </c>
      <c r="E529" s="95">
        <v>0.12</v>
      </c>
      <c r="F529" s="96">
        <v>1200</v>
      </c>
      <c r="G529" s="190"/>
      <c r="H529" s="187"/>
      <c r="I529" s="187"/>
    </row>
    <row r="530" spans="2:9" ht="14.25">
      <c r="B530" s="94">
        <v>2</v>
      </c>
      <c r="C530" s="93"/>
      <c r="D530" s="94">
        <v>327</v>
      </c>
      <c r="E530" s="95">
        <v>1.28</v>
      </c>
      <c r="F530" s="96">
        <v>12800</v>
      </c>
      <c r="G530" s="190"/>
      <c r="H530" s="187"/>
      <c r="I530" s="187"/>
    </row>
    <row r="531" spans="2:9" ht="14.25">
      <c r="B531" s="89"/>
      <c r="C531" s="90" t="s">
        <v>26</v>
      </c>
      <c r="D531" s="89"/>
      <c r="E531" s="91">
        <f>SUM(E532:E554)</f>
        <v>2.3713</v>
      </c>
      <c r="F531" s="92">
        <f>SUM(F532:F554)</f>
        <v>126096</v>
      </c>
      <c r="G531" s="190"/>
      <c r="H531" s="187"/>
      <c r="I531" s="187"/>
    </row>
    <row r="532" spans="2:9" ht="14.25">
      <c r="B532" s="94">
        <v>1</v>
      </c>
      <c r="C532" s="93" t="s">
        <v>986</v>
      </c>
      <c r="D532" s="94">
        <v>906</v>
      </c>
      <c r="E532" s="95">
        <v>0.0197</v>
      </c>
      <c r="F532" s="96">
        <v>1970</v>
      </c>
      <c r="G532" s="190"/>
      <c r="H532" s="187"/>
      <c r="I532" s="187"/>
    </row>
    <row r="533" spans="2:9" ht="14.25">
      <c r="B533" s="29">
        <v>2</v>
      </c>
      <c r="C533" s="16"/>
      <c r="D533" s="29">
        <v>907</v>
      </c>
      <c r="E533" s="31">
        <v>0.0284</v>
      </c>
      <c r="F533" s="66">
        <v>2840</v>
      </c>
      <c r="G533" s="188"/>
      <c r="H533" s="187"/>
      <c r="I533" s="187"/>
    </row>
    <row r="534" spans="2:9" ht="14.25">
      <c r="B534" s="29">
        <v>3</v>
      </c>
      <c r="C534" s="16"/>
      <c r="D534" s="29" t="s">
        <v>85</v>
      </c>
      <c r="E534" s="31">
        <v>0.0232</v>
      </c>
      <c r="F534" s="66">
        <v>2000</v>
      </c>
      <c r="G534" s="188"/>
      <c r="H534" s="187"/>
      <c r="I534" s="187"/>
    </row>
    <row r="535" spans="2:9" ht="14.25">
      <c r="B535" s="29">
        <v>4</v>
      </c>
      <c r="C535" s="16"/>
      <c r="D535" s="29">
        <v>933</v>
      </c>
      <c r="E535" s="31">
        <v>0.2372</v>
      </c>
      <c r="F535" s="66">
        <v>23720</v>
      </c>
      <c r="G535" s="188"/>
      <c r="H535" s="187"/>
      <c r="I535" s="187"/>
    </row>
    <row r="536" spans="2:9" ht="14.25">
      <c r="B536" s="29">
        <v>5</v>
      </c>
      <c r="C536" s="16"/>
      <c r="D536" s="29">
        <v>908</v>
      </c>
      <c r="E536" s="31">
        <v>0.1137</v>
      </c>
      <c r="F536" s="66">
        <v>11370</v>
      </c>
      <c r="G536" s="188"/>
      <c r="H536" s="187"/>
      <c r="I536" s="187"/>
    </row>
    <row r="537" spans="2:9" ht="14.25">
      <c r="B537" s="29">
        <v>6</v>
      </c>
      <c r="C537" s="16"/>
      <c r="D537" s="29">
        <v>893</v>
      </c>
      <c r="E537" s="31">
        <v>0.0343</v>
      </c>
      <c r="F537" s="66">
        <v>3430</v>
      </c>
      <c r="G537" s="188"/>
      <c r="H537" s="187"/>
      <c r="I537" s="187"/>
    </row>
    <row r="538" spans="2:9" ht="14.25">
      <c r="B538" s="29">
        <v>7</v>
      </c>
      <c r="C538" s="16"/>
      <c r="D538" s="29">
        <v>898</v>
      </c>
      <c r="E538" s="31">
        <v>0.0015</v>
      </c>
      <c r="F538" s="66">
        <v>150</v>
      </c>
      <c r="G538" s="188"/>
      <c r="H538" s="187"/>
      <c r="I538" s="187"/>
    </row>
    <row r="539" spans="2:9" ht="14.25">
      <c r="B539" s="29">
        <v>8</v>
      </c>
      <c r="C539" s="16"/>
      <c r="D539" s="29">
        <v>903</v>
      </c>
      <c r="E539" s="31">
        <v>0.2193</v>
      </c>
      <c r="F539" s="66">
        <v>21930</v>
      </c>
      <c r="G539" s="188"/>
      <c r="H539" s="187"/>
      <c r="I539" s="187"/>
    </row>
    <row r="540" spans="2:9" ht="14.25">
      <c r="B540" s="29">
        <v>9</v>
      </c>
      <c r="C540" s="16"/>
      <c r="D540" s="29">
        <v>919</v>
      </c>
      <c r="E540" s="31">
        <v>0.3497</v>
      </c>
      <c r="F540" s="66">
        <v>34970</v>
      </c>
      <c r="G540" s="188"/>
      <c r="H540" s="187"/>
      <c r="I540" s="187"/>
    </row>
    <row r="541" spans="2:9" ht="14.25">
      <c r="B541" s="29">
        <v>10</v>
      </c>
      <c r="C541" s="16"/>
      <c r="D541" s="29">
        <v>904</v>
      </c>
      <c r="E541" s="31">
        <v>0.0245</v>
      </c>
      <c r="F541" s="66">
        <v>2450</v>
      </c>
      <c r="G541" s="188"/>
      <c r="H541" s="187"/>
      <c r="I541" s="187"/>
    </row>
    <row r="542" spans="2:9" ht="14.25">
      <c r="B542" s="29">
        <v>11</v>
      </c>
      <c r="C542" s="16"/>
      <c r="D542" s="29">
        <v>924</v>
      </c>
      <c r="E542" s="31">
        <v>0.0219</v>
      </c>
      <c r="F542" s="66">
        <v>2190</v>
      </c>
      <c r="G542" s="188"/>
      <c r="H542" s="187"/>
      <c r="I542" s="187"/>
    </row>
    <row r="543" spans="2:9" ht="14.25">
      <c r="B543" s="29">
        <v>12</v>
      </c>
      <c r="C543" s="16"/>
      <c r="D543" s="29">
        <v>927</v>
      </c>
      <c r="E543" s="31">
        <v>0.031</v>
      </c>
      <c r="F543" s="66">
        <v>3100</v>
      </c>
      <c r="G543" s="188"/>
      <c r="H543" s="187"/>
      <c r="I543" s="187"/>
    </row>
    <row r="544" spans="2:9" ht="14.25">
      <c r="B544" s="29">
        <v>13</v>
      </c>
      <c r="C544" s="16"/>
      <c r="D544" s="29">
        <v>905</v>
      </c>
      <c r="E544" s="31">
        <v>0.0247</v>
      </c>
      <c r="F544" s="66">
        <v>2470</v>
      </c>
      <c r="G544" s="188"/>
      <c r="H544" s="187"/>
      <c r="I544" s="187"/>
    </row>
    <row r="545" spans="2:9" ht="14.25">
      <c r="B545" s="29">
        <v>14</v>
      </c>
      <c r="C545" s="16"/>
      <c r="D545" s="29">
        <v>913</v>
      </c>
      <c r="E545" s="31">
        <v>0.0337</v>
      </c>
      <c r="F545" s="66">
        <v>3370</v>
      </c>
      <c r="G545" s="188"/>
      <c r="H545" s="187"/>
      <c r="I545" s="187"/>
    </row>
    <row r="546" spans="2:9" ht="14.25">
      <c r="B546" s="29">
        <v>15</v>
      </c>
      <c r="C546" s="16"/>
      <c r="D546" s="29" t="s">
        <v>530</v>
      </c>
      <c r="E546" s="31">
        <v>0.0018</v>
      </c>
      <c r="F546" s="66">
        <v>18</v>
      </c>
      <c r="G546" s="188"/>
      <c r="H546" s="187"/>
      <c r="I546" s="187"/>
    </row>
    <row r="547" spans="2:9" ht="14.25">
      <c r="B547" s="29">
        <v>16</v>
      </c>
      <c r="C547" s="16"/>
      <c r="D547" s="29" t="s">
        <v>531</v>
      </c>
      <c r="E547" s="31">
        <v>0.0018</v>
      </c>
      <c r="F547" s="66">
        <v>18</v>
      </c>
      <c r="G547" s="188"/>
      <c r="H547" s="187"/>
      <c r="I547" s="187"/>
    </row>
    <row r="548" spans="2:9" ht="14.25">
      <c r="B548" s="29">
        <v>17</v>
      </c>
      <c r="C548" s="16"/>
      <c r="D548" s="29">
        <v>941</v>
      </c>
      <c r="E548" s="31">
        <v>0.0267</v>
      </c>
      <c r="F548" s="66">
        <v>100</v>
      </c>
      <c r="G548" s="188"/>
      <c r="H548" s="187"/>
      <c r="I548" s="187"/>
    </row>
    <row r="549" spans="2:9" ht="14.25">
      <c r="B549" s="29">
        <v>18</v>
      </c>
      <c r="C549" s="16"/>
      <c r="D549" s="29">
        <v>958</v>
      </c>
      <c r="E549" s="31">
        <v>0.0235</v>
      </c>
      <c r="F549" s="66">
        <v>100</v>
      </c>
      <c r="G549" s="188"/>
      <c r="H549" s="187"/>
      <c r="I549" s="187"/>
    </row>
    <row r="550" spans="2:9" ht="14.25">
      <c r="B550" s="29">
        <v>19</v>
      </c>
      <c r="C550" s="16"/>
      <c r="D550" s="29">
        <v>942</v>
      </c>
      <c r="E550" s="31">
        <v>0.021</v>
      </c>
      <c r="F550" s="571">
        <v>100</v>
      </c>
      <c r="G550" s="188"/>
      <c r="H550" s="187"/>
      <c r="I550" s="187"/>
    </row>
    <row r="551" spans="2:9" ht="14.25">
      <c r="B551" s="29">
        <v>20</v>
      </c>
      <c r="C551" s="16"/>
      <c r="D551" s="29">
        <v>949</v>
      </c>
      <c r="E551" s="31">
        <v>0.1537</v>
      </c>
      <c r="F551" s="571"/>
      <c r="G551" s="188"/>
      <c r="H551" s="187"/>
      <c r="I551" s="187"/>
    </row>
    <row r="552" spans="2:9" ht="14.25">
      <c r="B552" s="29">
        <v>21</v>
      </c>
      <c r="C552" s="16" t="s">
        <v>84</v>
      </c>
      <c r="D552" s="29">
        <v>165</v>
      </c>
      <c r="E552" s="31">
        <v>0.13</v>
      </c>
      <c r="F552" s="66">
        <v>1300</v>
      </c>
      <c r="G552" s="188"/>
      <c r="H552" s="187"/>
      <c r="I552" s="187"/>
    </row>
    <row r="553" spans="2:9" ht="14.25">
      <c r="B553" s="29">
        <v>22</v>
      </c>
      <c r="C553" s="16" t="s">
        <v>84</v>
      </c>
      <c r="D553" s="29">
        <v>280</v>
      </c>
      <c r="E553" s="31">
        <v>0.02</v>
      </c>
      <c r="F553" s="66">
        <v>200</v>
      </c>
      <c r="G553" s="188"/>
      <c r="H553" s="187"/>
      <c r="I553" s="187"/>
    </row>
    <row r="554" spans="2:9" ht="14.25">
      <c r="B554" s="29">
        <v>23</v>
      </c>
      <c r="C554" s="16" t="s">
        <v>532</v>
      </c>
      <c r="D554" s="29">
        <v>286</v>
      </c>
      <c r="E554" s="31">
        <v>0.83</v>
      </c>
      <c r="F554" s="66">
        <v>8300</v>
      </c>
      <c r="G554" s="188"/>
      <c r="H554" s="187"/>
      <c r="I554" s="187"/>
    </row>
    <row r="555" spans="2:9" ht="14.25">
      <c r="B555" s="30"/>
      <c r="C555" s="27" t="s">
        <v>28</v>
      </c>
      <c r="D555" s="30"/>
      <c r="E555" s="32">
        <f>SUM(E556:E645)</f>
        <v>33.181099999999994</v>
      </c>
      <c r="F555" s="65">
        <f>SUM(F556:F645)</f>
        <v>3754089</v>
      </c>
      <c r="G555" s="188"/>
      <c r="H555" s="187"/>
      <c r="I555" s="187"/>
    </row>
    <row r="556" spans="2:9" ht="24" customHeight="1">
      <c r="B556" s="492">
        <v>1</v>
      </c>
      <c r="C556" s="373"/>
      <c r="D556" s="29">
        <v>43</v>
      </c>
      <c r="E556" s="31">
        <v>0.38</v>
      </c>
      <c r="F556" s="66">
        <v>3800</v>
      </c>
      <c r="G556" s="188"/>
      <c r="H556" s="187"/>
      <c r="I556" s="187"/>
    </row>
    <row r="557" spans="2:9" ht="14.25">
      <c r="B557" s="492"/>
      <c r="C557" s="374"/>
      <c r="D557" s="29">
        <v>422</v>
      </c>
      <c r="E557" s="31">
        <v>0.9</v>
      </c>
      <c r="F557" s="66">
        <v>9000</v>
      </c>
      <c r="G557" s="188"/>
      <c r="H557" s="187"/>
      <c r="I557" s="187"/>
    </row>
    <row r="558" spans="2:9" ht="14.25">
      <c r="B558" s="29">
        <v>2</v>
      </c>
      <c r="C558" s="29" t="s">
        <v>28</v>
      </c>
      <c r="D558" s="29">
        <v>683</v>
      </c>
      <c r="E558" s="31">
        <v>1.74</v>
      </c>
      <c r="F558" s="66">
        <v>174000</v>
      </c>
      <c r="G558" s="188"/>
      <c r="H558" s="187"/>
      <c r="I558" s="187"/>
    </row>
    <row r="559" spans="2:9" ht="14.25">
      <c r="B559" s="29">
        <v>3</v>
      </c>
      <c r="C559" s="29" t="s">
        <v>28</v>
      </c>
      <c r="D559" s="29">
        <v>806</v>
      </c>
      <c r="E559" s="31">
        <v>3.32</v>
      </c>
      <c r="F559" s="66">
        <v>332000</v>
      </c>
      <c r="G559" s="188"/>
      <c r="H559" s="187"/>
      <c r="I559" s="187"/>
    </row>
    <row r="560" spans="2:9" ht="14.25">
      <c r="B560" s="29">
        <v>4</v>
      </c>
      <c r="C560" s="29" t="s">
        <v>28</v>
      </c>
      <c r="D560" s="29">
        <v>612</v>
      </c>
      <c r="E560" s="31">
        <v>1.58</v>
      </c>
      <c r="F560" s="66">
        <v>158000</v>
      </c>
      <c r="G560" s="188"/>
      <c r="H560" s="187"/>
      <c r="I560" s="187"/>
    </row>
    <row r="561" spans="2:9" ht="14.25">
      <c r="B561" s="29">
        <v>5</v>
      </c>
      <c r="C561" s="29" t="s">
        <v>28</v>
      </c>
      <c r="D561" s="29">
        <v>531</v>
      </c>
      <c r="E561" s="31">
        <v>0.12</v>
      </c>
      <c r="F561" s="66">
        <v>12000</v>
      </c>
      <c r="G561" s="188"/>
      <c r="H561" s="187"/>
      <c r="I561" s="187"/>
    </row>
    <row r="562" spans="2:9" ht="14.25">
      <c r="B562" s="29">
        <v>7</v>
      </c>
      <c r="C562" s="29" t="s">
        <v>28</v>
      </c>
      <c r="D562" s="29">
        <v>719</v>
      </c>
      <c r="E562" s="31">
        <v>1.18</v>
      </c>
      <c r="F562" s="66">
        <v>118000</v>
      </c>
      <c r="G562" s="188"/>
      <c r="H562" s="187"/>
      <c r="I562" s="187"/>
    </row>
    <row r="563" spans="2:9" ht="14.25">
      <c r="B563" s="29">
        <v>8</v>
      </c>
      <c r="C563" s="29" t="s">
        <v>28</v>
      </c>
      <c r="D563" s="29">
        <v>764</v>
      </c>
      <c r="E563" s="31">
        <v>1.74</v>
      </c>
      <c r="F563" s="66">
        <v>174000</v>
      </c>
      <c r="G563" s="188"/>
      <c r="H563" s="187"/>
      <c r="I563" s="187"/>
    </row>
    <row r="564" spans="2:9" ht="14.25">
      <c r="B564" s="29">
        <v>9</v>
      </c>
      <c r="C564" s="94" t="s">
        <v>28</v>
      </c>
      <c r="D564" s="94" t="s">
        <v>1313</v>
      </c>
      <c r="E564" s="31">
        <v>0.6753</v>
      </c>
      <c r="F564" s="66">
        <v>67530</v>
      </c>
      <c r="G564" s="188"/>
      <c r="H564" s="187"/>
      <c r="I564" s="187"/>
    </row>
    <row r="565" spans="2:9" ht="14.25">
      <c r="B565" s="29">
        <v>10</v>
      </c>
      <c r="C565" s="94" t="s">
        <v>28</v>
      </c>
      <c r="D565" s="94" t="s">
        <v>1314</v>
      </c>
      <c r="E565" s="31">
        <v>0.0068</v>
      </c>
      <c r="F565" s="66">
        <v>2018</v>
      </c>
      <c r="G565" s="188"/>
      <c r="H565" s="187"/>
      <c r="I565" s="187"/>
    </row>
    <row r="566" spans="2:9" ht="14.25">
      <c r="B566" s="29">
        <v>11</v>
      </c>
      <c r="C566" s="29" t="s">
        <v>28</v>
      </c>
      <c r="D566" s="29">
        <v>624</v>
      </c>
      <c r="E566" s="31">
        <v>0.38</v>
      </c>
      <c r="F566" s="66">
        <v>38000</v>
      </c>
      <c r="G566" s="188"/>
      <c r="H566" s="187"/>
      <c r="I566" s="187"/>
    </row>
    <row r="567" spans="2:9" ht="14.25">
      <c r="B567" s="29">
        <v>12</v>
      </c>
      <c r="C567" s="29" t="s">
        <v>28</v>
      </c>
      <c r="D567" s="29">
        <v>698</v>
      </c>
      <c r="E567" s="31">
        <v>0.92</v>
      </c>
      <c r="F567" s="66">
        <v>92000</v>
      </c>
      <c r="G567" s="188"/>
      <c r="H567" s="187"/>
      <c r="I567" s="187"/>
    </row>
    <row r="568" spans="2:9" ht="14.25">
      <c r="B568" s="29">
        <v>13</v>
      </c>
      <c r="C568" s="29" t="s">
        <v>28</v>
      </c>
      <c r="D568" s="29">
        <v>825</v>
      </c>
      <c r="E568" s="31">
        <v>0.3</v>
      </c>
      <c r="F568" s="66">
        <v>30000</v>
      </c>
      <c r="G568" s="188"/>
      <c r="H568" s="187"/>
      <c r="I568" s="187"/>
    </row>
    <row r="569" spans="2:9" ht="14.25">
      <c r="B569" s="29">
        <v>14</v>
      </c>
      <c r="C569" s="29" t="s">
        <v>28</v>
      </c>
      <c r="D569" s="29">
        <v>718</v>
      </c>
      <c r="E569" s="31">
        <v>0.16</v>
      </c>
      <c r="F569" s="66">
        <v>16000</v>
      </c>
      <c r="G569" s="188"/>
      <c r="H569" s="187"/>
      <c r="I569" s="187"/>
    </row>
    <row r="570" spans="2:9" ht="14.25">
      <c r="B570" s="29">
        <v>15</v>
      </c>
      <c r="C570" s="29" t="s">
        <v>28</v>
      </c>
      <c r="D570" s="29">
        <v>674</v>
      </c>
      <c r="E570" s="31">
        <v>0.6</v>
      </c>
      <c r="F570" s="66">
        <v>60000</v>
      </c>
      <c r="G570" s="188"/>
      <c r="H570" s="187"/>
      <c r="I570" s="187"/>
    </row>
    <row r="571" spans="2:9" ht="14.25">
      <c r="B571" s="29">
        <v>16</v>
      </c>
      <c r="C571" s="29" t="s">
        <v>28</v>
      </c>
      <c r="D571" s="29">
        <v>644</v>
      </c>
      <c r="E571" s="31">
        <v>0.39</v>
      </c>
      <c r="F571" s="66">
        <v>39000</v>
      </c>
      <c r="G571" s="188"/>
      <c r="H571" s="187"/>
      <c r="I571" s="187"/>
    </row>
    <row r="572" spans="2:9" ht="14.25">
      <c r="B572" s="29">
        <v>17</v>
      </c>
      <c r="C572" s="29" t="s">
        <v>28</v>
      </c>
      <c r="D572" s="29">
        <v>799</v>
      </c>
      <c r="E572" s="31">
        <v>1.31</v>
      </c>
      <c r="F572" s="66">
        <v>131000</v>
      </c>
      <c r="G572" s="188"/>
      <c r="H572" s="187"/>
      <c r="I572" s="187"/>
    </row>
    <row r="573" spans="2:9" ht="14.25">
      <c r="B573" s="29">
        <v>18</v>
      </c>
      <c r="C573" s="29" t="s">
        <v>28</v>
      </c>
      <c r="D573" s="29">
        <v>588</v>
      </c>
      <c r="E573" s="31">
        <v>0.16</v>
      </c>
      <c r="F573" s="66">
        <v>16000</v>
      </c>
      <c r="G573" s="188"/>
      <c r="H573" s="187"/>
      <c r="I573" s="187"/>
    </row>
    <row r="574" spans="2:9" ht="14.25">
      <c r="B574" s="436"/>
      <c r="C574" s="436"/>
      <c r="D574" s="439">
        <v>47</v>
      </c>
      <c r="E574" s="437"/>
      <c r="F574" s="438"/>
      <c r="G574" s="188"/>
      <c r="H574" s="187"/>
      <c r="I574" s="187"/>
    </row>
    <row r="575" spans="2:9" ht="14.25">
      <c r="B575" s="29">
        <v>19</v>
      </c>
      <c r="C575" s="29" t="s">
        <v>28</v>
      </c>
      <c r="D575" s="29">
        <v>570</v>
      </c>
      <c r="E575" s="31">
        <v>0.11</v>
      </c>
      <c r="F575" s="66">
        <v>11000</v>
      </c>
      <c r="G575" s="188"/>
      <c r="H575" s="187"/>
      <c r="I575" s="187"/>
    </row>
    <row r="576" spans="2:9" ht="14.25">
      <c r="B576" s="29">
        <v>20</v>
      </c>
      <c r="C576" s="29" t="s">
        <v>28</v>
      </c>
      <c r="D576" s="29">
        <v>779</v>
      </c>
      <c r="E576" s="31">
        <v>0.53</v>
      </c>
      <c r="F576" s="66">
        <v>53000</v>
      </c>
      <c r="G576" s="188"/>
      <c r="H576" s="187"/>
      <c r="I576" s="187"/>
    </row>
    <row r="577" spans="2:9" ht="14.25">
      <c r="B577" s="29">
        <v>21</v>
      </c>
      <c r="C577" s="29" t="s">
        <v>28</v>
      </c>
      <c r="D577" s="29">
        <v>558</v>
      </c>
      <c r="E577" s="31">
        <v>0.07</v>
      </c>
      <c r="F577" s="66">
        <v>7000</v>
      </c>
      <c r="G577" s="188"/>
      <c r="H577" s="187"/>
      <c r="I577" s="187"/>
    </row>
    <row r="578" spans="2:9" ht="14.25">
      <c r="B578" s="29">
        <v>22</v>
      </c>
      <c r="C578" s="29" t="s">
        <v>28</v>
      </c>
      <c r="D578" s="29">
        <v>304</v>
      </c>
      <c r="E578" s="31">
        <v>1.21</v>
      </c>
      <c r="F578" s="66">
        <v>121000</v>
      </c>
      <c r="G578" s="188"/>
      <c r="H578" s="187"/>
      <c r="I578" s="187"/>
    </row>
    <row r="579" spans="2:9" ht="14.25">
      <c r="B579" s="29">
        <v>23</v>
      </c>
      <c r="C579" s="29" t="s">
        <v>28</v>
      </c>
      <c r="D579" s="29">
        <v>196</v>
      </c>
      <c r="E579" s="31">
        <v>0.91</v>
      </c>
      <c r="F579" s="66">
        <v>91000</v>
      </c>
      <c r="G579" s="188"/>
      <c r="H579" s="187"/>
      <c r="I579" s="187"/>
    </row>
    <row r="580" spans="2:9" ht="14.25">
      <c r="B580" s="29">
        <v>24</v>
      </c>
      <c r="C580" s="29" t="s">
        <v>28</v>
      </c>
      <c r="D580" s="29">
        <v>358</v>
      </c>
      <c r="E580" s="31">
        <v>1.3</v>
      </c>
      <c r="F580" s="66">
        <v>130000</v>
      </c>
      <c r="G580" s="188"/>
      <c r="H580" s="187"/>
      <c r="I580" s="187"/>
    </row>
    <row r="581" spans="2:9" ht="14.25">
      <c r="B581" s="29">
        <v>25</v>
      </c>
      <c r="C581" s="29" t="s">
        <v>28</v>
      </c>
      <c r="D581" s="29">
        <v>198</v>
      </c>
      <c r="E581" s="31">
        <v>0.4</v>
      </c>
      <c r="F581" s="66">
        <v>40000</v>
      </c>
      <c r="G581" s="188"/>
      <c r="H581" s="187"/>
      <c r="I581" s="187"/>
    </row>
    <row r="582" spans="2:9" ht="14.25">
      <c r="B582" s="29">
        <v>26</v>
      </c>
      <c r="C582" s="29" t="s">
        <v>28</v>
      </c>
      <c r="D582" s="29">
        <v>163</v>
      </c>
      <c r="E582" s="31">
        <v>0.08</v>
      </c>
      <c r="F582" s="66">
        <v>8000</v>
      </c>
      <c r="G582" s="188"/>
      <c r="H582" s="187"/>
      <c r="I582" s="187"/>
    </row>
    <row r="583" spans="2:9" ht="14.25">
      <c r="B583" s="29">
        <v>27</v>
      </c>
      <c r="C583" s="29" t="s">
        <v>28</v>
      </c>
      <c r="D583" s="29">
        <v>197</v>
      </c>
      <c r="E583" s="31">
        <v>0.03</v>
      </c>
      <c r="F583" s="66">
        <v>3000</v>
      </c>
      <c r="G583" s="188"/>
      <c r="H583" s="187"/>
      <c r="I583" s="187"/>
    </row>
    <row r="584" spans="2:9" ht="14.25">
      <c r="B584" s="29">
        <v>28</v>
      </c>
      <c r="C584" s="29" t="s">
        <v>28</v>
      </c>
      <c r="D584" s="29">
        <v>87</v>
      </c>
      <c r="E584" s="31">
        <v>0.78</v>
      </c>
      <c r="F584" s="66">
        <v>78000</v>
      </c>
      <c r="G584" s="188"/>
      <c r="H584" s="187"/>
      <c r="I584" s="187"/>
    </row>
    <row r="585" spans="2:9" ht="14.25">
      <c r="B585" s="29">
        <v>32</v>
      </c>
      <c r="C585" s="29" t="s">
        <v>28</v>
      </c>
      <c r="D585" s="29">
        <v>353</v>
      </c>
      <c r="E585" s="31">
        <v>0.35</v>
      </c>
      <c r="F585" s="66">
        <v>35000</v>
      </c>
      <c r="G585" s="188"/>
      <c r="H585" s="187"/>
      <c r="I585" s="187"/>
    </row>
    <row r="586" spans="2:9" ht="14.25">
      <c r="B586" s="29">
        <v>33</v>
      </c>
      <c r="C586" s="29" t="s">
        <v>28</v>
      </c>
      <c r="D586" s="29">
        <v>359</v>
      </c>
      <c r="E586" s="31">
        <v>0.15</v>
      </c>
      <c r="F586" s="66">
        <v>15000</v>
      </c>
      <c r="G586" s="188"/>
      <c r="H586" s="187"/>
      <c r="I586" s="187"/>
    </row>
    <row r="587" spans="2:9" ht="14.25">
      <c r="B587" s="29">
        <v>34</v>
      </c>
      <c r="C587" s="29" t="s">
        <v>28</v>
      </c>
      <c r="D587" s="29">
        <v>370</v>
      </c>
      <c r="E587" s="31">
        <v>0.23</v>
      </c>
      <c r="F587" s="66">
        <v>23000</v>
      </c>
      <c r="G587" s="188"/>
      <c r="H587" s="187"/>
      <c r="I587" s="187"/>
    </row>
    <row r="588" spans="2:9" ht="14.25">
      <c r="B588" s="29">
        <v>35</v>
      </c>
      <c r="C588" s="29" t="s">
        <v>28</v>
      </c>
      <c r="D588" s="375" t="s">
        <v>1502</v>
      </c>
      <c r="E588" s="376">
        <v>0.0103</v>
      </c>
      <c r="F588" s="367">
        <f>103*124000/12400</f>
        <v>1030</v>
      </c>
      <c r="G588" s="188"/>
      <c r="H588" s="187"/>
      <c r="I588" s="187"/>
    </row>
    <row r="589" spans="2:9" ht="14.25">
      <c r="B589" s="29">
        <v>36</v>
      </c>
      <c r="C589" s="29" t="s">
        <v>28</v>
      </c>
      <c r="D589" s="375" t="s">
        <v>1503</v>
      </c>
      <c r="E589" s="370">
        <v>0.0036</v>
      </c>
      <c r="F589" s="367">
        <f>36*17000/1700</f>
        <v>360</v>
      </c>
      <c r="G589" s="188"/>
      <c r="H589" s="187"/>
      <c r="I589" s="187"/>
    </row>
    <row r="590" spans="2:9" ht="14.25">
      <c r="B590" s="29">
        <v>37</v>
      </c>
      <c r="C590" s="29" t="s">
        <v>28</v>
      </c>
      <c r="D590" s="375" t="s">
        <v>1474</v>
      </c>
      <c r="E590" s="370">
        <v>0.0037</v>
      </c>
      <c r="F590" s="367">
        <f>37*17000/1700</f>
        <v>370</v>
      </c>
      <c r="G590" s="188"/>
      <c r="H590" s="187"/>
      <c r="I590" s="187"/>
    </row>
    <row r="591" spans="2:9" ht="14.25">
      <c r="B591" s="29">
        <v>38</v>
      </c>
      <c r="C591" s="29" t="s">
        <v>28</v>
      </c>
      <c r="D591" s="375" t="s">
        <v>732</v>
      </c>
      <c r="E591" s="370">
        <v>0.0035</v>
      </c>
      <c r="F591" s="367">
        <f>35*17000/1700</f>
        <v>350</v>
      </c>
      <c r="G591" s="188"/>
      <c r="H591" s="187"/>
      <c r="I591" s="187"/>
    </row>
    <row r="592" spans="2:9" ht="14.25">
      <c r="B592" s="29">
        <v>39</v>
      </c>
      <c r="C592" s="29" t="s">
        <v>28</v>
      </c>
      <c r="D592" s="375" t="s">
        <v>1504</v>
      </c>
      <c r="E592" s="370">
        <v>1.3944</v>
      </c>
      <c r="F592" s="367">
        <f>13944*17800/17800</f>
        <v>13944</v>
      </c>
      <c r="G592" s="188"/>
      <c r="H592" s="187"/>
      <c r="I592" s="187"/>
    </row>
    <row r="593" spans="2:9" ht="14.25">
      <c r="B593" s="29">
        <v>40</v>
      </c>
      <c r="C593" s="29" t="s">
        <v>28</v>
      </c>
      <c r="D593" s="375" t="s">
        <v>1505</v>
      </c>
      <c r="E593" s="370">
        <v>0.3276</v>
      </c>
      <c r="F593" s="367">
        <f>3276*17800/17800</f>
        <v>3276</v>
      </c>
      <c r="G593" s="188"/>
      <c r="H593" s="187"/>
      <c r="I593" s="187"/>
    </row>
    <row r="594" spans="2:9" ht="14.25">
      <c r="B594" s="29">
        <v>41</v>
      </c>
      <c r="C594" s="29" t="s">
        <v>28</v>
      </c>
      <c r="D594" s="375" t="s">
        <v>1506</v>
      </c>
      <c r="E594" s="376">
        <v>1.2297</v>
      </c>
      <c r="F594" s="367">
        <f>12297*124000/12400</f>
        <v>122970</v>
      </c>
      <c r="G594" s="188"/>
      <c r="H594" s="187"/>
      <c r="I594" s="187"/>
    </row>
    <row r="595" spans="2:9" ht="14.25">
      <c r="B595" s="29">
        <v>42</v>
      </c>
      <c r="C595" s="29" t="s">
        <v>28</v>
      </c>
      <c r="D595" s="375" t="s">
        <v>1507</v>
      </c>
      <c r="E595" s="370">
        <v>0.168</v>
      </c>
      <c r="F595" s="367">
        <f>1680*17000/1700</f>
        <v>16800</v>
      </c>
      <c r="G595" s="188"/>
      <c r="H595" s="187"/>
      <c r="I595" s="187"/>
    </row>
    <row r="596" spans="2:9" ht="14.25">
      <c r="B596" s="29">
        <v>43</v>
      </c>
      <c r="C596" s="29" t="s">
        <v>28</v>
      </c>
      <c r="D596" s="375" t="s">
        <v>1508</v>
      </c>
      <c r="E596" s="370">
        <v>0.1692</v>
      </c>
      <c r="F596" s="367">
        <f>1692*17000/1700</f>
        <v>16920</v>
      </c>
      <c r="G596" s="188"/>
      <c r="H596" s="187"/>
      <c r="I596" s="187"/>
    </row>
    <row r="597" spans="2:9" ht="14.25">
      <c r="B597" s="29">
        <v>44</v>
      </c>
      <c r="C597" s="29" t="s">
        <v>28</v>
      </c>
      <c r="D597" s="375" t="s">
        <v>1509</v>
      </c>
      <c r="E597" s="370">
        <v>0.1665</v>
      </c>
      <c r="F597" s="367">
        <f>1665*17000/1700</f>
        <v>16650</v>
      </c>
      <c r="G597" s="188"/>
      <c r="H597" s="187"/>
      <c r="I597" s="187"/>
    </row>
    <row r="598" spans="2:9" ht="14.25">
      <c r="B598" s="29">
        <v>45</v>
      </c>
      <c r="C598" s="29" t="s">
        <v>28</v>
      </c>
      <c r="D598" s="375" t="s">
        <v>719</v>
      </c>
      <c r="E598" s="370">
        <v>0.058</v>
      </c>
      <c r="F598" s="367">
        <f>580*17800/17800</f>
        <v>580</v>
      </c>
      <c r="G598" s="188"/>
      <c r="H598" s="187"/>
      <c r="I598" s="187"/>
    </row>
    <row r="599" spans="2:9" ht="14.25">
      <c r="B599" s="29">
        <v>46</v>
      </c>
      <c r="C599" s="29" t="s">
        <v>28</v>
      </c>
      <c r="D599" s="377" t="s">
        <v>1413</v>
      </c>
      <c r="E599" s="378">
        <v>0.1364</v>
      </c>
      <c r="F599" s="367">
        <v>15181</v>
      </c>
      <c r="G599" s="188"/>
      <c r="H599" s="187"/>
      <c r="I599" s="187"/>
    </row>
    <row r="600" spans="2:9" ht="14.25">
      <c r="B600" s="29">
        <v>47</v>
      </c>
      <c r="C600" s="29" t="s">
        <v>28</v>
      </c>
      <c r="D600" s="377" t="s">
        <v>1414</v>
      </c>
      <c r="E600" s="378">
        <v>0.009</v>
      </c>
      <c r="F600" s="367">
        <v>1002</v>
      </c>
      <c r="G600" s="188"/>
      <c r="H600" s="187"/>
      <c r="I600" s="187"/>
    </row>
    <row r="601" spans="2:9" ht="14.25">
      <c r="B601" s="29">
        <v>48</v>
      </c>
      <c r="C601" s="29" t="s">
        <v>28</v>
      </c>
      <c r="D601" s="377" t="s">
        <v>1415</v>
      </c>
      <c r="E601" s="378">
        <v>0.0492</v>
      </c>
      <c r="F601" s="367">
        <v>5476</v>
      </c>
      <c r="G601" s="188"/>
      <c r="H601" s="187"/>
      <c r="I601" s="187"/>
    </row>
    <row r="602" spans="2:9" ht="14.25">
      <c r="B602" s="29">
        <v>49</v>
      </c>
      <c r="C602" s="29" t="s">
        <v>28</v>
      </c>
      <c r="D602" s="377" t="s">
        <v>1024</v>
      </c>
      <c r="E602" s="378">
        <v>0.0432</v>
      </c>
      <c r="F602" s="367">
        <v>4808</v>
      </c>
      <c r="G602" s="188"/>
      <c r="H602" s="187"/>
      <c r="I602" s="187"/>
    </row>
    <row r="603" spans="2:9" ht="14.25">
      <c r="B603" s="29">
        <v>50</v>
      </c>
      <c r="C603" s="29" t="s">
        <v>28</v>
      </c>
      <c r="D603" s="377" t="s">
        <v>1416</v>
      </c>
      <c r="E603" s="378">
        <v>0.0163</v>
      </c>
      <c r="F603" s="367">
        <v>1814</v>
      </c>
      <c r="G603" s="188"/>
      <c r="H603" s="187"/>
      <c r="I603" s="187"/>
    </row>
    <row r="604" spans="2:9" ht="14.25">
      <c r="B604" s="29">
        <v>51</v>
      </c>
      <c r="C604" s="29" t="s">
        <v>28</v>
      </c>
      <c r="D604" s="377" t="s">
        <v>730</v>
      </c>
      <c r="E604" s="378">
        <v>0.0162</v>
      </c>
      <c r="F604" s="367">
        <v>1803</v>
      </c>
      <c r="G604" s="188"/>
      <c r="H604" s="187"/>
      <c r="I604" s="187"/>
    </row>
    <row r="605" spans="2:9" ht="14.25">
      <c r="B605" s="29">
        <v>52</v>
      </c>
      <c r="C605" s="29" t="s">
        <v>28</v>
      </c>
      <c r="D605" s="377" t="s">
        <v>1417</v>
      </c>
      <c r="E605" s="378">
        <v>0.0082</v>
      </c>
      <c r="F605" s="367">
        <v>913</v>
      </c>
      <c r="G605" s="188"/>
      <c r="H605" s="187"/>
      <c r="I605" s="187"/>
    </row>
    <row r="606" spans="2:9" ht="14.25">
      <c r="B606" s="29">
        <v>53</v>
      </c>
      <c r="C606" s="29" t="s">
        <v>28</v>
      </c>
      <c r="D606" s="377" t="s">
        <v>1418</v>
      </c>
      <c r="E606" s="378">
        <v>0.0358</v>
      </c>
      <c r="F606" s="367">
        <v>3985</v>
      </c>
      <c r="G606" s="188"/>
      <c r="H606" s="187"/>
      <c r="I606" s="187"/>
    </row>
    <row r="607" spans="2:9" ht="14.25">
      <c r="B607" s="29">
        <v>54</v>
      </c>
      <c r="C607" s="29" t="s">
        <v>28</v>
      </c>
      <c r="D607" s="377" t="s">
        <v>1419</v>
      </c>
      <c r="E607" s="378">
        <v>0.0092</v>
      </c>
      <c r="F607" s="367">
        <v>1024</v>
      </c>
      <c r="G607" s="188"/>
      <c r="H607" s="187"/>
      <c r="I607" s="187"/>
    </row>
    <row r="608" spans="2:9" ht="14.25">
      <c r="B608" s="29">
        <v>55</v>
      </c>
      <c r="C608" s="29" t="s">
        <v>28</v>
      </c>
      <c r="D608" s="377" t="s">
        <v>1420</v>
      </c>
      <c r="E608" s="378">
        <v>0.0101</v>
      </c>
      <c r="F608" s="367">
        <v>1124</v>
      </c>
      <c r="G608" s="188"/>
      <c r="H608" s="187"/>
      <c r="I608" s="187"/>
    </row>
    <row r="609" spans="2:9" ht="14.25">
      <c r="B609" s="29">
        <v>56</v>
      </c>
      <c r="C609" s="29" t="s">
        <v>28</v>
      </c>
      <c r="D609" s="377" t="s">
        <v>1421</v>
      </c>
      <c r="E609" s="378">
        <v>0.0029</v>
      </c>
      <c r="F609" s="367">
        <v>323</v>
      </c>
      <c r="G609" s="188"/>
      <c r="H609" s="187"/>
      <c r="I609" s="187"/>
    </row>
    <row r="610" spans="2:9" ht="14.25">
      <c r="B610" s="29">
        <v>57</v>
      </c>
      <c r="C610" s="29" t="s">
        <v>28</v>
      </c>
      <c r="D610" s="377" t="s">
        <v>1422</v>
      </c>
      <c r="E610" s="378">
        <v>0.0136</v>
      </c>
      <c r="F610" s="367">
        <v>1514</v>
      </c>
      <c r="G610" s="188"/>
      <c r="H610" s="187"/>
      <c r="I610" s="187"/>
    </row>
    <row r="611" spans="2:9" ht="14.25">
      <c r="B611" s="29">
        <v>58</v>
      </c>
      <c r="C611" s="29" t="s">
        <v>28</v>
      </c>
      <c r="D611" s="377" t="s">
        <v>1423</v>
      </c>
      <c r="E611" s="378">
        <v>0.0236</v>
      </c>
      <c r="F611" s="367">
        <v>2627</v>
      </c>
      <c r="G611" s="188"/>
      <c r="H611" s="187"/>
      <c r="I611" s="187"/>
    </row>
    <row r="612" spans="2:9" ht="14.25">
      <c r="B612" s="29">
        <v>59</v>
      </c>
      <c r="C612" s="29" t="s">
        <v>28</v>
      </c>
      <c r="D612" s="377" t="s">
        <v>1424</v>
      </c>
      <c r="E612" s="378">
        <v>0.0185</v>
      </c>
      <c r="F612" s="367">
        <v>2059</v>
      </c>
      <c r="G612" s="188"/>
      <c r="H612" s="187"/>
      <c r="I612" s="187"/>
    </row>
    <row r="613" spans="2:9" ht="14.25">
      <c r="B613" s="29">
        <v>60</v>
      </c>
      <c r="C613" s="29" t="s">
        <v>28</v>
      </c>
      <c r="D613" s="377" t="s">
        <v>1023</v>
      </c>
      <c r="E613" s="378">
        <v>0.0143</v>
      </c>
      <c r="F613" s="367">
        <v>1592</v>
      </c>
      <c r="G613" s="188"/>
      <c r="H613" s="187"/>
      <c r="I613" s="187"/>
    </row>
    <row r="614" spans="2:9" ht="14.25">
      <c r="B614" s="29">
        <v>61</v>
      </c>
      <c r="C614" s="29" t="s">
        <v>28</v>
      </c>
      <c r="D614" s="377" t="s">
        <v>1025</v>
      </c>
      <c r="E614" s="378">
        <v>0.0143</v>
      </c>
      <c r="F614" s="367">
        <v>1592</v>
      </c>
      <c r="G614" s="188"/>
      <c r="H614" s="187"/>
      <c r="I614" s="187"/>
    </row>
    <row r="615" spans="2:9" ht="14.25">
      <c r="B615" s="29">
        <v>62</v>
      </c>
      <c r="C615" s="29" t="s">
        <v>28</v>
      </c>
      <c r="D615" s="377" t="s">
        <v>1425</v>
      </c>
      <c r="E615" s="378">
        <v>0.0161</v>
      </c>
      <c r="F615" s="367">
        <v>1792</v>
      </c>
      <c r="G615" s="188"/>
      <c r="H615" s="187"/>
      <c r="I615" s="187"/>
    </row>
    <row r="616" spans="2:9" ht="14.25">
      <c r="B616" s="29">
        <v>63</v>
      </c>
      <c r="C616" s="29" t="s">
        <v>28</v>
      </c>
      <c r="D616" s="377" t="s">
        <v>1426</v>
      </c>
      <c r="E616" s="378">
        <v>0.0332</v>
      </c>
      <c r="F616" s="367">
        <v>3695</v>
      </c>
      <c r="G616" s="188"/>
      <c r="H616" s="187"/>
      <c r="I616" s="187"/>
    </row>
    <row r="617" spans="2:9" ht="14.25">
      <c r="B617" s="29">
        <v>64</v>
      </c>
      <c r="C617" s="29" t="s">
        <v>28</v>
      </c>
      <c r="D617" s="377" t="s">
        <v>1427</v>
      </c>
      <c r="E617" s="378">
        <v>0.019</v>
      </c>
      <c r="F617" s="367">
        <v>2400</v>
      </c>
      <c r="G617" s="188"/>
      <c r="H617" s="187"/>
      <c r="I617" s="187"/>
    </row>
    <row r="618" spans="2:9" ht="14.25">
      <c r="B618" s="29">
        <v>65</v>
      </c>
      <c r="C618" s="29" t="s">
        <v>28</v>
      </c>
      <c r="D618" s="377" t="s">
        <v>338</v>
      </c>
      <c r="E618" s="378">
        <v>0.0201</v>
      </c>
      <c r="F618" s="367">
        <v>2539</v>
      </c>
      <c r="G618" s="188"/>
      <c r="H618" s="187"/>
      <c r="I618" s="187"/>
    </row>
    <row r="619" spans="2:9" ht="14.25">
      <c r="B619" s="29">
        <v>66</v>
      </c>
      <c r="C619" s="29" t="s">
        <v>28</v>
      </c>
      <c r="D619" s="377" t="s">
        <v>1428</v>
      </c>
      <c r="E619" s="378">
        <v>0.0199</v>
      </c>
      <c r="F619" s="367">
        <v>2513</v>
      </c>
      <c r="G619" s="188"/>
      <c r="H619" s="187"/>
      <c r="I619" s="187"/>
    </row>
    <row r="620" spans="2:9" ht="14.25">
      <c r="B620" s="29">
        <v>67</v>
      </c>
      <c r="C620" s="29" t="s">
        <v>28</v>
      </c>
      <c r="D620" s="377" t="s">
        <v>988</v>
      </c>
      <c r="E620" s="378">
        <v>0.0068</v>
      </c>
      <c r="F620" s="367">
        <v>757</v>
      </c>
      <c r="G620" s="188"/>
      <c r="H620" s="187"/>
      <c r="I620" s="187"/>
    </row>
    <row r="621" spans="2:9" ht="14.25">
      <c r="B621" s="29">
        <v>68</v>
      </c>
      <c r="C621" s="29" t="s">
        <v>28</v>
      </c>
      <c r="D621" s="377" t="s">
        <v>1429</v>
      </c>
      <c r="E621" s="378">
        <v>0.0907</v>
      </c>
      <c r="F621" s="367">
        <v>11455</v>
      </c>
      <c r="G621" s="188"/>
      <c r="H621" s="187"/>
      <c r="I621" s="187"/>
    </row>
    <row r="622" spans="2:9" ht="14.25">
      <c r="B622" s="29">
        <v>69</v>
      </c>
      <c r="C622" s="29" t="s">
        <v>28</v>
      </c>
      <c r="D622" s="377" t="s">
        <v>1430</v>
      </c>
      <c r="E622" s="378">
        <v>0.44</v>
      </c>
      <c r="F622" s="367">
        <v>743000</v>
      </c>
      <c r="G622" s="188"/>
      <c r="H622" s="187"/>
      <c r="I622" s="187"/>
    </row>
    <row r="623" spans="2:9" ht="14.25">
      <c r="B623" s="29">
        <v>70</v>
      </c>
      <c r="C623" s="29" t="s">
        <v>28</v>
      </c>
      <c r="D623" s="377" t="s">
        <v>1431</v>
      </c>
      <c r="E623" s="378">
        <v>0.0143</v>
      </c>
      <c r="F623" s="367">
        <v>1592</v>
      </c>
      <c r="G623" s="188"/>
      <c r="H623" s="187"/>
      <c r="I623" s="187"/>
    </row>
    <row r="624" spans="2:9" ht="14.25">
      <c r="B624" s="29">
        <v>71</v>
      </c>
      <c r="C624" s="29" t="s">
        <v>28</v>
      </c>
      <c r="D624" s="377" t="s">
        <v>1432</v>
      </c>
      <c r="E624" s="378">
        <v>0.0318</v>
      </c>
      <c r="F624" s="367">
        <v>3539</v>
      </c>
      <c r="G624" s="188"/>
      <c r="H624" s="187"/>
      <c r="I624" s="187"/>
    </row>
    <row r="625" spans="2:9" ht="14.25">
      <c r="B625" s="29">
        <v>72</v>
      </c>
      <c r="C625" s="29" t="s">
        <v>28</v>
      </c>
      <c r="D625" s="377" t="s">
        <v>1433</v>
      </c>
      <c r="E625" s="378">
        <v>0.0138</v>
      </c>
      <c r="F625" s="367">
        <v>1536</v>
      </c>
      <c r="G625" s="188"/>
      <c r="H625" s="187"/>
      <c r="I625" s="187"/>
    </row>
    <row r="626" spans="2:9" ht="14.25">
      <c r="B626" s="29">
        <v>73</v>
      </c>
      <c r="C626" s="29" t="s">
        <v>28</v>
      </c>
      <c r="D626" s="377" t="s">
        <v>1434</v>
      </c>
      <c r="E626" s="378">
        <v>0.0149</v>
      </c>
      <c r="F626" s="367">
        <v>1882</v>
      </c>
      <c r="G626" s="188"/>
      <c r="H626" s="187"/>
      <c r="I626" s="187"/>
    </row>
    <row r="627" spans="2:9" ht="14.25">
      <c r="B627" s="29">
        <v>74</v>
      </c>
      <c r="C627" s="29" t="s">
        <v>28</v>
      </c>
      <c r="D627" s="377" t="s">
        <v>1435</v>
      </c>
      <c r="E627" s="378">
        <v>0.0082</v>
      </c>
      <c r="F627" s="367">
        <v>913</v>
      </c>
      <c r="G627" s="188"/>
      <c r="H627" s="187"/>
      <c r="I627" s="187"/>
    </row>
    <row r="628" spans="2:9" ht="14.25">
      <c r="B628" s="29">
        <v>75</v>
      </c>
      <c r="C628" s="29" t="s">
        <v>28</v>
      </c>
      <c r="D628" s="377" t="s">
        <v>1436</v>
      </c>
      <c r="E628" s="378">
        <v>0.0157</v>
      </c>
      <c r="F628" s="367">
        <v>2141</v>
      </c>
      <c r="G628" s="188"/>
      <c r="H628" s="187"/>
      <c r="I628" s="187"/>
    </row>
    <row r="629" spans="2:9" ht="14.25">
      <c r="B629" s="29">
        <v>76</v>
      </c>
      <c r="C629" s="29" t="s">
        <v>28</v>
      </c>
      <c r="D629" s="29">
        <v>388</v>
      </c>
      <c r="E629" s="31">
        <v>0.09</v>
      </c>
      <c r="F629" s="66">
        <v>9000</v>
      </c>
      <c r="G629" s="188"/>
      <c r="H629" s="187"/>
      <c r="I629" s="187"/>
    </row>
    <row r="630" spans="2:9" ht="14.25">
      <c r="B630" s="436"/>
      <c r="C630" s="436"/>
      <c r="D630" s="439">
        <v>48</v>
      </c>
      <c r="E630" s="437"/>
      <c r="F630" s="438"/>
      <c r="G630" s="188"/>
      <c r="H630" s="187"/>
      <c r="I630" s="187"/>
    </row>
    <row r="631" spans="2:9" ht="14.25">
      <c r="B631" s="29">
        <v>77</v>
      </c>
      <c r="C631" s="29" t="s">
        <v>28</v>
      </c>
      <c r="D631" s="29">
        <v>395</v>
      </c>
      <c r="E631" s="31">
        <v>0.44</v>
      </c>
      <c r="F631" s="66">
        <v>44000</v>
      </c>
      <c r="G631" s="188"/>
      <c r="H631" s="187"/>
      <c r="I631" s="187"/>
    </row>
    <row r="632" spans="2:9" ht="14.25">
      <c r="B632" s="29">
        <v>78</v>
      </c>
      <c r="C632" s="29" t="s">
        <v>28</v>
      </c>
      <c r="D632" s="29">
        <v>410</v>
      </c>
      <c r="E632" s="31">
        <v>0.22</v>
      </c>
      <c r="F632" s="66">
        <v>22000</v>
      </c>
      <c r="G632" s="188"/>
      <c r="H632" s="187"/>
      <c r="I632" s="187"/>
    </row>
    <row r="633" spans="2:9" ht="14.25">
      <c r="B633" s="29">
        <v>79</v>
      </c>
      <c r="C633" s="29" t="s">
        <v>28</v>
      </c>
      <c r="D633" s="29">
        <v>474</v>
      </c>
      <c r="E633" s="31">
        <v>0.41</v>
      </c>
      <c r="F633" s="66">
        <v>41000</v>
      </c>
      <c r="G633" s="188"/>
      <c r="H633" s="187"/>
      <c r="I633" s="187"/>
    </row>
    <row r="634" spans="2:9" ht="14.25">
      <c r="B634" s="29">
        <v>80</v>
      </c>
      <c r="C634" s="29" t="s">
        <v>28</v>
      </c>
      <c r="D634" s="29">
        <v>890</v>
      </c>
      <c r="E634" s="31">
        <v>0.0792</v>
      </c>
      <c r="F634" s="66">
        <v>7900</v>
      </c>
      <c r="G634" s="188"/>
      <c r="H634" s="187"/>
      <c r="I634" s="187"/>
    </row>
    <row r="635" spans="2:9" ht="14.25">
      <c r="B635" s="29">
        <v>81</v>
      </c>
      <c r="C635" s="29" t="s">
        <v>28</v>
      </c>
      <c r="D635" s="29">
        <v>469</v>
      </c>
      <c r="E635" s="31">
        <v>0.96</v>
      </c>
      <c r="F635" s="66">
        <v>96000</v>
      </c>
      <c r="G635" s="188"/>
      <c r="H635" s="187"/>
      <c r="I635" s="187"/>
    </row>
    <row r="636" spans="2:9" ht="14.25">
      <c r="B636" s="29">
        <v>82</v>
      </c>
      <c r="C636" s="29" t="s">
        <v>28</v>
      </c>
      <c r="D636" s="29">
        <v>467</v>
      </c>
      <c r="E636" s="31">
        <v>0.56</v>
      </c>
      <c r="F636" s="66">
        <v>56000</v>
      </c>
      <c r="G636" s="188"/>
      <c r="H636" s="187"/>
      <c r="I636" s="187"/>
    </row>
    <row r="637" spans="2:9" ht="14.25">
      <c r="B637" s="29">
        <v>83</v>
      </c>
      <c r="C637" s="29" t="s">
        <v>28</v>
      </c>
      <c r="D637" s="29">
        <v>442</v>
      </c>
      <c r="E637" s="31">
        <v>0.17</v>
      </c>
      <c r="F637" s="66">
        <v>17000</v>
      </c>
      <c r="G637" s="188"/>
      <c r="H637" s="187"/>
      <c r="I637" s="187"/>
    </row>
    <row r="638" spans="2:9" ht="14.25">
      <c r="B638" s="29">
        <v>84</v>
      </c>
      <c r="C638" s="29" t="s">
        <v>28</v>
      </c>
      <c r="D638" s="29">
        <v>440</v>
      </c>
      <c r="E638" s="31">
        <v>1.24</v>
      </c>
      <c r="F638" s="66">
        <v>124000</v>
      </c>
      <c r="G638" s="188"/>
      <c r="H638" s="187"/>
      <c r="I638" s="187"/>
    </row>
    <row r="639" spans="2:9" ht="14.25">
      <c r="B639" s="29">
        <v>85</v>
      </c>
      <c r="C639" s="29" t="s">
        <v>28</v>
      </c>
      <c r="D639" s="29">
        <v>873</v>
      </c>
      <c r="E639" s="31">
        <v>0.08</v>
      </c>
      <c r="F639" s="66">
        <v>8000</v>
      </c>
      <c r="G639" s="188"/>
      <c r="H639" s="187"/>
      <c r="I639" s="187"/>
    </row>
    <row r="640" spans="2:9" ht="14.25">
      <c r="B640" s="29">
        <v>86</v>
      </c>
      <c r="C640" s="29" t="s">
        <v>28</v>
      </c>
      <c r="D640" s="29" t="s">
        <v>533</v>
      </c>
      <c r="E640" s="31">
        <v>0.29</v>
      </c>
      <c r="F640" s="66">
        <v>29000</v>
      </c>
      <c r="G640" s="188"/>
      <c r="H640" s="187"/>
      <c r="I640" s="187"/>
    </row>
    <row r="641" spans="2:9" ht="14.25">
      <c r="B641" s="29">
        <v>87</v>
      </c>
      <c r="C641" s="29" t="s">
        <v>28</v>
      </c>
      <c r="D641" s="29" t="s">
        <v>534</v>
      </c>
      <c r="E641" s="31">
        <v>0.49</v>
      </c>
      <c r="F641" s="66">
        <v>49000</v>
      </c>
      <c r="G641" s="188"/>
      <c r="H641" s="187"/>
      <c r="I641" s="187"/>
    </row>
    <row r="642" spans="2:9" ht="14.25">
      <c r="B642" s="29">
        <v>88</v>
      </c>
      <c r="C642" s="29" t="s">
        <v>28</v>
      </c>
      <c r="D642" s="29" t="s">
        <v>535</v>
      </c>
      <c r="E642" s="31">
        <v>0.01</v>
      </c>
      <c r="F642" s="66">
        <v>1000</v>
      </c>
      <c r="G642" s="188"/>
      <c r="H642" s="187"/>
      <c r="I642" s="187"/>
    </row>
    <row r="643" spans="2:9" ht="14.25">
      <c r="B643" s="29">
        <v>89</v>
      </c>
      <c r="C643" s="29" t="s">
        <v>28</v>
      </c>
      <c r="D643" s="29" t="s">
        <v>536</v>
      </c>
      <c r="E643" s="31">
        <v>0.69</v>
      </c>
      <c r="F643" s="66">
        <v>69000</v>
      </c>
      <c r="G643" s="188"/>
      <c r="H643" s="187"/>
      <c r="I643" s="187"/>
    </row>
    <row r="644" spans="2:9" ht="14.25">
      <c r="B644" s="29">
        <v>90</v>
      </c>
      <c r="C644" s="29" t="s">
        <v>28</v>
      </c>
      <c r="D644" s="29">
        <v>844</v>
      </c>
      <c r="E644" s="31">
        <v>0.64</v>
      </c>
      <c r="F644" s="66">
        <v>64000</v>
      </c>
      <c r="G644" s="188"/>
      <c r="H644" s="187"/>
      <c r="I644" s="187"/>
    </row>
    <row r="645" spans="2:9" ht="14.25">
      <c r="B645" s="29">
        <v>91</v>
      </c>
      <c r="C645" s="29" t="s">
        <v>28</v>
      </c>
      <c r="D645" s="29">
        <v>878</v>
      </c>
      <c r="E645" s="31">
        <v>0.1</v>
      </c>
      <c r="F645" s="66">
        <v>10000</v>
      </c>
      <c r="G645" s="188"/>
      <c r="H645" s="187"/>
      <c r="I645" s="187"/>
    </row>
    <row r="646" spans="2:9" ht="14.25">
      <c r="B646" s="30"/>
      <c r="C646" s="27" t="s">
        <v>30</v>
      </c>
      <c r="D646" s="30"/>
      <c r="E646" s="32">
        <f>SUM(E647:E694)</f>
        <v>12.443700000000002</v>
      </c>
      <c r="F646" s="65">
        <f>SUM(F647:F694)</f>
        <v>1212724.2</v>
      </c>
      <c r="G646" s="188"/>
      <c r="H646" s="187"/>
      <c r="I646" s="187"/>
    </row>
    <row r="647" spans="2:9" ht="14.25">
      <c r="B647" s="29">
        <v>1</v>
      </c>
      <c r="C647" s="215" t="s">
        <v>1250</v>
      </c>
      <c r="D647" s="29" t="s">
        <v>537</v>
      </c>
      <c r="E647" s="31">
        <v>0.0054</v>
      </c>
      <c r="F647" s="66">
        <v>100</v>
      </c>
      <c r="G647" s="188"/>
      <c r="H647" s="187"/>
      <c r="I647" s="187"/>
    </row>
    <row r="648" spans="2:9" ht="14.25">
      <c r="B648" s="29">
        <v>2</v>
      </c>
      <c r="C648" s="215" t="s">
        <v>1250</v>
      </c>
      <c r="D648" s="29" t="s">
        <v>75</v>
      </c>
      <c r="E648" s="31">
        <v>0.0677</v>
      </c>
      <c r="F648" s="66">
        <v>10000</v>
      </c>
      <c r="G648" s="188"/>
      <c r="H648" s="187"/>
      <c r="I648" s="187"/>
    </row>
    <row r="649" spans="2:9" ht="14.25">
      <c r="B649" s="29">
        <v>3</v>
      </c>
      <c r="C649" s="215" t="s">
        <v>1250</v>
      </c>
      <c r="D649" s="29" t="s">
        <v>538</v>
      </c>
      <c r="E649" s="31">
        <v>0.3125</v>
      </c>
      <c r="F649" s="66">
        <v>1562.5</v>
      </c>
      <c r="G649" s="188"/>
      <c r="H649" s="187"/>
      <c r="I649" s="187"/>
    </row>
    <row r="650" spans="2:9" ht="14.25">
      <c r="B650" s="29">
        <v>4</v>
      </c>
      <c r="C650" s="215" t="s">
        <v>1250</v>
      </c>
      <c r="D650" s="29" t="s">
        <v>539</v>
      </c>
      <c r="E650" s="31">
        <v>0.0328</v>
      </c>
      <c r="F650" s="66">
        <v>164</v>
      </c>
      <c r="G650" s="188"/>
      <c r="H650" s="187"/>
      <c r="I650" s="187"/>
    </row>
    <row r="651" spans="2:9" ht="14.25">
      <c r="B651" s="29">
        <v>5</v>
      </c>
      <c r="C651" s="140" t="s">
        <v>1250</v>
      </c>
      <c r="D651" s="121">
        <v>13</v>
      </c>
      <c r="E651" s="128">
        <v>0.15</v>
      </c>
      <c r="F651" s="214">
        <v>15000</v>
      </c>
      <c r="G651" s="188"/>
      <c r="H651" s="187"/>
      <c r="I651" s="187"/>
    </row>
    <row r="652" spans="2:9" ht="14.25">
      <c r="B652" s="29">
        <v>6</v>
      </c>
      <c r="C652" s="140" t="s">
        <v>1250</v>
      </c>
      <c r="D652" s="121">
        <v>32</v>
      </c>
      <c r="E652" s="128">
        <v>0.73</v>
      </c>
      <c r="F652" s="214">
        <v>73000</v>
      </c>
      <c r="G652" s="188"/>
      <c r="H652" s="187"/>
      <c r="I652" s="187"/>
    </row>
    <row r="653" spans="2:9" ht="14.25">
      <c r="B653" s="29">
        <v>7</v>
      </c>
      <c r="C653" s="140" t="s">
        <v>1250</v>
      </c>
      <c r="D653" s="121">
        <v>64</v>
      </c>
      <c r="E653" s="128">
        <v>1.53</v>
      </c>
      <c r="F653" s="214">
        <v>153000</v>
      </c>
      <c r="G653" s="188"/>
      <c r="H653" s="187"/>
      <c r="I653" s="187"/>
    </row>
    <row r="654" spans="2:9" ht="14.25">
      <c r="B654" s="29">
        <v>8</v>
      </c>
      <c r="C654" s="140" t="s">
        <v>1250</v>
      </c>
      <c r="D654" s="121">
        <v>65</v>
      </c>
      <c r="E654" s="128">
        <v>0.15</v>
      </c>
      <c r="F654" s="214">
        <v>15000</v>
      </c>
      <c r="G654" s="188"/>
      <c r="H654" s="187"/>
      <c r="I654" s="187"/>
    </row>
    <row r="655" spans="2:9" ht="14.25">
      <c r="B655" s="29">
        <v>9</v>
      </c>
      <c r="C655" s="140" t="s">
        <v>1250</v>
      </c>
      <c r="D655" s="121">
        <v>78</v>
      </c>
      <c r="E655" s="128">
        <v>0.1</v>
      </c>
      <c r="F655" s="214">
        <v>10000</v>
      </c>
      <c r="G655" s="188"/>
      <c r="H655" s="187"/>
      <c r="I655" s="187"/>
    </row>
    <row r="656" spans="2:9" ht="14.25">
      <c r="B656" s="29">
        <v>10</v>
      </c>
      <c r="C656" s="140" t="s">
        <v>1250</v>
      </c>
      <c r="D656" s="121">
        <v>93</v>
      </c>
      <c r="E656" s="128">
        <v>0.07</v>
      </c>
      <c r="F656" s="214">
        <v>7000</v>
      </c>
      <c r="G656" s="188"/>
      <c r="H656" s="187"/>
      <c r="I656" s="187"/>
    </row>
    <row r="657" spans="2:9" ht="14.25">
      <c r="B657" s="29">
        <v>11</v>
      </c>
      <c r="C657" s="140" t="s">
        <v>1250</v>
      </c>
      <c r="D657" s="121">
        <v>119</v>
      </c>
      <c r="E657" s="128">
        <v>0.08</v>
      </c>
      <c r="F657" s="214">
        <v>8000</v>
      </c>
      <c r="G657" s="188"/>
      <c r="H657" s="187"/>
      <c r="I657" s="187"/>
    </row>
    <row r="658" spans="2:9" ht="14.25">
      <c r="B658" s="29">
        <v>12</v>
      </c>
      <c r="C658" s="140" t="s">
        <v>1250</v>
      </c>
      <c r="D658" s="121">
        <v>148</v>
      </c>
      <c r="E658" s="128">
        <v>0.36</v>
      </c>
      <c r="F658" s="214">
        <v>36000</v>
      </c>
      <c r="G658" s="188"/>
      <c r="H658" s="187"/>
      <c r="I658" s="187"/>
    </row>
    <row r="659" spans="2:9" ht="14.25">
      <c r="B659" s="29">
        <v>13</v>
      </c>
      <c r="C659" s="140" t="s">
        <v>1250</v>
      </c>
      <c r="D659" s="121" t="s">
        <v>1289</v>
      </c>
      <c r="E659" s="128">
        <v>0.08</v>
      </c>
      <c r="F659" s="214">
        <v>8000</v>
      </c>
      <c r="G659" s="188"/>
      <c r="H659" s="187"/>
      <c r="I659" s="187"/>
    </row>
    <row r="660" spans="2:9" ht="14.25">
      <c r="B660" s="29">
        <v>14</v>
      </c>
      <c r="C660" s="140" t="s">
        <v>1250</v>
      </c>
      <c r="D660" s="121" t="s">
        <v>1290</v>
      </c>
      <c r="E660" s="128">
        <v>0.02</v>
      </c>
      <c r="F660" s="214">
        <v>2000</v>
      </c>
      <c r="G660" s="188"/>
      <c r="H660" s="187"/>
      <c r="I660" s="187"/>
    </row>
    <row r="661" spans="2:9" ht="14.25">
      <c r="B661" s="29">
        <v>15</v>
      </c>
      <c r="C661" s="140" t="s">
        <v>1250</v>
      </c>
      <c r="D661" s="121">
        <v>250</v>
      </c>
      <c r="E661" s="128">
        <v>0.06</v>
      </c>
      <c r="F661" s="214">
        <v>6000</v>
      </c>
      <c r="G661" s="188"/>
      <c r="H661" s="187"/>
      <c r="I661" s="187"/>
    </row>
    <row r="662" spans="2:9" ht="14.25">
      <c r="B662" s="29">
        <v>16</v>
      </c>
      <c r="C662" s="140" t="s">
        <v>1250</v>
      </c>
      <c r="D662" s="121">
        <v>271</v>
      </c>
      <c r="E662" s="128">
        <v>0.85</v>
      </c>
      <c r="F662" s="214">
        <v>85000</v>
      </c>
      <c r="G662" s="188"/>
      <c r="H662" s="187"/>
      <c r="I662" s="187"/>
    </row>
    <row r="663" spans="2:9" ht="14.25">
      <c r="B663" s="29">
        <v>17</v>
      </c>
      <c r="C663" s="140" t="s">
        <v>1250</v>
      </c>
      <c r="D663" s="121">
        <v>299</v>
      </c>
      <c r="E663" s="128">
        <v>0.2</v>
      </c>
      <c r="F663" s="214">
        <v>20000</v>
      </c>
      <c r="G663" s="188"/>
      <c r="H663" s="187"/>
      <c r="I663" s="187"/>
    </row>
    <row r="664" spans="2:9" ht="14.25">
      <c r="B664" s="29">
        <v>18</v>
      </c>
      <c r="C664" s="140" t="s">
        <v>1250</v>
      </c>
      <c r="D664" s="121">
        <v>308</v>
      </c>
      <c r="E664" s="128">
        <v>0.02</v>
      </c>
      <c r="F664" s="214">
        <v>2000</v>
      </c>
      <c r="G664" s="188"/>
      <c r="H664" s="187"/>
      <c r="I664" s="187"/>
    </row>
    <row r="665" spans="2:9" ht="14.25">
      <c r="B665" s="29">
        <v>19</v>
      </c>
      <c r="C665" s="140" t="s">
        <v>1250</v>
      </c>
      <c r="D665" s="121" t="s">
        <v>1491</v>
      </c>
      <c r="E665" s="369">
        <v>0.2681</v>
      </c>
      <c r="F665" s="367">
        <f>2681*57000/5700</f>
        <v>26810</v>
      </c>
      <c r="G665" s="188"/>
      <c r="H665" s="187"/>
      <c r="I665" s="187"/>
    </row>
    <row r="666" spans="2:9" ht="14.25">
      <c r="B666" s="29">
        <v>20</v>
      </c>
      <c r="C666" s="140" t="s">
        <v>1250</v>
      </c>
      <c r="D666" s="121" t="s">
        <v>1492</v>
      </c>
      <c r="E666" s="369">
        <v>0.3662</v>
      </c>
      <c r="F666" s="367">
        <f>3662*57000/5700</f>
        <v>36620</v>
      </c>
      <c r="G666" s="188"/>
      <c r="H666" s="187"/>
      <c r="I666" s="187"/>
    </row>
    <row r="667" spans="2:9" ht="14.25">
      <c r="B667" s="29">
        <v>20</v>
      </c>
      <c r="C667" s="140" t="s">
        <v>1250</v>
      </c>
      <c r="D667" s="121">
        <v>376</v>
      </c>
      <c r="E667" s="128">
        <v>0.29</v>
      </c>
      <c r="F667" s="214">
        <v>29000</v>
      </c>
      <c r="G667" s="188"/>
      <c r="H667" s="187"/>
      <c r="I667" s="187"/>
    </row>
    <row r="668" spans="2:9" ht="14.25">
      <c r="B668" s="29">
        <v>21</v>
      </c>
      <c r="C668" s="140" t="s">
        <v>1250</v>
      </c>
      <c r="D668" s="121">
        <v>381</v>
      </c>
      <c r="E668" s="128">
        <v>0.07</v>
      </c>
      <c r="F668" s="214">
        <v>7000</v>
      </c>
      <c r="G668" s="188"/>
      <c r="H668" s="187"/>
      <c r="I668" s="187"/>
    </row>
    <row r="669" spans="2:9" ht="14.25">
      <c r="B669" s="29">
        <v>22</v>
      </c>
      <c r="C669" s="140" t="s">
        <v>1250</v>
      </c>
      <c r="D669" s="121" t="s">
        <v>1493</v>
      </c>
      <c r="E669" s="369">
        <v>0.2781</v>
      </c>
      <c r="F669" s="367">
        <f>2781*28000/2800</f>
        <v>27810</v>
      </c>
      <c r="G669" s="188"/>
      <c r="H669" s="187"/>
      <c r="I669" s="187"/>
    </row>
    <row r="670" spans="2:9" ht="14.25">
      <c r="B670" s="29">
        <v>23</v>
      </c>
      <c r="C670" s="140" t="s">
        <v>1250</v>
      </c>
      <c r="D670" s="121">
        <v>417</v>
      </c>
      <c r="E670" s="128">
        <v>0.09</v>
      </c>
      <c r="F670" s="214">
        <v>9000</v>
      </c>
      <c r="G670" s="188"/>
      <c r="H670" s="187"/>
      <c r="I670" s="187"/>
    </row>
    <row r="671" spans="2:9" ht="14.25">
      <c r="B671" s="29">
        <v>24</v>
      </c>
      <c r="C671" s="140" t="s">
        <v>1250</v>
      </c>
      <c r="D671" s="121">
        <v>442</v>
      </c>
      <c r="E671" s="128">
        <v>1.89</v>
      </c>
      <c r="F671" s="214">
        <v>189000</v>
      </c>
      <c r="G671" s="188"/>
      <c r="H671" s="187"/>
      <c r="I671" s="187"/>
    </row>
    <row r="672" spans="2:9" ht="14.25">
      <c r="B672" s="29">
        <v>25</v>
      </c>
      <c r="C672" s="140" t="s">
        <v>1250</v>
      </c>
      <c r="D672" s="121">
        <v>483</v>
      </c>
      <c r="E672" s="128">
        <v>1.38</v>
      </c>
      <c r="F672" s="214">
        <v>138000</v>
      </c>
      <c r="G672" s="188"/>
      <c r="H672" s="187"/>
      <c r="I672" s="187"/>
    </row>
    <row r="673" spans="2:9" ht="14.25">
      <c r="B673" s="29">
        <v>26</v>
      </c>
      <c r="C673" s="140" t="s">
        <v>1250</v>
      </c>
      <c r="D673" s="121" t="s">
        <v>1291</v>
      </c>
      <c r="E673" s="128">
        <v>0.0044</v>
      </c>
      <c r="F673" s="214">
        <v>400</v>
      </c>
      <c r="G673" s="188"/>
      <c r="H673" s="187"/>
      <c r="I673" s="187"/>
    </row>
    <row r="674" spans="2:9" ht="14.25">
      <c r="B674" s="29">
        <v>27</v>
      </c>
      <c r="C674" s="140" t="s">
        <v>1250</v>
      </c>
      <c r="D674" s="121" t="s">
        <v>1292</v>
      </c>
      <c r="E674" s="128">
        <v>0.3</v>
      </c>
      <c r="F674" s="214">
        <v>30000</v>
      </c>
      <c r="G674" s="188"/>
      <c r="H674" s="187"/>
      <c r="I674" s="187"/>
    </row>
    <row r="675" spans="2:9" ht="14.25">
      <c r="B675" s="29">
        <v>28</v>
      </c>
      <c r="C675" s="140" t="s">
        <v>1250</v>
      </c>
      <c r="D675" s="121">
        <v>492</v>
      </c>
      <c r="E675" s="128">
        <v>0.18</v>
      </c>
      <c r="F675" s="214">
        <v>18000</v>
      </c>
      <c r="G675" s="188"/>
      <c r="H675" s="187"/>
      <c r="I675" s="187"/>
    </row>
    <row r="676" spans="2:9" ht="14.25">
      <c r="B676" s="29">
        <v>29</v>
      </c>
      <c r="C676" s="140" t="s">
        <v>1250</v>
      </c>
      <c r="D676" s="121">
        <v>543</v>
      </c>
      <c r="E676" s="128">
        <v>0.26</v>
      </c>
      <c r="F676" s="214">
        <v>26000</v>
      </c>
      <c r="G676" s="188"/>
      <c r="H676" s="187"/>
      <c r="I676" s="187"/>
    </row>
    <row r="677" spans="2:9" ht="14.25">
      <c r="B677" s="29">
        <v>30</v>
      </c>
      <c r="C677" s="140" t="s">
        <v>1250</v>
      </c>
      <c r="D677" s="121">
        <v>544</v>
      </c>
      <c r="E677" s="128">
        <v>0.39</v>
      </c>
      <c r="F677" s="214">
        <v>39000</v>
      </c>
      <c r="G677" s="188"/>
      <c r="H677" s="187"/>
      <c r="I677" s="187"/>
    </row>
    <row r="678" spans="2:9" ht="14.25">
      <c r="B678" s="29">
        <v>31</v>
      </c>
      <c r="C678" s="140" t="s">
        <v>1250</v>
      </c>
      <c r="D678" s="121">
        <v>552</v>
      </c>
      <c r="E678" s="128">
        <v>0.62</v>
      </c>
      <c r="F678" s="214">
        <v>62000</v>
      </c>
      <c r="G678" s="188"/>
      <c r="H678" s="187"/>
      <c r="I678" s="187"/>
    </row>
    <row r="679" spans="2:9" ht="14.25">
      <c r="B679" s="29">
        <v>32</v>
      </c>
      <c r="C679" s="140" t="s">
        <v>1250</v>
      </c>
      <c r="D679" s="121">
        <v>587</v>
      </c>
      <c r="E679" s="128">
        <v>0.1</v>
      </c>
      <c r="F679" s="214">
        <v>10000</v>
      </c>
      <c r="G679" s="188"/>
      <c r="H679" s="187"/>
      <c r="I679" s="187"/>
    </row>
    <row r="680" spans="2:9" ht="14.25">
      <c r="B680" s="29">
        <v>33</v>
      </c>
      <c r="C680" s="140" t="s">
        <v>1250</v>
      </c>
      <c r="D680" s="121">
        <v>588</v>
      </c>
      <c r="E680" s="128">
        <v>0.08</v>
      </c>
      <c r="F680" s="214">
        <v>8000</v>
      </c>
      <c r="G680" s="188"/>
      <c r="H680" s="187"/>
      <c r="I680" s="187"/>
    </row>
    <row r="681" spans="2:9" ht="14.25">
      <c r="B681" s="29">
        <v>34</v>
      </c>
      <c r="C681" s="140" t="s">
        <v>1250</v>
      </c>
      <c r="D681" s="121" t="s">
        <v>1293</v>
      </c>
      <c r="E681" s="128">
        <v>0.09</v>
      </c>
      <c r="F681" s="214">
        <v>9000</v>
      </c>
      <c r="G681" s="188"/>
      <c r="H681" s="187"/>
      <c r="I681" s="187"/>
    </row>
    <row r="682" spans="2:9" ht="14.25">
      <c r="B682" s="29">
        <v>35</v>
      </c>
      <c r="C682" s="140" t="s">
        <v>1250</v>
      </c>
      <c r="D682" s="121" t="s">
        <v>1294</v>
      </c>
      <c r="E682" s="128">
        <v>0.04</v>
      </c>
      <c r="F682" s="214">
        <v>4000</v>
      </c>
      <c r="G682" s="188"/>
      <c r="H682" s="187"/>
      <c r="I682" s="187"/>
    </row>
    <row r="683" spans="2:9" ht="14.25">
      <c r="B683" s="29">
        <v>36</v>
      </c>
      <c r="C683" s="140" t="s">
        <v>1250</v>
      </c>
      <c r="D683" s="121" t="s">
        <v>1295</v>
      </c>
      <c r="E683" s="128">
        <v>0.14</v>
      </c>
      <c r="F683" s="214">
        <v>14000</v>
      </c>
      <c r="G683" s="188"/>
      <c r="H683" s="187"/>
      <c r="I683" s="187"/>
    </row>
    <row r="684" spans="2:9" ht="14.25">
      <c r="B684" s="29">
        <v>37</v>
      </c>
      <c r="C684" s="140" t="s">
        <v>1250</v>
      </c>
      <c r="D684" s="121" t="s">
        <v>1296</v>
      </c>
      <c r="E684" s="128">
        <v>0.14</v>
      </c>
      <c r="F684" s="214">
        <v>14000</v>
      </c>
      <c r="G684" s="188"/>
      <c r="H684" s="187"/>
      <c r="I684" s="187"/>
    </row>
    <row r="685" spans="2:9" ht="14.25">
      <c r="B685" s="29">
        <v>38</v>
      </c>
      <c r="C685" s="140" t="s">
        <v>1250</v>
      </c>
      <c r="D685" s="121" t="s">
        <v>1297</v>
      </c>
      <c r="E685" s="128">
        <v>0.0026</v>
      </c>
      <c r="F685" s="214">
        <v>200</v>
      </c>
      <c r="G685" s="188"/>
      <c r="H685" s="187"/>
      <c r="I685" s="187"/>
    </row>
    <row r="686" spans="2:9" ht="14.25">
      <c r="B686" s="436"/>
      <c r="C686" s="436"/>
      <c r="D686" s="439">
        <v>49</v>
      </c>
      <c r="E686" s="437"/>
      <c r="F686" s="438"/>
      <c r="G686" s="188"/>
      <c r="H686" s="187"/>
      <c r="I686" s="187"/>
    </row>
    <row r="687" spans="2:9" ht="14.25">
      <c r="B687" s="29">
        <v>39</v>
      </c>
      <c r="C687" s="140" t="s">
        <v>1250</v>
      </c>
      <c r="D687" s="122" t="s">
        <v>1001</v>
      </c>
      <c r="E687" s="128">
        <v>0.15</v>
      </c>
      <c r="F687" s="214">
        <v>15000</v>
      </c>
      <c r="G687" s="188"/>
      <c r="H687" s="187"/>
      <c r="I687" s="187"/>
    </row>
    <row r="688" spans="2:9" ht="14.25">
      <c r="B688" s="29">
        <v>40</v>
      </c>
      <c r="C688" s="140" t="s">
        <v>1250</v>
      </c>
      <c r="D688" s="122" t="s">
        <v>1010</v>
      </c>
      <c r="E688" s="128">
        <v>0.01</v>
      </c>
      <c r="F688" s="214">
        <v>1000</v>
      </c>
      <c r="G688" s="188"/>
      <c r="H688" s="187"/>
      <c r="I688" s="187"/>
    </row>
    <row r="689" spans="2:9" ht="14.25">
      <c r="B689" s="29">
        <v>41</v>
      </c>
      <c r="C689" s="140" t="s">
        <v>1250</v>
      </c>
      <c r="D689" s="121" t="s">
        <v>1298</v>
      </c>
      <c r="E689" s="128">
        <v>0.08</v>
      </c>
      <c r="F689" s="214">
        <v>8000</v>
      </c>
      <c r="G689" s="188"/>
      <c r="H689" s="187"/>
      <c r="I689" s="187"/>
    </row>
    <row r="690" spans="2:9" ht="14.25">
      <c r="B690" s="29">
        <v>42</v>
      </c>
      <c r="C690" s="140" t="s">
        <v>1250</v>
      </c>
      <c r="D690" s="121" t="s">
        <v>1299</v>
      </c>
      <c r="E690" s="128">
        <v>0.14</v>
      </c>
      <c r="F690" s="214">
        <v>14000</v>
      </c>
      <c r="G690" s="188"/>
      <c r="H690" s="187"/>
      <c r="I690" s="187"/>
    </row>
    <row r="691" spans="2:9" ht="14.25">
      <c r="B691" s="29">
        <v>43</v>
      </c>
      <c r="C691" s="140" t="s">
        <v>1250</v>
      </c>
      <c r="D691" s="121" t="s">
        <v>1300</v>
      </c>
      <c r="E691" s="128">
        <v>0.08</v>
      </c>
      <c r="F691" s="214">
        <v>8000</v>
      </c>
      <c r="G691" s="188"/>
      <c r="H691" s="187"/>
      <c r="I691" s="187"/>
    </row>
    <row r="692" spans="2:9" ht="14.25">
      <c r="B692" s="29">
        <v>44</v>
      </c>
      <c r="C692" s="140" t="s">
        <v>1250</v>
      </c>
      <c r="D692" s="121" t="s">
        <v>1301</v>
      </c>
      <c r="E692" s="128">
        <v>0.09</v>
      </c>
      <c r="F692" s="214">
        <v>9000</v>
      </c>
      <c r="G692" s="188"/>
      <c r="H692" s="187"/>
      <c r="I692" s="187"/>
    </row>
    <row r="693" spans="2:9" ht="14.25">
      <c r="B693" s="29">
        <v>45</v>
      </c>
      <c r="C693" s="140" t="s">
        <v>1250</v>
      </c>
      <c r="D693" s="121" t="s">
        <v>1302</v>
      </c>
      <c r="E693" s="128">
        <v>0.084</v>
      </c>
      <c r="F693" s="214">
        <v>8000</v>
      </c>
      <c r="G693" s="188"/>
      <c r="H693" s="187"/>
      <c r="I693" s="187"/>
    </row>
    <row r="694" spans="2:9" ht="14.25">
      <c r="B694" s="29">
        <v>46</v>
      </c>
      <c r="C694" s="232" t="s">
        <v>1250</v>
      </c>
      <c r="D694" s="29" t="s">
        <v>540</v>
      </c>
      <c r="E694" s="31">
        <v>0.0119</v>
      </c>
      <c r="F694" s="66">
        <v>57.7</v>
      </c>
      <c r="G694" s="188"/>
      <c r="H694" s="203"/>
      <c r="I694" s="187"/>
    </row>
    <row r="695" spans="2:9" ht="14.25">
      <c r="B695" s="30"/>
      <c r="C695" s="27" t="s">
        <v>32</v>
      </c>
      <c r="D695" s="30"/>
      <c r="E695" s="32">
        <f>SUM(E696:E751)</f>
        <v>15.607000000000001</v>
      </c>
      <c r="F695" s="65">
        <f>SUM(F696:F751)</f>
        <v>1535470</v>
      </c>
      <c r="G695" s="188"/>
      <c r="H695" s="187"/>
      <c r="I695" s="187"/>
    </row>
    <row r="696" spans="2:9" ht="14.25">
      <c r="B696" s="100">
        <v>1</v>
      </c>
      <c r="C696" s="582"/>
      <c r="D696" s="183" t="s">
        <v>1023</v>
      </c>
      <c r="E696" s="184">
        <v>0.11</v>
      </c>
      <c r="F696" s="185">
        <v>13200</v>
      </c>
      <c r="G696" s="188"/>
      <c r="H696" s="187"/>
      <c r="I696" s="187"/>
    </row>
    <row r="697" spans="2:9" ht="14.25">
      <c r="B697" s="100">
        <v>2</v>
      </c>
      <c r="C697" s="582"/>
      <c r="D697" s="183" t="s">
        <v>1024</v>
      </c>
      <c r="E697" s="184">
        <v>0.002</v>
      </c>
      <c r="F697" s="185">
        <v>240</v>
      </c>
      <c r="G697" s="188"/>
      <c r="H697" s="187"/>
      <c r="I697" s="187"/>
    </row>
    <row r="698" spans="2:9" ht="14.25">
      <c r="B698" s="100">
        <v>3</v>
      </c>
      <c r="C698" s="582"/>
      <c r="D698" s="183" t="s">
        <v>1025</v>
      </c>
      <c r="E698" s="184">
        <v>0.03</v>
      </c>
      <c r="F698" s="185">
        <v>3600</v>
      </c>
      <c r="G698" s="188"/>
      <c r="H698" s="187"/>
      <c r="I698" s="187"/>
    </row>
    <row r="699" spans="2:9" ht="14.25">
      <c r="B699" s="100">
        <v>4</v>
      </c>
      <c r="C699" s="582"/>
      <c r="D699" s="183" t="s">
        <v>1022</v>
      </c>
      <c r="E699" s="184">
        <v>0.1303</v>
      </c>
      <c r="F699" s="185">
        <v>13030</v>
      </c>
      <c r="G699" s="188"/>
      <c r="H699" s="187"/>
      <c r="I699" s="187"/>
    </row>
    <row r="700" spans="2:9" ht="38.25">
      <c r="B700" s="100">
        <v>5</v>
      </c>
      <c r="C700" s="29" t="s">
        <v>481</v>
      </c>
      <c r="D700" s="29">
        <v>758</v>
      </c>
      <c r="E700" s="31">
        <v>0.17</v>
      </c>
      <c r="F700" s="66">
        <v>1700</v>
      </c>
      <c r="G700" s="188"/>
      <c r="H700" s="187"/>
      <c r="I700" s="187"/>
    </row>
    <row r="701" spans="2:9" ht="14.25">
      <c r="B701" s="100">
        <v>6</v>
      </c>
      <c r="C701" s="94" t="s">
        <v>1250</v>
      </c>
      <c r="D701" s="94" t="s">
        <v>1310</v>
      </c>
      <c r="E701" s="31">
        <v>0.0013</v>
      </c>
      <c r="F701" s="66">
        <v>100</v>
      </c>
      <c r="G701" s="188"/>
      <c r="H701" s="187"/>
      <c r="I701" s="187"/>
    </row>
    <row r="702" spans="2:9" ht="14.25">
      <c r="B702" s="100">
        <v>7</v>
      </c>
      <c r="C702" s="94" t="s">
        <v>1250</v>
      </c>
      <c r="D702" s="94" t="s">
        <v>1311</v>
      </c>
      <c r="E702" s="31">
        <v>0.0303</v>
      </c>
      <c r="F702" s="66">
        <v>100</v>
      </c>
      <c r="G702" s="188"/>
      <c r="H702" s="187"/>
      <c r="I702" s="187"/>
    </row>
    <row r="703" spans="2:9" ht="14.25">
      <c r="B703" s="100">
        <v>8</v>
      </c>
      <c r="C703" s="580" t="s">
        <v>1250</v>
      </c>
      <c r="D703" s="94" t="s">
        <v>1336</v>
      </c>
      <c r="E703" s="31">
        <v>0.1571</v>
      </c>
      <c r="F703" s="547">
        <v>100</v>
      </c>
      <c r="G703" s="188"/>
      <c r="H703" s="187"/>
      <c r="I703" s="187"/>
    </row>
    <row r="704" spans="2:9" ht="14.25">
      <c r="B704" s="100">
        <v>9</v>
      </c>
      <c r="C704" s="581"/>
      <c r="D704" s="94" t="s">
        <v>1337</v>
      </c>
      <c r="E704" s="31">
        <v>0.0587</v>
      </c>
      <c r="F704" s="549"/>
      <c r="G704" s="188"/>
      <c r="H704" s="187"/>
      <c r="I704" s="187"/>
    </row>
    <row r="705" spans="2:9" ht="14.25">
      <c r="B705" s="100">
        <v>10</v>
      </c>
      <c r="C705" s="94" t="s">
        <v>1250</v>
      </c>
      <c r="D705" s="94" t="s">
        <v>1338</v>
      </c>
      <c r="E705" s="31">
        <v>0.0653</v>
      </c>
      <c r="F705" s="66">
        <v>100</v>
      </c>
      <c r="G705" s="188"/>
      <c r="H705" s="187"/>
      <c r="I705" s="187"/>
    </row>
    <row r="706" spans="2:9" ht="14.25">
      <c r="B706" s="100">
        <v>11</v>
      </c>
      <c r="C706" s="94" t="s">
        <v>1250</v>
      </c>
      <c r="D706" s="94" t="s">
        <v>1339</v>
      </c>
      <c r="E706" s="31">
        <v>0.0653</v>
      </c>
      <c r="F706" s="66">
        <v>100</v>
      </c>
      <c r="G706" s="188"/>
      <c r="H706" s="187"/>
      <c r="I706" s="187"/>
    </row>
    <row r="707" spans="2:9" ht="14.25">
      <c r="B707" s="100">
        <v>12</v>
      </c>
      <c r="C707" s="94" t="s">
        <v>1250</v>
      </c>
      <c r="D707" s="94" t="s">
        <v>1340</v>
      </c>
      <c r="E707" s="31">
        <v>0.1529</v>
      </c>
      <c r="F707" s="66">
        <v>100</v>
      </c>
      <c r="G707" s="188"/>
      <c r="H707" s="187"/>
      <c r="I707" s="187"/>
    </row>
    <row r="708" spans="2:9" ht="14.25">
      <c r="B708" s="379">
        <v>13</v>
      </c>
      <c r="C708" s="98" t="s">
        <v>1250</v>
      </c>
      <c r="D708" s="108" t="s">
        <v>1438</v>
      </c>
      <c r="E708" s="365">
        <v>0.01</v>
      </c>
      <c r="F708" s="307">
        <v>1000</v>
      </c>
      <c r="G708" s="188"/>
      <c r="H708" s="187"/>
      <c r="I708" s="187"/>
    </row>
    <row r="709" spans="2:9" ht="14.25">
      <c r="B709" s="379">
        <v>14</v>
      </c>
      <c r="C709" s="98" t="s">
        <v>1250</v>
      </c>
      <c r="D709" s="108">
        <v>122</v>
      </c>
      <c r="E709" s="365">
        <v>0.11</v>
      </c>
      <c r="F709" s="307">
        <v>11000</v>
      </c>
      <c r="G709" s="188"/>
      <c r="H709" s="187"/>
      <c r="I709" s="187"/>
    </row>
    <row r="710" spans="2:9" ht="14.25">
      <c r="B710" s="379">
        <v>15</v>
      </c>
      <c r="C710" s="98" t="s">
        <v>1250</v>
      </c>
      <c r="D710" s="108">
        <v>146</v>
      </c>
      <c r="E710" s="365">
        <v>0.96</v>
      </c>
      <c r="F710" s="307">
        <v>96000</v>
      </c>
      <c r="G710" s="188"/>
      <c r="H710" s="187"/>
      <c r="I710" s="187"/>
    </row>
    <row r="711" spans="2:9" ht="14.25">
      <c r="B711" s="379">
        <v>16</v>
      </c>
      <c r="C711" s="98" t="s">
        <v>1250</v>
      </c>
      <c r="D711" s="108">
        <v>252</v>
      </c>
      <c r="E711" s="365">
        <v>0.7874</v>
      </c>
      <c r="F711" s="307">
        <v>78700</v>
      </c>
      <c r="G711" s="188"/>
      <c r="H711" s="187"/>
      <c r="I711" s="187"/>
    </row>
    <row r="712" spans="2:9" ht="14.25">
      <c r="B712" s="379">
        <v>17</v>
      </c>
      <c r="C712" s="98" t="s">
        <v>1250</v>
      </c>
      <c r="D712" s="108">
        <v>270</v>
      </c>
      <c r="E712" s="365">
        <v>0.4</v>
      </c>
      <c r="F712" s="307">
        <v>40000</v>
      </c>
      <c r="G712" s="188"/>
      <c r="H712" s="187"/>
      <c r="I712" s="187"/>
    </row>
    <row r="713" spans="2:9" ht="14.25">
      <c r="B713" s="379">
        <v>18</v>
      </c>
      <c r="C713" s="98" t="s">
        <v>1250</v>
      </c>
      <c r="D713" s="108">
        <v>277</v>
      </c>
      <c r="E713" s="365">
        <v>0.21</v>
      </c>
      <c r="F713" s="307">
        <v>21000</v>
      </c>
      <c r="G713" s="188"/>
      <c r="H713" s="187"/>
      <c r="I713" s="187"/>
    </row>
    <row r="714" spans="2:9" ht="14.25">
      <c r="B714" s="379">
        <v>19</v>
      </c>
      <c r="C714" s="98" t="s">
        <v>1250</v>
      </c>
      <c r="D714" s="108">
        <v>288</v>
      </c>
      <c r="E714" s="365">
        <v>0.18</v>
      </c>
      <c r="F714" s="307">
        <v>18000</v>
      </c>
      <c r="G714" s="188"/>
      <c r="H714" s="187"/>
      <c r="I714" s="187"/>
    </row>
    <row r="715" spans="2:9" ht="14.25">
      <c r="B715" s="379">
        <v>20</v>
      </c>
      <c r="C715" s="98" t="s">
        <v>1250</v>
      </c>
      <c r="D715" s="108">
        <v>293</v>
      </c>
      <c r="E715" s="365">
        <v>0.31</v>
      </c>
      <c r="F715" s="307">
        <v>31000</v>
      </c>
      <c r="G715" s="188"/>
      <c r="H715" s="187"/>
      <c r="I715" s="187"/>
    </row>
    <row r="716" spans="2:9" ht="14.25">
      <c r="B716" s="379">
        <v>21</v>
      </c>
      <c r="C716" s="98" t="s">
        <v>1250</v>
      </c>
      <c r="D716" s="108">
        <v>296</v>
      </c>
      <c r="E716" s="365">
        <v>0.3</v>
      </c>
      <c r="F716" s="307">
        <v>30000</v>
      </c>
      <c r="G716" s="188"/>
      <c r="H716" s="187"/>
      <c r="I716" s="187"/>
    </row>
    <row r="717" spans="2:9" ht="14.25">
      <c r="B717" s="379">
        <v>22</v>
      </c>
      <c r="C717" s="98" t="s">
        <v>1250</v>
      </c>
      <c r="D717" s="108">
        <v>316</v>
      </c>
      <c r="E717" s="365">
        <v>0.17</v>
      </c>
      <c r="F717" s="307">
        <v>17000</v>
      </c>
      <c r="G717" s="188"/>
      <c r="H717" s="187"/>
      <c r="I717" s="187"/>
    </row>
    <row r="718" spans="2:9" ht="14.25">
      <c r="B718" s="379">
        <v>23</v>
      </c>
      <c r="C718" s="98" t="s">
        <v>1250</v>
      </c>
      <c r="D718" s="108">
        <v>322</v>
      </c>
      <c r="E718" s="365">
        <v>0.5</v>
      </c>
      <c r="F718" s="307">
        <v>50000</v>
      </c>
      <c r="G718" s="188"/>
      <c r="H718" s="187"/>
      <c r="I718" s="187"/>
    </row>
    <row r="719" spans="2:9" ht="14.25">
      <c r="B719" s="379">
        <v>24</v>
      </c>
      <c r="C719" s="98" t="s">
        <v>1250</v>
      </c>
      <c r="D719" s="108">
        <v>338</v>
      </c>
      <c r="E719" s="365">
        <v>0.18</v>
      </c>
      <c r="F719" s="307">
        <v>18000</v>
      </c>
      <c r="G719" s="188"/>
      <c r="H719" s="187"/>
      <c r="I719" s="187"/>
    </row>
    <row r="720" spans="2:9" ht="14.25">
      <c r="B720" s="379">
        <v>25</v>
      </c>
      <c r="C720" s="98" t="s">
        <v>1250</v>
      </c>
      <c r="D720" s="108">
        <v>340</v>
      </c>
      <c r="E720" s="365">
        <v>0.67</v>
      </c>
      <c r="F720" s="307">
        <v>67000</v>
      </c>
      <c r="G720" s="188"/>
      <c r="H720" s="187"/>
      <c r="I720" s="187"/>
    </row>
    <row r="721" spans="2:9" ht="14.25">
      <c r="B721" s="379">
        <v>26</v>
      </c>
      <c r="C721" s="98" t="s">
        <v>1250</v>
      </c>
      <c r="D721" s="108">
        <v>349</v>
      </c>
      <c r="E721" s="365">
        <v>0.36</v>
      </c>
      <c r="F721" s="307">
        <v>36000</v>
      </c>
      <c r="G721" s="188"/>
      <c r="H721" s="187"/>
      <c r="I721" s="187"/>
    </row>
    <row r="722" spans="2:9" ht="14.25">
      <c r="B722" s="379">
        <v>27</v>
      </c>
      <c r="C722" s="98" t="s">
        <v>1250</v>
      </c>
      <c r="D722" s="108">
        <v>368</v>
      </c>
      <c r="E722" s="365">
        <v>0.53</v>
      </c>
      <c r="F722" s="307">
        <v>53000</v>
      </c>
      <c r="G722" s="188"/>
      <c r="H722" s="187"/>
      <c r="I722" s="187"/>
    </row>
    <row r="723" spans="2:9" ht="14.25">
      <c r="B723" s="379">
        <v>28</v>
      </c>
      <c r="C723" s="98" t="s">
        <v>1250</v>
      </c>
      <c r="D723" s="108">
        <v>370</v>
      </c>
      <c r="E723" s="365">
        <v>0.19</v>
      </c>
      <c r="F723" s="307">
        <v>19000</v>
      </c>
      <c r="G723" s="188"/>
      <c r="H723" s="187"/>
      <c r="I723" s="187"/>
    </row>
    <row r="724" spans="2:9" ht="14.25">
      <c r="B724" s="379">
        <v>29</v>
      </c>
      <c r="C724" s="98" t="s">
        <v>1250</v>
      </c>
      <c r="D724" s="108">
        <v>375</v>
      </c>
      <c r="E724" s="365">
        <v>0.04</v>
      </c>
      <c r="F724" s="307">
        <v>4000</v>
      </c>
      <c r="G724" s="188"/>
      <c r="H724" s="187"/>
      <c r="I724" s="187"/>
    </row>
    <row r="725" spans="2:9" ht="14.25">
      <c r="B725" s="379">
        <v>30</v>
      </c>
      <c r="C725" s="98" t="s">
        <v>1250</v>
      </c>
      <c r="D725" s="108" t="s">
        <v>1454</v>
      </c>
      <c r="E725" s="365">
        <v>0.0236</v>
      </c>
      <c r="F725" s="307">
        <v>2300</v>
      </c>
      <c r="G725" s="188"/>
      <c r="H725" s="187"/>
      <c r="I725" s="187"/>
    </row>
    <row r="726" spans="2:9" ht="14.25">
      <c r="B726" s="379">
        <v>31</v>
      </c>
      <c r="C726" s="98" t="s">
        <v>1250</v>
      </c>
      <c r="D726" s="108" t="s">
        <v>1456</v>
      </c>
      <c r="E726" s="365">
        <v>0.6985</v>
      </c>
      <c r="F726" s="307">
        <v>69800</v>
      </c>
      <c r="G726" s="188"/>
      <c r="H726" s="187"/>
      <c r="I726" s="187"/>
    </row>
    <row r="727" spans="2:9" ht="14.25">
      <c r="B727" s="379">
        <v>32</v>
      </c>
      <c r="C727" s="98" t="s">
        <v>1250</v>
      </c>
      <c r="D727" s="108">
        <v>403</v>
      </c>
      <c r="E727" s="365">
        <v>0.14</v>
      </c>
      <c r="F727" s="307">
        <v>14000</v>
      </c>
      <c r="G727" s="188"/>
      <c r="H727" s="187"/>
      <c r="I727" s="187"/>
    </row>
    <row r="728" spans="2:9" ht="14.25">
      <c r="B728" s="379">
        <v>33</v>
      </c>
      <c r="C728" s="98" t="s">
        <v>1250</v>
      </c>
      <c r="D728" s="108">
        <v>415</v>
      </c>
      <c r="E728" s="365">
        <v>0.21</v>
      </c>
      <c r="F728" s="307">
        <v>21000</v>
      </c>
      <c r="G728" s="188"/>
      <c r="H728" s="187"/>
      <c r="I728" s="187"/>
    </row>
    <row r="729" spans="2:9" ht="14.25">
      <c r="B729" s="379">
        <v>34</v>
      </c>
      <c r="C729" s="98" t="s">
        <v>1250</v>
      </c>
      <c r="D729" s="108">
        <v>438</v>
      </c>
      <c r="E729" s="365">
        <v>0.25</v>
      </c>
      <c r="F729" s="307">
        <v>25000</v>
      </c>
      <c r="G729" s="188"/>
      <c r="H729" s="187"/>
      <c r="I729" s="187"/>
    </row>
    <row r="730" spans="2:9" ht="14.25">
      <c r="B730" s="379">
        <v>35</v>
      </c>
      <c r="C730" s="98" t="s">
        <v>1250</v>
      </c>
      <c r="D730" s="108">
        <v>465</v>
      </c>
      <c r="E730" s="365">
        <v>0.41</v>
      </c>
      <c r="F730" s="307">
        <v>41000</v>
      </c>
      <c r="G730" s="188"/>
      <c r="H730" s="187"/>
      <c r="I730" s="187"/>
    </row>
    <row r="731" spans="2:9" ht="14.25">
      <c r="B731" s="379">
        <v>36</v>
      </c>
      <c r="C731" s="98" t="s">
        <v>1250</v>
      </c>
      <c r="D731" s="108">
        <v>519</v>
      </c>
      <c r="E731" s="365">
        <v>0.97</v>
      </c>
      <c r="F731" s="307">
        <v>97000</v>
      </c>
      <c r="G731" s="188"/>
      <c r="H731" s="187"/>
      <c r="I731" s="187"/>
    </row>
    <row r="732" spans="2:9" ht="14.25">
      <c r="B732" s="379">
        <v>37</v>
      </c>
      <c r="C732" s="98" t="s">
        <v>1250</v>
      </c>
      <c r="D732" s="108">
        <v>577</v>
      </c>
      <c r="E732" s="365">
        <v>0.15</v>
      </c>
      <c r="F732" s="307">
        <v>15000</v>
      </c>
      <c r="G732" s="188"/>
      <c r="H732" s="187"/>
      <c r="I732" s="187"/>
    </row>
    <row r="733" spans="2:9" ht="14.25">
      <c r="B733" s="379">
        <v>38</v>
      </c>
      <c r="C733" s="98" t="s">
        <v>1250</v>
      </c>
      <c r="D733" s="108">
        <v>578</v>
      </c>
      <c r="E733" s="365">
        <v>0.36</v>
      </c>
      <c r="F733" s="307">
        <v>36000</v>
      </c>
      <c r="G733" s="188"/>
      <c r="H733" s="187"/>
      <c r="I733" s="187"/>
    </row>
    <row r="734" spans="2:9" ht="14.25">
      <c r="B734" s="379">
        <v>39</v>
      </c>
      <c r="C734" s="98" t="s">
        <v>1250</v>
      </c>
      <c r="D734" s="108">
        <v>591</v>
      </c>
      <c r="E734" s="365">
        <v>0.33</v>
      </c>
      <c r="F734" s="307">
        <v>33000</v>
      </c>
      <c r="G734" s="188"/>
      <c r="H734" s="187"/>
      <c r="I734" s="187"/>
    </row>
    <row r="735" spans="2:9" ht="14.25">
      <c r="B735" s="379">
        <v>40</v>
      </c>
      <c r="C735" s="98" t="s">
        <v>1250</v>
      </c>
      <c r="D735" s="108">
        <v>599</v>
      </c>
      <c r="E735" s="365">
        <v>0.49</v>
      </c>
      <c r="F735" s="307">
        <v>49000</v>
      </c>
      <c r="G735" s="188"/>
      <c r="H735" s="187"/>
      <c r="I735" s="187"/>
    </row>
    <row r="736" spans="2:9" ht="14.25">
      <c r="B736" s="379">
        <v>41</v>
      </c>
      <c r="C736" s="98" t="s">
        <v>1250</v>
      </c>
      <c r="D736" s="108">
        <v>618</v>
      </c>
      <c r="E736" s="365">
        <v>0.27</v>
      </c>
      <c r="F736" s="307">
        <v>27000</v>
      </c>
      <c r="G736" s="188"/>
      <c r="H736" s="187"/>
      <c r="I736" s="187"/>
    </row>
    <row r="737" spans="2:9" ht="14.25">
      <c r="B737" s="379">
        <v>42</v>
      </c>
      <c r="C737" s="98" t="s">
        <v>1250</v>
      </c>
      <c r="D737" s="108">
        <v>624</v>
      </c>
      <c r="E737" s="365">
        <v>0.0431</v>
      </c>
      <c r="F737" s="307">
        <v>4300</v>
      </c>
      <c r="G737" s="188"/>
      <c r="H737" s="187"/>
      <c r="I737" s="187"/>
    </row>
    <row r="738" spans="2:9" ht="14.25">
      <c r="B738" s="379">
        <v>43</v>
      </c>
      <c r="C738" s="98" t="s">
        <v>1250</v>
      </c>
      <c r="D738" s="108">
        <v>672</v>
      </c>
      <c r="E738" s="365">
        <v>0.39</v>
      </c>
      <c r="F738" s="307">
        <v>39000</v>
      </c>
      <c r="G738" s="188"/>
      <c r="H738" s="187"/>
      <c r="I738" s="187"/>
    </row>
    <row r="739" spans="2:9" ht="14.25">
      <c r="B739" s="379">
        <v>44</v>
      </c>
      <c r="C739" s="98" t="s">
        <v>1250</v>
      </c>
      <c r="D739" s="108">
        <v>695</v>
      </c>
      <c r="E739" s="365">
        <v>0.11</v>
      </c>
      <c r="F739" s="307">
        <v>11000</v>
      </c>
      <c r="G739" s="188"/>
      <c r="H739" s="187"/>
      <c r="I739" s="187"/>
    </row>
    <row r="740" spans="2:9" ht="14.25">
      <c r="B740" s="379">
        <v>45</v>
      </c>
      <c r="C740" s="98" t="s">
        <v>1250</v>
      </c>
      <c r="D740" s="108">
        <v>707</v>
      </c>
      <c r="E740" s="365">
        <v>0.12</v>
      </c>
      <c r="F740" s="307">
        <v>12000</v>
      </c>
      <c r="G740" s="188"/>
      <c r="H740" s="187"/>
      <c r="I740" s="187"/>
    </row>
    <row r="741" spans="2:9" ht="14.25">
      <c r="B741" s="436"/>
      <c r="C741" s="436"/>
      <c r="D741" s="439">
        <v>50</v>
      </c>
      <c r="E741" s="437"/>
      <c r="F741" s="438"/>
      <c r="G741" s="188"/>
      <c r="H741" s="187"/>
      <c r="I741" s="187"/>
    </row>
    <row r="742" spans="2:9" ht="14.25">
      <c r="B742" s="379">
        <v>46</v>
      </c>
      <c r="C742" s="98" t="s">
        <v>1250</v>
      </c>
      <c r="D742" s="108" t="s">
        <v>1471</v>
      </c>
      <c r="E742" s="365">
        <v>0.0287</v>
      </c>
      <c r="F742" s="307">
        <v>2800</v>
      </c>
      <c r="G742" s="188"/>
      <c r="H742" s="187"/>
      <c r="I742" s="187"/>
    </row>
    <row r="743" spans="2:9" ht="14.25">
      <c r="B743" s="379">
        <v>47</v>
      </c>
      <c r="C743" s="98" t="s">
        <v>1250</v>
      </c>
      <c r="D743" s="108" t="s">
        <v>1473</v>
      </c>
      <c r="E743" s="365">
        <v>0.4213</v>
      </c>
      <c r="F743" s="307">
        <v>42100</v>
      </c>
      <c r="G743" s="188"/>
      <c r="H743" s="187"/>
      <c r="I743" s="187"/>
    </row>
    <row r="744" spans="2:9" ht="14.25">
      <c r="B744" s="379">
        <v>48</v>
      </c>
      <c r="C744" s="98" t="s">
        <v>1250</v>
      </c>
      <c r="D744" s="108">
        <v>719</v>
      </c>
      <c r="E744" s="365">
        <v>0.02</v>
      </c>
      <c r="F744" s="307">
        <v>2000</v>
      </c>
      <c r="G744" s="188"/>
      <c r="H744" s="187"/>
      <c r="I744" s="187"/>
    </row>
    <row r="745" spans="2:9" ht="14.25">
      <c r="B745" s="379">
        <v>49</v>
      </c>
      <c r="C745" s="98" t="s">
        <v>1250</v>
      </c>
      <c r="D745" s="104" t="s">
        <v>1474</v>
      </c>
      <c r="E745" s="365">
        <v>0.04</v>
      </c>
      <c r="F745" s="307">
        <v>4000</v>
      </c>
      <c r="G745" s="188"/>
      <c r="H745" s="187"/>
      <c r="I745" s="187"/>
    </row>
    <row r="746" spans="2:9" ht="14.25">
      <c r="B746" s="379">
        <v>50</v>
      </c>
      <c r="C746" s="98" t="s">
        <v>1250</v>
      </c>
      <c r="D746" s="104" t="s">
        <v>1431</v>
      </c>
      <c r="E746" s="365">
        <v>0.04</v>
      </c>
      <c r="F746" s="307">
        <v>4000</v>
      </c>
      <c r="G746" s="188"/>
      <c r="H746" s="187"/>
      <c r="I746" s="187"/>
    </row>
    <row r="747" spans="2:9" ht="14.25">
      <c r="B747" s="379">
        <v>51</v>
      </c>
      <c r="C747" s="98" t="s">
        <v>1475</v>
      </c>
      <c r="D747" s="104" t="s">
        <v>1423</v>
      </c>
      <c r="E747" s="365">
        <v>0.06</v>
      </c>
      <c r="F747" s="307">
        <v>6000</v>
      </c>
      <c r="G747" s="188"/>
      <c r="H747" s="187"/>
      <c r="I747" s="187"/>
    </row>
    <row r="748" spans="2:9" ht="14.25">
      <c r="B748" s="379">
        <v>52</v>
      </c>
      <c r="C748" s="98" t="s">
        <v>1250</v>
      </c>
      <c r="D748" s="108">
        <v>15</v>
      </c>
      <c r="E748" s="365">
        <v>0.07</v>
      </c>
      <c r="F748" s="307">
        <v>47000</v>
      </c>
      <c r="G748" s="188"/>
      <c r="H748" s="187"/>
      <c r="I748" s="187"/>
    </row>
    <row r="749" spans="2:9" ht="14.25">
      <c r="B749" s="379">
        <v>53</v>
      </c>
      <c r="C749" s="98" t="s">
        <v>1475</v>
      </c>
      <c r="D749" s="108" t="s">
        <v>1476</v>
      </c>
      <c r="E749" s="365">
        <v>2</v>
      </c>
      <c r="F749" s="307">
        <v>200000</v>
      </c>
      <c r="G749" s="188"/>
      <c r="H749" s="187"/>
      <c r="I749" s="187"/>
    </row>
    <row r="750" spans="2:9" ht="14.25">
      <c r="B750" s="379">
        <v>54</v>
      </c>
      <c r="C750" s="380" t="s">
        <v>1250</v>
      </c>
      <c r="D750" s="108">
        <v>362</v>
      </c>
      <c r="E750" s="365">
        <v>1.08</v>
      </c>
      <c r="F750" s="307">
        <v>108000</v>
      </c>
      <c r="G750" s="188"/>
      <c r="H750" s="187"/>
      <c r="I750" s="187"/>
    </row>
    <row r="751" spans="2:9" ht="14.25">
      <c r="B751" s="379">
        <v>55</v>
      </c>
      <c r="C751" s="94" t="s">
        <v>1250</v>
      </c>
      <c r="D751" s="94" t="s">
        <v>1341</v>
      </c>
      <c r="E751" s="31">
        <v>0.0012</v>
      </c>
      <c r="F751" s="66">
        <v>100</v>
      </c>
      <c r="G751" s="188"/>
      <c r="H751" s="187"/>
      <c r="I751" s="187"/>
    </row>
    <row r="752" spans="2:9" ht="14.25">
      <c r="B752" s="30"/>
      <c r="C752" s="27" t="s">
        <v>541</v>
      </c>
      <c r="D752" s="30"/>
      <c r="E752" s="32">
        <f>SUM(E753:E774)</f>
        <v>5.3533</v>
      </c>
      <c r="F752" s="65">
        <f>SUM(F753:F774)</f>
        <v>535330</v>
      </c>
      <c r="G752" s="188"/>
      <c r="H752" s="187"/>
      <c r="I752" s="187"/>
    </row>
    <row r="753" spans="2:9" ht="14.25">
      <c r="B753" s="29">
        <v>1</v>
      </c>
      <c r="C753" s="515" t="s">
        <v>542</v>
      </c>
      <c r="D753" s="29">
        <v>1</v>
      </c>
      <c r="E753" s="31">
        <v>0.26</v>
      </c>
      <c r="F753" s="66">
        <v>26000</v>
      </c>
      <c r="G753" s="188"/>
      <c r="H753" s="187"/>
      <c r="I753" s="187"/>
    </row>
    <row r="754" spans="2:9" ht="14.25">
      <c r="B754" s="29">
        <v>2</v>
      </c>
      <c r="C754" s="517"/>
      <c r="D754" s="29">
        <v>18</v>
      </c>
      <c r="E754" s="31">
        <v>0.05</v>
      </c>
      <c r="F754" s="66">
        <v>5000</v>
      </c>
      <c r="G754" s="188"/>
      <c r="H754" s="187"/>
      <c r="I754" s="187"/>
    </row>
    <row r="755" spans="2:9" ht="14.25">
      <c r="B755" s="29">
        <v>3</v>
      </c>
      <c r="C755" s="517"/>
      <c r="D755" s="29">
        <v>23</v>
      </c>
      <c r="E755" s="31">
        <v>0.45</v>
      </c>
      <c r="F755" s="66">
        <v>45000</v>
      </c>
      <c r="G755" s="188"/>
      <c r="H755" s="187"/>
      <c r="I755" s="187"/>
    </row>
    <row r="756" spans="2:9" ht="14.25">
      <c r="B756" s="29">
        <v>4</v>
      </c>
      <c r="C756" s="517"/>
      <c r="D756" s="29">
        <v>53</v>
      </c>
      <c r="E756" s="31">
        <v>0.17</v>
      </c>
      <c r="F756" s="66">
        <v>17000</v>
      </c>
      <c r="G756" s="188"/>
      <c r="H756" s="187"/>
      <c r="I756" s="187"/>
    </row>
    <row r="757" spans="2:9" ht="14.25">
      <c r="B757" s="29">
        <v>5</v>
      </c>
      <c r="C757" s="517"/>
      <c r="D757" s="29">
        <v>57</v>
      </c>
      <c r="E757" s="31">
        <v>0.02</v>
      </c>
      <c r="F757" s="66">
        <v>2000</v>
      </c>
      <c r="G757" s="188"/>
      <c r="H757" s="187"/>
      <c r="I757" s="187"/>
    </row>
    <row r="758" spans="2:9" ht="14.25">
      <c r="B758" s="29">
        <v>6</v>
      </c>
      <c r="C758" s="517"/>
      <c r="D758" s="24" t="s">
        <v>741</v>
      </c>
      <c r="E758" s="31">
        <v>0.2</v>
      </c>
      <c r="F758" s="66">
        <v>20000</v>
      </c>
      <c r="G758" s="188"/>
      <c r="H758" s="187"/>
      <c r="I758" s="187"/>
    </row>
    <row r="759" spans="2:9" ht="14.25">
      <c r="B759" s="29">
        <v>7</v>
      </c>
      <c r="C759" s="517"/>
      <c r="D759" s="29">
        <v>71</v>
      </c>
      <c r="E759" s="31">
        <v>0.35</v>
      </c>
      <c r="F759" s="66">
        <v>35000</v>
      </c>
      <c r="G759" s="188"/>
      <c r="H759" s="187"/>
      <c r="I759" s="187"/>
    </row>
    <row r="760" spans="2:9" ht="14.25">
      <c r="B760" s="29">
        <v>8</v>
      </c>
      <c r="C760" s="517"/>
      <c r="D760" s="29">
        <v>72</v>
      </c>
      <c r="E760" s="31">
        <v>0.51</v>
      </c>
      <c r="F760" s="66">
        <v>51000</v>
      </c>
      <c r="G760" s="188"/>
      <c r="H760" s="187"/>
      <c r="I760" s="187"/>
    </row>
    <row r="761" spans="2:9" ht="14.25">
      <c r="B761" s="29">
        <v>9</v>
      </c>
      <c r="C761" s="517"/>
      <c r="D761" s="29">
        <v>73</v>
      </c>
      <c r="E761" s="31">
        <v>0.27</v>
      </c>
      <c r="F761" s="66">
        <v>27000</v>
      </c>
      <c r="G761" s="188"/>
      <c r="H761" s="187"/>
      <c r="I761" s="187"/>
    </row>
    <row r="762" spans="2:9" ht="14.25">
      <c r="B762" s="29">
        <v>10</v>
      </c>
      <c r="C762" s="517"/>
      <c r="D762" s="29">
        <v>90</v>
      </c>
      <c r="E762" s="31">
        <v>0.14</v>
      </c>
      <c r="F762" s="66">
        <v>14000</v>
      </c>
      <c r="G762" s="188"/>
      <c r="H762" s="187"/>
      <c r="I762" s="187"/>
    </row>
    <row r="763" spans="2:9" ht="14.25">
      <c r="B763" s="29">
        <v>11</v>
      </c>
      <c r="C763" s="517"/>
      <c r="D763" s="29">
        <v>96</v>
      </c>
      <c r="E763" s="31">
        <v>0.11</v>
      </c>
      <c r="F763" s="66">
        <v>11000</v>
      </c>
      <c r="G763" s="188"/>
      <c r="H763" s="187"/>
      <c r="I763" s="187"/>
    </row>
    <row r="764" spans="2:9" ht="14.25">
      <c r="B764" s="29">
        <v>12</v>
      </c>
      <c r="C764" s="517"/>
      <c r="D764" s="29">
        <v>98</v>
      </c>
      <c r="E764" s="31">
        <v>0.12</v>
      </c>
      <c r="F764" s="66">
        <v>12000</v>
      </c>
      <c r="G764" s="188"/>
      <c r="H764" s="187"/>
      <c r="I764" s="187"/>
    </row>
    <row r="765" spans="2:9" ht="14.25">
      <c r="B765" s="29">
        <v>13</v>
      </c>
      <c r="C765" s="517"/>
      <c r="D765" s="29">
        <v>111</v>
      </c>
      <c r="E765" s="31">
        <v>0.38</v>
      </c>
      <c r="F765" s="66">
        <v>38000</v>
      </c>
      <c r="G765" s="188"/>
      <c r="H765" s="187"/>
      <c r="I765" s="187"/>
    </row>
    <row r="766" spans="2:9" ht="14.25">
      <c r="B766" s="29">
        <v>14</v>
      </c>
      <c r="C766" s="517"/>
      <c r="D766" s="29">
        <v>122</v>
      </c>
      <c r="E766" s="31">
        <v>0.09</v>
      </c>
      <c r="F766" s="66">
        <v>9000</v>
      </c>
      <c r="G766" s="188"/>
      <c r="H766" s="187"/>
      <c r="I766" s="187"/>
    </row>
    <row r="767" spans="2:9" ht="14.25">
      <c r="B767" s="29">
        <v>15</v>
      </c>
      <c r="C767" s="517"/>
      <c r="D767" s="29">
        <v>129</v>
      </c>
      <c r="E767" s="31">
        <v>0.6</v>
      </c>
      <c r="F767" s="66">
        <v>60000</v>
      </c>
      <c r="G767" s="188"/>
      <c r="H767" s="187"/>
      <c r="I767" s="187"/>
    </row>
    <row r="768" spans="2:9" ht="14.25">
      <c r="B768" s="29">
        <v>16</v>
      </c>
      <c r="C768" s="517"/>
      <c r="D768" s="29">
        <v>151</v>
      </c>
      <c r="E768" s="31">
        <v>0.08</v>
      </c>
      <c r="F768" s="66">
        <v>8000</v>
      </c>
      <c r="G768" s="188"/>
      <c r="H768" s="187"/>
      <c r="I768" s="187"/>
    </row>
    <row r="769" spans="2:9" ht="14.25">
      <c r="B769" s="29">
        <v>17</v>
      </c>
      <c r="C769" s="517"/>
      <c r="D769" s="29">
        <v>154</v>
      </c>
      <c r="E769" s="31">
        <v>0.03</v>
      </c>
      <c r="F769" s="66">
        <v>3000</v>
      </c>
      <c r="G769" s="188"/>
      <c r="H769" s="187"/>
      <c r="I769" s="187"/>
    </row>
    <row r="770" spans="2:9" ht="14.25">
      <c r="B770" s="29">
        <v>18</v>
      </c>
      <c r="C770" s="517"/>
      <c r="D770" s="94" t="s">
        <v>1494</v>
      </c>
      <c r="E770" s="369">
        <v>0.177</v>
      </c>
      <c r="F770" s="367">
        <f>1770*38000/3800</f>
        <v>17700</v>
      </c>
      <c r="G770" s="188"/>
      <c r="H770" s="187"/>
      <c r="I770" s="187"/>
    </row>
    <row r="771" spans="2:9" ht="14.25">
      <c r="B771" s="29">
        <v>18</v>
      </c>
      <c r="C771" s="517"/>
      <c r="D771" s="94" t="s">
        <v>1495</v>
      </c>
      <c r="E771" s="369">
        <v>0.4763</v>
      </c>
      <c r="F771" s="367">
        <f>4763*38000/3800</f>
        <v>47630</v>
      </c>
      <c r="G771" s="188"/>
      <c r="H771" s="187"/>
      <c r="I771" s="187"/>
    </row>
    <row r="772" spans="2:9" ht="14.25">
      <c r="B772" s="29">
        <v>19</v>
      </c>
      <c r="C772" s="517"/>
      <c r="D772" s="29">
        <v>181</v>
      </c>
      <c r="E772" s="31">
        <v>0.09</v>
      </c>
      <c r="F772" s="66">
        <v>9000</v>
      </c>
      <c r="G772" s="188"/>
      <c r="H772" s="187"/>
      <c r="I772" s="187"/>
    </row>
    <row r="773" spans="2:9" ht="14.25">
      <c r="B773" s="29">
        <v>20</v>
      </c>
      <c r="C773" s="517"/>
      <c r="D773" s="29">
        <v>183</v>
      </c>
      <c r="E773" s="31">
        <v>0.55</v>
      </c>
      <c r="F773" s="66">
        <v>55000</v>
      </c>
      <c r="G773" s="188"/>
      <c r="H773" s="187"/>
      <c r="I773" s="187"/>
    </row>
    <row r="774" spans="2:9" ht="14.25">
      <c r="B774" s="29">
        <v>21</v>
      </c>
      <c r="C774" s="516"/>
      <c r="D774" s="29">
        <v>199</v>
      </c>
      <c r="E774" s="31">
        <v>0.23</v>
      </c>
      <c r="F774" s="66">
        <v>23000</v>
      </c>
      <c r="G774" s="188"/>
      <c r="H774" s="187"/>
      <c r="I774" s="187"/>
    </row>
    <row r="775" spans="2:9" ht="14.25">
      <c r="B775" s="30"/>
      <c r="C775" s="27" t="s">
        <v>36</v>
      </c>
      <c r="D775" s="30"/>
      <c r="E775" s="32">
        <f>SUM(E776)</f>
        <v>0.0572</v>
      </c>
      <c r="F775" s="97">
        <f>SUM(F776)</f>
        <v>5000</v>
      </c>
      <c r="G775" s="188"/>
      <c r="H775" s="187"/>
      <c r="I775" s="187"/>
    </row>
    <row r="776" spans="2:9" ht="14.25">
      <c r="B776" s="100">
        <v>1</v>
      </c>
      <c r="C776" s="101"/>
      <c r="D776" s="196" t="s">
        <v>1026</v>
      </c>
      <c r="E776" s="184">
        <v>0.0572</v>
      </c>
      <c r="F776" s="185">
        <v>5000</v>
      </c>
      <c r="G776" s="188"/>
      <c r="H776" s="187"/>
      <c r="I776" s="187"/>
    </row>
    <row r="777" spans="2:9" ht="14.25">
      <c r="B777" s="30"/>
      <c r="C777" s="27" t="s">
        <v>38</v>
      </c>
      <c r="D777" s="30"/>
      <c r="E777" s="32">
        <f>SUM(E778:E786)</f>
        <v>2.8053</v>
      </c>
      <c r="F777" s="65">
        <f>SUM(F778:F786)</f>
        <v>280530</v>
      </c>
      <c r="G777" s="188"/>
      <c r="H777" s="187"/>
      <c r="I777" s="187"/>
    </row>
    <row r="778" spans="2:9" ht="14.25">
      <c r="B778" s="196">
        <v>1</v>
      </c>
      <c r="C778" s="102"/>
      <c r="D778" s="183" t="s">
        <v>1496</v>
      </c>
      <c r="E778" s="366">
        <v>0.3737</v>
      </c>
      <c r="F778" s="367">
        <f>3737*40000/4000</f>
        <v>37370</v>
      </c>
      <c r="G778" s="188"/>
      <c r="H778" s="187"/>
      <c r="I778" s="187"/>
    </row>
    <row r="779" spans="2:9" ht="14.25">
      <c r="B779" s="196">
        <v>2</v>
      </c>
      <c r="C779" s="102"/>
      <c r="D779" s="183" t="s">
        <v>340</v>
      </c>
      <c r="E779" s="366">
        <v>0.1173</v>
      </c>
      <c r="F779" s="367">
        <f>1173*30000/3000</f>
        <v>11730</v>
      </c>
      <c r="G779" s="188"/>
      <c r="H779" s="187"/>
      <c r="I779" s="187"/>
    </row>
    <row r="780" spans="2:9" ht="14.25">
      <c r="B780" s="196">
        <v>3</v>
      </c>
      <c r="C780" s="102"/>
      <c r="D780" s="183" t="s">
        <v>341</v>
      </c>
      <c r="E780" s="366">
        <v>0.122</v>
      </c>
      <c r="F780" s="367">
        <f>12200</f>
        <v>12200</v>
      </c>
      <c r="G780" s="188"/>
      <c r="H780" s="187"/>
      <c r="I780" s="187"/>
    </row>
    <row r="781" spans="2:9" ht="14.25">
      <c r="B781" s="196">
        <v>4</v>
      </c>
      <c r="C781" s="102"/>
      <c r="D781" s="196">
        <v>150</v>
      </c>
      <c r="E781" s="184">
        <v>0.34</v>
      </c>
      <c r="F781" s="185">
        <v>34000</v>
      </c>
      <c r="G781" s="188"/>
      <c r="H781" s="187"/>
      <c r="I781" s="187"/>
    </row>
    <row r="782" spans="2:9" ht="14.25">
      <c r="B782" s="196">
        <v>5</v>
      </c>
      <c r="C782" s="102"/>
      <c r="D782" s="196" t="s">
        <v>1497</v>
      </c>
      <c r="E782" s="366">
        <v>0.1336</v>
      </c>
      <c r="F782" s="367">
        <f>1336*20000/2000</f>
        <v>13360</v>
      </c>
      <c r="G782" s="188"/>
      <c r="H782" s="187"/>
      <c r="I782" s="187"/>
    </row>
    <row r="783" spans="2:9" ht="14.25">
      <c r="B783" s="196">
        <v>6</v>
      </c>
      <c r="C783" s="102"/>
      <c r="D783" s="196" t="s">
        <v>1498</v>
      </c>
      <c r="E783" s="366">
        <v>0.0991</v>
      </c>
      <c r="F783" s="367">
        <f>991*20000/2000</f>
        <v>9910</v>
      </c>
      <c r="G783" s="188"/>
      <c r="H783" s="187"/>
      <c r="I783" s="187"/>
    </row>
    <row r="784" spans="2:9" ht="14.25">
      <c r="B784" s="196">
        <v>7</v>
      </c>
      <c r="C784" s="102"/>
      <c r="D784" s="196">
        <v>250</v>
      </c>
      <c r="E784" s="184">
        <v>0.26</v>
      </c>
      <c r="F784" s="185">
        <v>26000</v>
      </c>
      <c r="G784" s="188"/>
      <c r="H784" s="187"/>
      <c r="I784" s="187"/>
    </row>
    <row r="785" spans="2:9" ht="14.25">
      <c r="B785" s="196">
        <v>8</v>
      </c>
      <c r="C785" s="102"/>
      <c r="D785" s="196" t="s">
        <v>1499</v>
      </c>
      <c r="E785" s="366">
        <v>1.1596</v>
      </c>
      <c r="F785" s="367">
        <f>11596*116000/11600</f>
        <v>115960</v>
      </c>
      <c r="G785" s="188"/>
      <c r="H785" s="187"/>
      <c r="I785" s="187"/>
    </row>
    <row r="786" spans="2:9" ht="14.25">
      <c r="B786" s="196">
        <v>9</v>
      </c>
      <c r="C786" s="102"/>
      <c r="D786" s="196">
        <v>312</v>
      </c>
      <c r="E786" s="184">
        <v>0.2</v>
      </c>
      <c r="F786" s="185">
        <v>20000</v>
      </c>
      <c r="G786" s="188"/>
      <c r="H786" s="187"/>
      <c r="I786" s="187"/>
    </row>
    <row r="787" spans="2:9" ht="14.25">
      <c r="B787" s="30"/>
      <c r="C787" s="27" t="s">
        <v>40</v>
      </c>
      <c r="D787" s="30"/>
      <c r="E787" s="32">
        <f>SUM(E788:E855)</f>
        <v>25.683599999999995</v>
      </c>
      <c r="F787" s="65">
        <f>SUM(F788:F855)</f>
        <v>2427060</v>
      </c>
      <c r="G787" s="188"/>
      <c r="H787" s="187"/>
      <c r="I787" s="187"/>
    </row>
    <row r="788" spans="2:9" ht="14.25">
      <c r="B788" s="100">
        <v>1</v>
      </c>
      <c r="C788" s="101"/>
      <c r="D788" s="183" t="s">
        <v>1027</v>
      </c>
      <c r="E788" s="184">
        <v>0.2</v>
      </c>
      <c r="F788" s="185">
        <v>20000</v>
      </c>
      <c r="G788" s="188"/>
      <c r="H788" s="187"/>
      <c r="I788" s="187"/>
    </row>
    <row r="789" spans="2:9" ht="14.25">
      <c r="B789" s="100">
        <v>2</v>
      </c>
      <c r="C789" s="101"/>
      <c r="D789" s="183" t="s">
        <v>1028</v>
      </c>
      <c r="E789" s="184">
        <v>0.07</v>
      </c>
      <c r="F789" s="185">
        <v>7000</v>
      </c>
      <c r="G789" s="188"/>
      <c r="H789" s="187"/>
      <c r="I789" s="187"/>
    </row>
    <row r="790" spans="2:9" ht="14.25">
      <c r="B790" s="100">
        <v>3</v>
      </c>
      <c r="C790" s="101"/>
      <c r="D790" s="183" t="s">
        <v>1029</v>
      </c>
      <c r="E790" s="184">
        <v>0.86</v>
      </c>
      <c r="F790" s="185">
        <v>86000</v>
      </c>
      <c r="G790" s="188"/>
      <c r="H790" s="187"/>
      <c r="I790" s="187"/>
    </row>
    <row r="791" spans="2:9" ht="14.25">
      <c r="B791" s="100">
        <v>4</v>
      </c>
      <c r="C791" s="101"/>
      <c r="D791" s="183" t="s">
        <v>1030</v>
      </c>
      <c r="E791" s="184">
        <v>0.12</v>
      </c>
      <c r="F791" s="185">
        <v>12000</v>
      </c>
      <c r="G791" s="188"/>
      <c r="H791" s="187"/>
      <c r="I791" s="187"/>
    </row>
    <row r="792" spans="2:9" ht="14.25">
      <c r="B792" s="100">
        <v>5</v>
      </c>
      <c r="C792" s="101"/>
      <c r="D792" s="183" t="s">
        <v>1031</v>
      </c>
      <c r="E792" s="184">
        <v>0.07</v>
      </c>
      <c r="F792" s="185">
        <v>7000</v>
      </c>
      <c r="G792" s="188"/>
      <c r="H792" s="187"/>
      <c r="I792" s="187"/>
    </row>
    <row r="793" spans="2:9" ht="14.25">
      <c r="B793" s="100">
        <v>6</v>
      </c>
      <c r="C793" s="101"/>
      <c r="D793" s="183" t="s">
        <v>1032</v>
      </c>
      <c r="E793" s="184">
        <v>0.17</v>
      </c>
      <c r="F793" s="185">
        <v>17000</v>
      </c>
      <c r="G793" s="188"/>
      <c r="H793" s="187"/>
      <c r="I793" s="187"/>
    </row>
    <row r="794" spans="2:9" ht="14.25">
      <c r="B794" s="100">
        <v>7</v>
      </c>
      <c r="C794" s="101"/>
      <c r="D794" s="183" t="s">
        <v>1033</v>
      </c>
      <c r="E794" s="184">
        <v>0.27</v>
      </c>
      <c r="F794" s="185">
        <v>27000</v>
      </c>
      <c r="G794" s="188"/>
      <c r="H794" s="187"/>
      <c r="I794" s="187"/>
    </row>
    <row r="795" spans="2:9" ht="14.25">
      <c r="B795" s="100">
        <v>8</v>
      </c>
      <c r="C795" s="101"/>
      <c r="D795" s="183" t="s">
        <v>1034</v>
      </c>
      <c r="E795" s="184">
        <v>0.98</v>
      </c>
      <c r="F795" s="185">
        <v>98000</v>
      </c>
      <c r="G795" s="188"/>
      <c r="H795" s="187"/>
      <c r="I795" s="187"/>
    </row>
    <row r="796" spans="2:9" ht="14.25">
      <c r="B796" s="100">
        <v>9</v>
      </c>
      <c r="C796" s="101"/>
      <c r="D796" s="183" t="s">
        <v>1035</v>
      </c>
      <c r="E796" s="184">
        <v>0.35</v>
      </c>
      <c r="F796" s="185">
        <v>35000</v>
      </c>
      <c r="G796" s="188"/>
      <c r="H796" s="187"/>
      <c r="I796" s="187"/>
    </row>
    <row r="797" spans="2:9" ht="14.25">
      <c r="B797" s="100">
        <v>10</v>
      </c>
      <c r="C797" s="101"/>
      <c r="D797" s="183" t="s">
        <v>1036</v>
      </c>
      <c r="E797" s="184">
        <v>0.24</v>
      </c>
      <c r="F797" s="185">
        <v>24000</v>
      </c>
      <c r="G797" s="188"/>
      <c r="H797" s="187"/>
      <c r="I797" s="187"/>
    </row>
    <row r="798" spans="2:9" ht="14.25">
      <c r="B798" s="100">
        <v>11</v>
      </c>
      <c r="C798" s="101"/>
      <c r="D798" s="183" t="s">
        <v>1037</v>
      </c>
      <c r="E798" s="184">
        <v>0.22</v>
      </c>
      <c r="F798" s="185">
        <v>22000</v>
      </c>
      <c r="G798" s="188"/>
      <c r="H798" s="187"/>
      <c r="I798" s="187"/>
    </row>
    <row r="799" spans="2:9" ht="14.25">
      <c r="B799" s="100">
        <v>12</v>
      </c>
      <c r="C799" s="101"/>
      <c r="D799" s="183" t="s">
        <v>1038</v>
      </c>
      <c r="E799" s="184">
        <v>0.16</v>
      </c>
      <c r="F799" s="185">
        <v>16000</v>
      </c>
      <c r="G799" s="188"/>
      <c r="H799" s="187"/>
      <c r="I799" s="187"/>
    </row>
    <row r="800" spans="2:9" ht="14.25">
      <c r="B800" s="436"/>
      <c r="C800" s="436"/>
      <c r="D800" s="439">
        <v>51</v>
      </c>
      <c r="E800" s="437"/>
      <c r="F800" s="438"/>
      <c r="G800" s="188"/>
      <c r="H800" s="187"/>
      <c r="I800" s="187"/>
    </row>
    <row r="801" spans="2:9" ht="14.25">
      <c r="B801" s="100">
        <v>13</v>
      </c>
      <c r="C801" s="101"/>
      <c r="D801" s="183" t="s">
        <v>1039</v>
      </c>
      <c r="E801" s="184">
        <v>0.13</v>
      </c>
      <c r="F801" s="185">
        <v>13000</v>
      </c>
      <c r="G801" s="188"/>
      <c r="H801" s="187"/>
      <c r="I801" s="187"/>
    </row>
    <row r="802" spans="2:9" ht="14.25">
      <c r="B802" s="100">
        <v>14</v>
      </c>
      <c r="C802" s="101"/>
      <c r="D802" s="183" t="s">
        <v>1040</v>
      </c>
      <c r="E802" s="184">
        <v>0.87</v>
      </c>
      <c r="F802" s="185">
        <v>87000</v>
      </c>
      <c r="G802" s="188"/>
      <c r="H802" s="187"/>
      <c r="I802" s="187"/>
    </row>
    <row r="803" spans="2:9" ht="14.25">
      <c r="B803" s="100">
        <v>15</v>
      </c>
      <c r="C803" s="101"/>
      <c r="D803" s="183" t="s">
        <v>1041</v>
      </c>
      <c r="E803" s="184">
        <v>0.33</v>
      </c>
      <c r="F803" s="185">
        <v>33000</v>
      </c>
      <c r="G803" s="188"/>
      <c r="H803" s="187"/>
      <c r="I803" s="187"/>
    </row>
    <row r="804" spans="2:9" ht="14.25">
      <c r="B804" s="100">
        <v>16</v>
      </c>
      <c r="C804" s="101"/>
      <c r="D804" s="183" t="s">
        <v>1042</v>
      </c>
      <c r="E804" s="184">
        <v>0.18</v>
      </c>
      <c r="F804" s="185">
        <v>18000</v>
      </c>
      <c r="G804" s="188"/>
      <c r="H804" s="187"/>
      <c r="I804" s="187"/>
    </row>
    <row r="805" spans="2:9" ht="14.25">
      <c r="B805" s="100">
        <v>17</v>
      </c>
      <c r="C805" s="101"/>
      <c r="D805" s="183" t="s">
        <v>1043</v>
      </c>
      <c r="E805" s="184">
        <v>1.31</v>
      </c>
      <c r="F805" s="185">
        <v>131000</v>
      </c>
      <c r="G805" s="188"/>
      <c r="H805" s="187"/>
      <c r="I805" s="187"/>
    </row>
    <row r="806" spans="2:9" ht="14.25">
      <c r="B806" s="100">
        <v>18</v>
      </c>
      <c r="C806" s="101"/>
      <c r="D806" s="183" t="s">
        <v>1044</v>
      </c>
      <c r="E806" s="184">
        <v>0.91</v>
      </c>
      <c r="F806" s="185">
        <v>91000</v>
      </c>
      <c r="G806" s="188"/>
      <c r="H806" s="187"/>
      <c r="I806" s="187"/>
    </row>
    <row r="807" spans="2:9" ht="14.25">
      <c r="B807" s="100">
        <v>19</v>
      </c>
      <c r="C807" s="101"/>
      <c r="D807" s="183" t="s">
        <v>1045</v>
      </c>
      <c r="E807" s="184">
        <v>0.52</v>
      </c>
      <c r="F807" s="185">
        <v>52000</v>
      </c>
      <c r="G807" s="188"/>
      <c r="H807" s="187"/>
      <c r="I807" s="187"/>
    </row>
    <row r="808" spans="2:9" ht="14.25">
      <c r="B808" s="100">
        <v>20</v>
      </c>
      <c r="C808" s="101"/>
      <c r="D808" s="183" t="s">
        <v>1046</v>
      </c>
      <c r="E808" s="184">
        <v>0.3</v>
      </c>
      <c r="F808" s="185">
        <v>30000</v>
      </c>
      <c r="G808" s="188"/>
      <c r="H808" s="187"/>
      <c r="I808" s="187"/>
    </row>
    <row r="809" spans="2:9" ht="14.25">
      <c r="B809" s="100">
        <v>21</v>
      </c>
      <c r="C809" s="101"/>
      <c r="D809" s="183" t="s">
        <v>1047</v>
      </c>
      <c r="E809" s="184">
        <v>0.07</v>
      </c>
      <c r="F809" s="185">
        <v>7000</v>
      </c>
      <c r="G809" s="188"/>
      <c r="H809" s="187"/>
      <c r="I809" s="187"/>
    </row>
    <row r="810" spans="2:9" ht="14.25">
      <c r="B810" s="100">
        <v>22</v>
      </c>
      <c r="C810" s="101"/>
      <c r="D810" s="183" t="s">
        <v>1048</v>
      </c>
      <c r="E810" s="184">
        <v>0.05</v>
      </c>
      <c r="F810" s="185">
        <v>5000</v>
      </c>
      <c r="G810" s="188"/>
      <c r="H810" s="187"/>
      <c r="I810" s="187"/>
    </row>
    <row r="811" spans="2:9" ht="14.25">
      <c r="B811" s="100">
        <v>23</v>
      </c>
      <c r="C811" s="101"/>
      <c r="D811" s="183" t="s">
        <v>1049</v>
      </c>
      <c r="E811" s="184">
        <v>0.26</v>
      </c>
      <c r="F811" s="185">
        <v>26000</v>
      </c>
      <c r="G811" s="188"/>
      <c r="H811" s="187"/>
      <c r="I811" s="187"/>
    </row>
    <row r="812" spans="2:9" ht="14.25">
      <c r="B812" s="100">
        <v>24</v>
      </c>
      <c r="C812" s="101"/>
      <c r="D812" s="183" t="s">
        <v>1050</v>
      </c>
      <c r="E812" s="184">
        <v>0.34</v>
      </c>
      <c r="F812" s="185">
        <v>34000</v>
      </c>
      <c r="G812" s="188"/>
      <c r="H812" s="187"/>
      <c r="I812" s="187"/>
    </row>
    <row r="813" spans="2:9" ht="14.25">
      <c r="B813" s="100">
        <v>25</v>
      </c>
      <c r="C813" s="101"/>
      <c r="D813" s="183" t="s">
        <v>1051</v>
      </c>
      <c r="E813" s="184">
        <v>0.15</v>
      </c>
      <c r="F813" s="185">
        <v>15000</v>
      </c>
      <c r="G813" s="188"/>
      <c r="H813" s="187"/>
      <c r="I813" s="187"/>
    </row>
    <row r="814" spans="2:9" ht="14.25">
      <c r="B814" s="100">
        <v>26</v>
      </c>
      <c r="C814" s="101"/>
      <c r="D814" s="183" t="s">
        <v>1052</v>
      </c>
      <c r="E814" s="184">
        <v>0.21</v>
      </c>
      <c r="F814" s="185">
        <v>21000</v>
      </c>
      <c r="G814" s="188"/>
      <c r="H814" s="187"/>
      <c r="I814" s="187"/>
    </row>
    <row r="815" spans="2:6" ht="14.25">
      <c r="B815" s="100">
        <v>27</v>
      </c>
      <c r="C815" s="101"/>
      <c r="D815" s="183" t="s">
        <v>1053</v>
      </c>
      <c r="E815" s="184">
        <v>0.01</v>
      </c>
      <c r="F815" s="185">
        <v>1000</v>
      </c>
    </row>
    <row r="816" spans="2:6" ht="14.25">
      <c r="B816" s="100">
        <v>28</v>
      </c>
      <c r="C816" s="101"/>
      <c r="D816" s="183" t="s">
        <v>1054</v>
      </c>
      <c r="E816" s="184">
        <v>0.11</v>
      </c>
      <c r="F816" s="185">
        <v>11000</v>
      </c>
    </row>
    <row r="817" spans="2:6" ht="14.25">
      <c r="B817" s="100">
        <v>29</v>
      </c>
      <c r="C817" s="101"/>
      <c r="D817" s="183" t="s">
        <v>1055</v>
      </c>
      <c r="E817" s="184">
        <v>0.13</v>
      </c>
      <c r="F817" s="185">
        <v>13000</v>
      </c>
    </row>
    <row r="818" spans="2:6" ht="14.25">
      <c r="B818" s="100">
        <v>30</v>
      </c>
      <c r="C818" s="101"/>
      <c r="D818" s="183" t="s">
        <v>1056</v>
      </c>
      <c r="E818" s="184">
        <v>0.27</v>
      </c>
      <c r="F818" s="185">
        <v>27000</v>
      </c>
    </row>
    <row r="819" spans="2:6" ht="14.25">
      <c r="B819" s="100">
        <v>31</v>
      </c>
      <c r="C819" s="101"/>
      <c r="D819" s="183" t="s">
        <v>1057</v>
      </c>
      <c r="E819" s="184">
        <v>0.01</v>
      </c>
      <c r="F819" s="185">
        <v>1000</v>
      </c>
    </row>
    <row r="820" spans="2:6" ht="14.25">
      <c r="B820" s="100">
        <v>32</v>
      </c>
      <c r="C820" s="101"/>
      <c r="D820" s="183" t="s">
        <v>1058</v>
      </c>
      <c r="E820" s="184">
        <v>0.04</v>
      </c>
      <c r="F820" s="185">
        <v>4000</v>
      </c>
    </row>
    <row r="821" spans="2:6" ht="14.25">
      <c r="B821" s="100">
        <v>33</v>
      </c>
      <c r="C821" s="101"/>
      <c r="D821" s="183" t="s">
        <v>1059</v>
      </c>
      <c r="E821" s="184">
        <v>0.87</v>
      </c>
      <c r="F821" s="185">
        <v>87000</v>
      </c>
    </row>
    <row r="822" spans="2:6" ht="14.25">
      <c r="B822" s="100">
        <v>34</v>
      </c>
      <c r="C822" s="101"/>
      <c r="D822" s="183" t="s">
        <v>1060</v>
      </c>
      <c r="E822" s="184">
        <v>0.48</v>
      </c>
      <c r="F822" s="185">
        <v>48000</v>
      </c>
    </row>
    <row r="823" spans="2:6" ht="14.25">
      <c r="B823" s="100">
        <v>35</v>
      </c>
      <c r="C823" s="101"/>
      <c r="D823" s="183" t="s">
        <v>1061</v>
      </c>
      <c r="E823" s="184">
        <v>0.32</v>
      </c>
      <c r="F823" s="185">
        <v>32000</v>
      </c>
    </row>
    <row r="824" spans="2:6" ht="14.25">
      <c r="B824" s="100">
        <v>36</v>
      </c>
      <c r="C824" s="101"/>
      <c r="D824" s="183" t="s">
        <v>1062</v>
      </c>
      <c r="E824" s="184">
        <v>0.12</v>
      </c>
      <c r="F824" s="185">
        <v>12000</v>
      </c>
    </row>
    <row r="825" spans="2:6" ht="14.25">
      <c r="B825" s="100">
        <v>37</v>
      </c>
      <c r="C825" s="101"/>
      <c r="D825" s="183" t="s">
        <v>1063</v>
      </c>
      <c r="E825" s="184">
        <v>0.21</v>
      </c>
      <c r="F825" s="185">
        <v>21000</v>
      </c>
    </row>
    <row r="826" spans="2:6" ht="14.25">
      <c r="B826" s="100">
        <v>38</v>
      </c>
      <c r="C826" s="101"/>
      <c r="D826" s="183" t="s">
        <v>1064</v>
      </c>
      <c r="E826" s="184">
        <v>0.31</v>
      </c>
      <c r="F826" s="185">
        <v>31000</v>
      </c>
    </row>
    <row r="827" spans="2:6" ht="14.25">
      <c r="B827" s="100">
        <v>39</v>
      </c>
      <c r="C827" s="101"/>
      <c r="D827" s="183" t="s">
        <v>1065</v>
      </c>
      <c r="E827" s="184">
        <v>0.07</v>
      </c>
      <c r="F827" s="185">
        <v>7000</v>
      </c>
    </row>
    <row r="828" spans="2:6" ht="14.25">
      <c r="B828" s="100">
        <v>40</v>
      </c>
      <c r="C828" s="101"/>
      <c r="D828" s="183" t="s">
        <v>1066</v>
      </c>
      <c r="E828" s="184">
        <v>0.1</v>
      </c>
      <c r="F828" s="185">
        <v>10000</v>
      </c>
    </row>
    <row r="829" spans="2:6" ht="14.25">
      <c r="B829" s="100">
        <v>41</v>
      </c>
      <c r="C829" s="101"/>
      <c r="D829" s="183" t="s">
        <v>1067</v>
      </c>
      <c r="E829" s="184">
        <v>0.09</v>
      </c>
      <c r="F829" s="185">
        <v>9000</v>
      </c>
    </row>
    <row r="830" spans="2:6" ht="14.25">
      <c r="B830" s="100">
        <v>42</v>
      </c>
      <c r="C830" s="101"/>
      <c r="D830" s="183" t="s">
        <v>1068</v>
      </c>
      <c r="E830" s="184">
        <v>0.28</v>
      </c>
      <c r="F830" s="185">
        <v>28000</v>
      </c>
    </row>
    <row r="831" spans="2:6" ht="14.25">
      <c r="B831" s="100">
        <v>43</v>
      </c>
      <c r="C831" s="101"/>
      <c r="D831" s="183" t="s">
        <v>1069</v>
      </c>
      <c r="E831" s="184">
        <v>0.53</v>
      </c>
      <c r="F831" s="185">
        <v>53000</v>
      </c>
    </row>
    <row r="832" spans="2:6" ht="14.25">
      <c r="B832" s="100">
        <v>44</v>
      </c>
      <c r="C832" s="101"/>
      <c r="D832" s="183" t="s">
        <v>1070</v>
      </c>
      <c r="E832" s="184">
        <v>0.26</v>
      </c>
      <c r="F832" s="185">
        <v>26000</v>
      </c>
    </row>
    <row r="833" spans="2:6" ht="14.25">
      <c r="B833" s="100">
        <v>45</v>
      </c>
      <c r="C833" s="101"/>
      <c r="D833" s="183" t="s">
        <v>1071</v>
      </c>
      <c r="E833" s="184">
        <v>0.56</v>
      </c>
      <c r="F833" s="185">
        <v>56000</v>
      </c>
    </row>
    <row r="834" spans="2:6" ht="14.25">
      <c r="B834" s="100">
        <v>46</v>
      </c>
      <c r="C834" s="101"/>
      <c r="D834" s="183" t="s">
        <v>1072</v>
      </c>
      <c r="E834" s="184">
        <v>1.55</v>
      </c>
      <c r="F834" s="185">
        <v>155000</v>
      </c>
    </row>
    <row r="835" spans="2:6" ht="14.25">
      <c r="B835" s="100">
        <v>47</v>
      </c>
      <c r="C835" s="101"/>
      <c r="D835" s="183" t="s">
        <v>1073</v>
      </c>
      <c r="E835" s="184">
        <v>0.02</v>
      </c>
      <c r="F835" s="185">
        <v>2000</v>
      </c>
    </row>
    <row r="836" spans="2:6" ht="14.25">
      <c r="B836" s="100">
        <v>48</v>
      </c>
      <c r="C836" s="101"/>
      <c r="D836" s="183" t="s">
        <v>1074</v>
      </c>
      <c r="E836" s="184">
        <v>1.52</v>
      </c>
      <c r="F836" s="185">
        <v>152000</v>
      </c>
    </row>
    <row r="837" spans="2:6" ht="14.25">
      <c r="B837" s="100">
        <v>49</v>
      </c>
      <c r="C837" s="101"/>
      <c r="D837" s="183" t="s">
        <v>1075</v>
      </c>
      <c r="E837" s="184">
        <v>0.93</v>
      </c>
      <c r="F837" s="185">
        <v>93000</v>
      </c>
    </row>
    <row r="838" spans="2:6" ht="14.25">
      <c r="B838" s="100">
        <v>50</v>
      </c>
      <c r="C838" s="101"/>
      <c r="D838" s="183" t="s">
        <v>1076</v>
      </c>
      <c r="E838" s="184">
        <v>0.92</v>
      </c>
      <c r="F838" s="185">
        <v>92000</v>
      </c>
    </row>
    <row r="839" spans="2:6" ht="14.25">
      <c r="B839" s="100">
        <v>51</v>
      </c>
      <c r="C839" s="101"/>
      <c r="D839" s="183" t="s">
        <v>1077</v>
      </c>
      <c r="E839" s="184">
        <v>0.09</v>
      </c>
      <c r="F839" s="185">
        <v>9000</v>
      </c>
    </row>
    <row r="840" spans="2:6" ht="14.25">
      <c r="B840" s="100">
        <v>52</v>
      </c>
      <c r="C840" s="101"/>
      <c r="D840" s="183" t="s">
        <v>1078</v>
      </c>
      <c r="E840" s="184">
        <v>0.02</v>
      </c>
      <c r="F840" s="185">
        <v>2000</v>
      </c>
    </row>
    <row r="841" spans="2:6" ht="14.25">
      <c r="B841" s="100">
        <v>53</v>
      </c>
      <c r="C841" s="101"/>
      <c r="D841" s="183" t="s">
        <v>1079</v>
      </c>
      <c r="E841" s="184">
        <v>0.41</v>
      </c>
      <c r="F841" s="185">
        <v>41000</v>
      </c>
    </row>
    <row r="842" spans="2:6" ht="14.25">
      <c r="B842" s="100">
        <v>54</v>
      </c>
      <c r="C842" s="101"/>
      <c r="D842" s="183" t="s">
        <v>1080</v>
      </c>
      <c r="E842" s="184">
        <v>0.16</v>
      </c>
      <c r="F842" s="185">
        <v>16000</v>
      </c>
    </row>
    <row r="843" spans="2:6" ht="14.25">
      <c r="B843" s="100">
        <v>55</v>
      </c>
      <c r="C843" s="101"/>
      <c r="D843" s="183" t="s">
        <v>1081</v>
      </c>
      <c r="E843" s="184">
        <v>1.53</v>
      </c>
      <c r="F843" s="185">
        <v>153000</v>
      </c>
    </row>
    <row r="844" spans="2:6" ht="14.25">
      <c r="B844" s="100">
        <v>56</v>
      </c>
      <c r="C844" s="101"/>
      <c r="D844" s="183" t="s">
        <v>1082</v>
      </c>
      <c r="E844" s="184">
        <v>0.83</v>
      </c>
      <c r="F844" s="185">
        <v>83000</v>
      </c>
    </row>
    <row r="845" spans="2:6" ht="14.25">
      <c r="B845" s="100">
        <v>57</v>
      </c>
      <c r="C845" s="101"/>
      <c r="D845" s="183" t="s">
        <v>1083</v>
      </c>
      <c r="E845" s="184">
        <v>0.33</v>
      </c>
      <c r="F845" s="185">
        <v>33000</v>
      </c>
    </row>
    <row r="846" spans="2:6" ht="14.25">
      <c r="B846" s="100">
        <v>58</v>
      </c>
      <c r="C846" s="101"/>
      <c r="D846" s="183" t="s">
        <v>1084</v>
      </c>
      <c r="E846" s="184">
        <v>0.1</v>
      </c>
      <c r="F846" s="185">
        <v>10000</v>
      </c>
    </row>
    <row r="847" spans="2:6" ht="14.25">
      <c r="B847" s="100">
        <v>59</v>
      </c>
      <c r="C847" s="101"/>
      <c r="D847" s="183" t="s">
        <v>1085</v>
      </c>
      <c r="E847" s="184">
        <v>1.04</v>
      </c>
      <c r="F847" s="185">
        <v>104000</v>
      </c>
    </row>
    <row r="848" spans="2:6" ht="14.25">
      <c r="B848" s="100">
        <v>60</v>
      </c>
      <c r="C848" s="101"/>
      <c r="D848" s="183" t="s">
        <v>1086</v>
      </c>
      <c r="E848" s="184">
        <v>0.29</v>
      </c>
      <c r="F848" s="185">
        <v>29000</v>
      </c>
    </row>
    <row r="849" spans="2:6" ht="14.25">
      <c r="B849" s="100">
        <v>61</v>
      </c>
      <c r="C849" s="101"/>
      <c r="D849" s="183" t="s">
        <v>1087</v>
      </c>
      <c r="E849" s="184">
        <v>0.11</v>
      </c>
      <c r="F849" s="185">
        <v>11000</v>
      </c>
    </row>
    <row r="850" spans="2:6" ht="14.25">
      <c r="B850" s="100">
        <v>62</v>
      </c>
      <c r="C850" s="101"/>
      <c r="D850" s="183" t="s">
        <v>1088</v>
      </c>
      <c r="E850" s="184">
        <v>0.05</v>
      </c>
      <c r="F850" s="185">
        <v>5000</v>
      </c>
    </row>
    <row r="851" spans="2:6" ht="14.25">
      <c r="B851" s="100">
        <v>63</v>
      </c>
      <c r="C851" s="101"/>
      <c r="D851" s="183" t="s">
        <v>1089</v>
      </c>
      <c r="E851" s="184">
        <v>0.02</v>
      </c>
      <c r="F851" s="185">
        <v>2000</v>
      </c>
    </row>
    <row r="852" spans="2:6" ht="14.25">
      <c r="B852" s="100">
        <v>64</v>
      </c>
      <c r="C852" s="101"/>
      <c r="D852" s="183" t="s">
        <v>1090</v>
      </c>
      <c r="E852" s="184">
        <v>0.08</v>
      </c>
      <c r="F852" s="185">
        <v>8000</v>
      </c>
    </row>
    <row r="853" spans="2:6" ht="14.25">
      <c r="B853" s="100">
        <v>65</v>
      </c>
      <c r="C853" s="101"/>
      <c r="D853" s="183" t="s">
        <v>1091</v>
      </c>
      <c r="E853" s="184">
        <v>0.0036</v>
      </c>
      <c r="F853" s="185">
        <v>360</v>
      </c>
    </row>
    <row r="854" spans="2:6" ht="14.25">
      <c r="B854" s="100">
        <v>66</v>
      </c>
      <c r="C854" s="16"/>
      <c r="D854" s="29">
        <v>217</v>
      </c>
      <c r="E854" s="31">
        <v>1.11</v>
      </c>
      <c r="F854" s="66">
        <v>11100</v>
      </c>
    </row>
    <row r="855" spans="2:6" ht="14.25">
      <c r="B855" s="100">
        <v>67</v>
      </c>
      <c r="C855" s="16"/>
      <c r="D855" s="29">
        <v>220</v>
      </c>
      <c r="E855" s="31">
        <v>0.46</v>
      </c>
      <c r="F855" s="66">
        <v>4600</v>
      </c>
    </row>
    <row r="856" spans="2:6" ht="14.25">
      <c r="B856" s="29"/>
      <c r="C856" s="69" t="s">
        <v>41</v>
      </c>
      <c r="D856" s="29"/>
      <c r="E856" s="70">
        <f>SUM(E787,E777,E775,E752,E695,E646,E555,E531,E528,E363,E356,E343,E322,E5)</f>
        <v>168.14449999999997</v>
      </c>
      <c r="F856" s="71">
        <f>SUM(F787,F777,F775,F752,F695,F646,F555,F531,F528,F363,F356,F355,F343,F322,F5)</f>
        <v>15398486.49</v>
      </c>
    </row>
    <row r="857" ht="14.25">
      <c r="D857" s="441" t="s">
        <v>1524</v>
      </c>
    </row>
  </sheetData>
  <sheetProtection/>
  <mergeCells count="170">
    <mergeCell ref="C703:C704"/>
    <mergeCell ref="F703:F704"/>
    <mergeCell ref="B17:B21"/>
    <mergeCell ref="C696:C699"/>
    <mergeCell ref="B1:F2"/>
    <mergeCell ref="B3:B4"/>
    <mergeCell ref="E3:E4"/>
    <mergeCell ref="B6:B8"/>
    <mergeCell ref="C6:C8"/>
    <mergeCell ref="F6:F8"/>
    <mergeCell ref="F3:F4"/>
    <mergeCell ref="D3:D4"/>
    <mergeCell ref="C3:C4"/>
    <mergeCell ref="B9:B10"/>
    <mergeCell ref="C9:C10"/>
    <mergeCell ref="F9:F10"/>
    <mergeCell ref="B11:B13"/>
    <mergeCell ref="C11:C13"/>
    <mergeCell ref="B15:B16"/>
    <mergeCell ref="C15:C16"/>
    <mergeCell ref="F15:F16"/>
    <mergeCell ref="C17:C21"/>
    <mergeCell ref="F17:F21"/>
    <mergeCell ref="B22:B25"/>
    <mergeCell ref="C22:C25"/>
    <mergeCell ref="B30:B31"/>
    <mergeCell ref="C30:C31"/>
    <mergeCell ref="F30:F31"/>
    <mergeCell ref="B36:B38"/>
    <mergeCell ref="C36:C38"/>
    <mergeCell ref="C28:C29"/>
    <mergeCell ref="B28:B29"/>
    <mergeCell ref="F28:F29"/>
    <mergeCell ref="B47:B48"/>
    <mergeCell ref="C47:C48"/>
    <mergeCell ref="B49:B52"/>
    <mergeCell ref="C49:C52"/>
    <mergeCell ref="B58:B63"/>
    <mergeCell ref="C58:C63"/>
    <mergeCell ref="B64:B67"/>
    <mergeCell ref="C64:C67"/>
    <mergeCell ref="F64:F67"/>
    <mergeCell ref="B69:B71"/>
    <mergeCell ref="C69:C71"/>
    <mergeCell ref="F69:F71"/>
    <mergeCell ref="B74:B75"/>
    <mergeCell ref="C74:C75"/>
    <mergeCell ref="B77:B79"/>
    <mergeCell ref="C77:C79"/>
    <mergeCell ref="B80:B82"/>
    <mergeCell ref="C80:C82"/>
    <mergeCell ref="F80:F82"/>
    <mergeCell ref="B89:B90"/>
    <mergeCell ref="C89:C90"/>
    <mergeCell ref="F89:F90"/>
    <mergeCell ref="B102:B104"/>
    <mergeCell ref="C102:C104"/>
    <mergeCell ref="B107:B112"/>
    <mergeCell ref="C107:C112"/>
    <mergeCell ref="B114:B115"/>
    <mergeCell ref="C114:C115"/>
    <mergeCell ref="B118:B120"/>
    <mergeCell ref="C118:C120"/>
    <mergeCell ref="B131:B132"/>
    <mergeCell ref="C131:C132"/>
    <mergeCell ref="F131:F132"/>
    <mergeCell ref="B136:B138"/>
    <mergeCell ref="C136:C138"/>
    <mergeCell ref="B142:B148"/>
    <mergeCell ref="C142:C148"/>
    <mergeCell ref="F142:F148"/>
    <mergeCell ref="B150:B154"/>
    <mergeCell ref="C150:C154"/>
    <mergeCell ref="G152:G154"/>
    <mergeCell ref="B159:B160"/>
    <mergeCell ref="C159:C160"/>
    <mergeCell ref="B161:B162"/>
    <mergeCell ref="C161:C162"/>
    <mergeCell ref="F161:F162"/>
    <mergeCell ref="B173:B174"/>
    <mergeCell ref="C173:C174"/>
    <mergeCell ref="F173:F174"/>
    <mergeCell ref="B179:B180"/>
    <mergeCell ref="C179:C180"/>
    <mergeCell ref="F179:F180"/>
    <mergeCell ref="B183:B184"/>
    <mergeCell ref="C183:C184"/>
    <mergeCell ref="F183:F184"/>
    <mergeCell ref="B185:B187"/>
    <mergeCell ref="C185:C187"/>
    <mergeCell ref="F185:F187"/>
    <mergeCell ref="B190:B191"/>
    <mergeCell ref="C190:C191"/>
    <mergeCell ref="G190:G191"/>
    <mergeCell ref="B192:B193"/>
    <mergeCell ref="C192:C193"/>
    <mergeCell ref="F192:F193"/>
    <mergeCell ref="B194:B195"/>
    <mergeCell ref="C194:C195"/>
    <mergeCell ref="F194:F195"/>
    <mergeCell ref="B196:B201"/>
    <mergeCell ref="C196:C201"/>
    <mergeCell ref="F196:F201"/>
    <mergeCell ref="B202:B206"/>
    <mergeCell ref="C202:C206"/>
    <mergeCell ref="F202:F206"/>
    <mergeCell ref="B211:B212"/>
    <mergeCell ref="C211:C212"/>
    <mergeCell ref="F211:F212"/>
    <mergeCell ref="B215:B216"/>
    <mergeCell ref="C215:C216"/>
    <mergeCell ref="F215:F216"/>
    <mergeCell ref="B217:B218"/>
    <mergeCell ref="C217:C218"/>
    <mergeCell ref="F217:F218"/>
    <mergeCell ref="F281:F283"/>
    <mergeCell ref="B228:B230"/>
    <mergeCell ref="C228:C230"/>
    <mergeCell ref="F228:F230"/>
    <mergeCell ref="B231:B233"/>
    <mergeCell ref="C231:C233"/>
    <mergeCell ref="F231:F233"/>
    <mergeCell ref="B364:B366"/>
    <mergeCell ref="C364:C366"/>
    <mergeCell ref="B298:B299"/>
    <mergeCell ref="C298:C299"/>
    <mergeCell ref="B240:B242"/>
    <mergeCell ref="C240:C242"/>
    <mergeCell ref="B281:B283"/>
    <mergeCell ref="C281:C283"/>
    <mergeCell ref="C291:C296"/>
    <mergeCell ref="B291:B296"/>
    <mergeCell ref="F425:F426"/>
    <mergeCell ref="G377:G378"/>
    <mergeCell ref="C388:C390"/>
    <mergeCell ref="D377:D378"/>
    <mergeCell ref="F377:F378"/>
    <mergeCell ref="C393:C477"/>
    <mergeCell ref="F476:F477"/>
    <mergeCell ref="F393:F399"/>
    <mergeCell ref="F415:F416"/>
    <mergeCell ref="F417:F418"/>
    <mergeCell ref="F419:F421"/>
    <mergeCell ref="F459:F460"/>
    <mergeCell ref="F400:F401"/>
    <mergeCell ref="F405:F406"/>
    <mergeCell ref="F409:F410"/>
    <mergeCell ref="F432:F434"/>
    <mergeCell ref="F411:F412"/>
    <mergeCell ref="F413:F414"/>
    <mergeCell ref="F438:F441"/>
    <mergeCell ref="F448:F450"/>
    <mergeCell ref="E377:E378"/>
    <mergeCell ref="F467:F470"/>
    <mergeCell ref="F472:F473"/>
    <mergeCell ref="F454:F456"/>
    <mergeCell ref="F457:F458"/>
    <mergeCell ref="F429:F430"/>
    <mergeCell ref="F442:F444"/>
    <mergeCell ref="F446:F447"/>
    <mergeCell ref="F298:F299"/>
    <mergeCell ref="F291:F293"/>
    <mergeCell ref="B289:B290"/>
    <mergeCell ref="C289:C290"/>
    <mergeCell ref="E281:E283"/>
    <mergeCell ref="C753:C774"/>
    <mergeCell ref="B556:B557"/>
    <mergeCell ref="B377:B378"/>
    <mergeCell ref="F464:F465"/>
    <mergeCell ref="F550:F551"/>
  </mergeCells>
  <printOptions/>
  <pageMargins left="0.7" right="0.7" top="0.75" bottom="0.75" header="0.3" footer="0.3"/>
  <pageSetup horizontalDpi="300" verticalDpi="300" orientation="portrait" paperSize="9" scale="90" r:id="rId1"/>
  <rowBreaks count="16" manualBreakCount="16">
    <brk id="54" max="6" man="1"/>
    <brk id="106" max="6" man="1"/>
    <brk id="157" max="6" man="1"/>
    <brk id="207" max="6" man="1"/>
    <brk id="256" max="6" man="1"/>
    <brk id="309" max="6" man="1"/>
    <brk id="362" max="6" man="1"/>
    <brk id="407" max="6" man="1"/>
    <brk id="463" max="6" man="1"/>
    <brk id="519" max="6" man="1"/>
    <brk id="574" max="6" man="1"/>
    <brk id="630" max="6" man="1"/>
    <brk id="686" max="6" man="1"/>
    <brk id="741" max="6" man="1"/>
    <brk id="800" max="6" man="1"/>
    <brk id="857" min="1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1:G47"/>
  <sheetViews>
    <sheetView view="pageBreakPreview" zoomScaleSheetLayoutView="100" zoomScalePageLayoutView="0" workbookViewId="0" topLeftCell="A25">
      <selection activeCell="D33" sqref="D32:D33"/>
    </sheetView>
  </sheetViews>
  <sheetFormatPr defaultColWidth="8.796875" defaultRowHeight="14.25"/>
  <cols>
    <col min="1" max="1" width="16.09765625" style="0" customWidth="1"/>
  </cols>
  <sheetData>
    <row r="1" spans="2:6" ht="14.25">
      <c r="B1" s="584" t="s">
        <v>746</v>
      </c>
      <c r="C1" s="584"/>
      <c r="D1" s="584"/>
      <c r="E1" s="584"/>
      <c r="F1" s="584"/>
    </row>
    <row r="2" spans="2:6" ht="14.25">
      <c r="B2" s="585"/>
      <c r="C2" s="585"/>
      <c r="D2" s="585"/>
      <c r="E2" s="585"/>
      <c r="F2" s="585"/>
    </row>
    <row r="3" spans="2:7" ht="38.25" customHeight="1">
      <c r="B3" s="446" t="s">
        <v>0</v>
      </c>
      <c r="C3" s="509" t="s">
        <v>55</v>
      </c>
      <c r="D3" s="509" t="s">
        <v>271</v>
      </c>
      <c r="E3" s="446" t="s">
        <v>253</v>
      </c>
      <c r="F3" s="509" t="s">
        <v>545</v>
      </c>
      <c r="G3" s="72"/>
    </row>
    <row r="4" spans="2:7" ht="15">
      <c r="B4" s="446"/>
      <c r="C4" s="510"/>
      <c r="D4" s="510"/>
      <c r="E4" s="446"/>
      <c r="F4" s="510"/>
      <c r="G4" s="72"/>
    </row>
    <row r="5" spans="2:7" ht="15">
      <c r="B5" s="4"/>
      <c r="C5" s="560" t="s">
        <v>7</v>
      </c>
      <c r="D5" s="560"/>
      <c r="E5" s="6">
        <f>SUM(E6:E8)</f>
        <v>0.4551</v>
      </c>
      <c r="F5" s="7">
        <f>SUM(F6:F8)</f>
        <v>45460</v>
      </c>
      <c r="G5" s="72"/>
    </row>
    <row r="6" spans="2:7" ht="15">
      <c r="B6" s="446">
        <v>1</v>
      </c>
      <c r="C6" s="446" t="s">
        <v>742</v>
      </c>
      <c r="D6" s="8" t="s">
        <v>743</v>
      </c>
      <c r="E6" s="10">
        <v>0.2475</v>
      </c>
      <c r="F6" s="11">
        <v>24700</v>
      </c>
      <c r="G6" s="72"/>
    </row>
    <row r="7" spans="2:7" ht="15">
      <c r="B7" s="446"/>
      <c r="C7" s="446"/>
      <c r="D7" s="8" t="s">
        <v>744</v>
      </c>
      <c r="E7" s="10">
        <v>0.186</v>
      </c>
      <c r="F7" s="11">
        <v>18600</v>
      </c>
      <c r="G7" s="72"/>
    </row>
    <row r="8" spans="2:7" ht="15">
      <c r="B8" s="8">
        <v>2</v>
      </c>
      <c r="C8" s="8" t="s">
        <v>745</v>
      </c>
      <c r="D8" s="8">
        <v>1435</v>
      </c>
      <c r="E8" s="10">
        <v>0.0216</v>
      </c>
      <c r="F8" s="11">
        <v>2160</v>
      </c>
      <c r="G8" s="72"/>
    </row>
    <row r="9" spans="2:7" ht="26.25">
      <c r="B9" s="3"/>
      <c r="C9" s="4" t="s">
        <v>13</v>
      </c>
      <c r="D9" s="4"/>
      <c r="E9" s="6"/>
      <c r="F9" s="7"/>
      <c r="G9" s="72"/>
    </row>
    <row r="10" spans="2:7" ht="15">
      <c r="B10" s="3"/>
      <c r="C10" s="4" t="s">
        <v>16</v>
      </c>
      <c r="D10" s="3"/>
      <c r="E10" s="6"/>
      <c r="F10" s="7"/>
      <c r="G10" s="72"/>
    </row>
    <row r="11" spans="2:7" ht="15">
      <c r="B11" s="3"/>
      <c r="C11" s="4" t="s">
        <v>18</v>
      </c>
      <c r="D11" s="3"/>
      <c r="E11" s="6"/>
      <c r="F11" s="7"/>
      <c r="G11" s="72"/>
    </row>
    <row r="12" spans="2:7" ht="15">
      <c r="B12" s="3"/>
      <c r="C12" s="4" t="s">
        <v>20</v>
      </c>
      <c r="D12" s="3"/>
      <c r="E12" s="6"/>
      <c r="F12" s="7"/>
      <c r="G12" s="72"/>
    </row>
    <row r="13" spans="2:7" ht="15">
      <c r="B13" s="3"/>
      <c r="C13" s="4" t="s">
        <v>22</v>
      </c>
      <c r="D13" s="3"/>
      <c r="E13" s="6"/>
      <c r="F13" s="7"/>
      <c r="G13" s="72"/>
    </row>
    <row r="14" spans="2:7" ht="15">
      <c r="B14" s="3"/>
      <c r="C14" s="4" t="s">
        <v>24</v>
      </c>
      <c r="D14" s="3"/>
      <c r="E14" s="6"/>
      <c r="F14" s="7"/>
      <c r="G14" s="72"/>
    </row>
    <row r="15" spans="2:7" ht="15">
      <c r="B15" s="3"/>
      <c r="C15" s="4" t="s">
        <v>26</v>
      </c>
      <c r="D15" s="3"/>
      <c r="E15" s="6"/>
      <c r="F15" s="7"/>
      <c r="G15" s="72"/>
    </row>
    <row r="16" spans="2:7" ht="15">
      <c r="B16" s="3"/>
      <c r="C16" s="4" t="s">
        <v>28</v>
      </c>
      <c r="D16" s="3"/>
      <c r="E16" s="6"/>
      <c r="F16" s="7"/>
      <c r="G16" s="72"/>
    </row>
    <row r="17" spans="2:7" ht="15">
      <c r="B17" s="3"/>
      <c r="C17" s="4" t="s">
        <v>30</v>
      </c>
      <c r="D17" s="3"/>
      <c r="E17" s="6"/>
      <c r="F17" s="7"/>
      <c r="G17" s="72"/>
    </row>
    <row r="18" spans="2:7" ht="26.25">
      <c r="B18" s="3"/>
      <c r="C18" s="4" t="s">
        <v>32</v>
      </c>
      <c r="D18" s="3"/>
      <c r="E18" s="6"/>
      <c r="F18" s="7"/>
      <c r="G18" s="72"/>
    </row>
    <row r="19" spans="2:7" ht="15">
      <c r="B19" s="3"/>
      <c r="C19" s="4" t="s">
        <v>34</v>
      </c>
      <c r="D19" s="3"/>
      <c r="E19" s="6"/>
      <c r="F19" s="7"/>
      <c r="G19" s="72"/>
    </row>
    <row r="20" spans="2:7" ht="15">
      <c r="B20" s="3"/>
      <c r="C20" s="4" t="s">
        <v>36</v>
      </c>
      <c r="D20" s="3"/>
      <c r="E20" s="6"/>
      <c r="F20" s="7"/>
      <c r="G20" s="72"/>
    </row>
    <row r="21" spans="2:7" ht="26.25">
      <c r="B21" s="3"/>
      <c r="C21" s="4" t="s">
        <v>38</v>
      </c>
      <c r="D21" s="3"/>
      <c r="E21" s="6"/>
      <c r="F21" s="7"/>
      <c r="G21" s="72"/>
    </row>
    <row r="22" spans="2:7" ht="15">
      <c r="B22" s="3"/>
      <c r="C22" s="4" t="s">
        <v>40</v>
      </c>
      <c r="D22" s="3"/>
      <c r="E22" s="6"/>
      <c r="F22" s="7"/>
      <c r="G22" s="72"/>
    </row>
    <row r="23" spans="2:7" ht="15">
      <c r="B23" s="8"/>
      <c r="C23" s="23" t="s">
        <v>41</v>
      </c>
      <c r="D23" s="8"/>
      <c r="E23" s="50">
        <f>SUM(E22,E21,E20,E19,E18,E17,E16,E15,E14,E13,E12,E11,E10,E9,E5)</f>
        <v>0.4551</v>
      </c>
      <c r="F23" s="73">
        <f>SUM(F22,F21,F20,F19,F18,F17,F16,F15,F14,F13,F12,F11,F10,F9,F5)</f>
        <v>45460</v>
      </c>
      <c r="G23" s="72"/>
    </row>
    <row r="47" ht="14.25">
      <c r="D47" s="385">
        <v>53</v>
      </c>
    </row>
  </sheetData>
  <sheetProtection/>
  <mergeCells count="9">
    <mergeCell ref="C5:D5"/>
    <mergeCell ref="B6:B7"/>
    <mergeCell ref="C6:C7"/>
    <mergeCell ref="B1:F2"/>
    <mergeCell ref="C3:C4"/>
    <mergeCell ref="D3:D4"/>
    <mergeCell ref="F3:F4"/>
    <mergeCell ref="B3:B4"/>
    <mergeCell ref="E3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G50"/>
  <sheetViews>
    <sheetView view="pageBreakPreview" zoomScaleSheetLayoutView="100" zoomScalePageLayoutView="0" workbookViewId="0" topLeftCell="A25">
      <selection activeCell="I7" sqref="I7"/>
    </sheetView>
  </sheetViews>
  <sheetFormatPr defaultColWidth="8.796875" defaultRowHeight="14.25"/>
  <cols>
    <col min="3" max="3" width="16" style="0" customWidth="1"/>
  </cols>
  <sheetData>
    <row r="1" spans="2:6" ht="14.25">
      <c r="B1" s="558" t="s">
        <v>748</v>
      </c>
      <c r="C1" s="558"/>
      <c r="D1" s="558"/>
      <c r="E1" s="558"/>
      <c r="F1" s="558"/>
    </row>
    <row r="2" spans="2:6" ht="14.25">
      <c r="B2" s="559"/>
      <c r="C2" s="559"/>
      <c r="D2" s="559"/>
      <c r="E2" s="559"/>
      <c r="F2" s="559"/>
    </row>
    <row r="3" spans="2:7" ht="24.75" customHeight="1">
      <c r="B3" s="446" t="s">
        <v>0</v>
      </c>
      <c r="C3" s="509" t="s">
        <v>750</v>
      </c>
      <c r="D3" s="509" t="s">
        <v>271</v>
      </c>
      <c r="E3" s="446" t="s">
        <v>253</v>
      </c>
      <c r="F3" s="509" t="s">
        <v>545</v>
      </c>
      <c r="G3" s="72"/>
    </row>
    <row r="4" spans="2:7" ht="15">
      <c r="B4" s="446"/>
      <c r="C4" s="510"/>
      <c r="D4" s="510"/>
      <c r="E4" s="446"/>
      <c r="F4" s="510"/>
      <c r="G4" s="72"/>
    </row>
    <row r="5" spans="2:7" ht="15">
      <c r="B5" s="4"/>
      <c r="C5" s="560" t="s">
        <v>7</v>
      </c>
      <c r="D5" s="560"/>
      <c r="E5" s="6">
        <f>SUM(E6:E10)</f>
        <v>1.5216</v>
      </c>
      <c r="F5" s="7">
        <f>SUM(F6:F10)</f>
        <v>37440</v>
      </c>
      <c r="G5" s="72"/>
    </row>
    <row r="6" spans="2:7" ht="15">
      <c r="B6" s="515">
        <v>1</v>
      </c>
      <c r="C6" s="515" t="s">
        <v>747</v>
      </c>
      <c r="D6" s="8">
        <v>2057</v>
      </c>
      <c r="E6" s="10">
        <v>0.8</v>
      </c>
      <c r="F6" s="11">
        <v>18800</v>
      </c>
      <c r="G6" s="72"/>
    </row>
    <row r="7" spans="2:7" ht="15">
      <c r="B7" s="517"/>
      <c r="C7" s="517"/>
      <c r="D7" s="8">
        <v>2059</v>
      </c>
      <c r="E7" s="10">
        <v>0.381</v>
      </c>
      <c r="F7" s="11">
        <v>8950</v>
      </c>
      <c r="G7" s="72"/>
    </row>
    <row r="8" spans="2:7" ht="15">
      <c r="B8" s="517"/>
      <c r="C8" s="517"/>
      <c r="D8" s="8">
        <v>2060</v>
      </c>
      <c r="E8" s="10">
        <v>0.1132</v>
      </c>
      <c r="F8" s="11">
        <v>2860</v>
      </c>
      <c r="G8" s="72"/>
    </row>
    <row r="9" spans="2:7" ht="15">
      <c r="B9" s="517"/>
      <c r="C9" s="517"/>
      <c r="D9" s="8">
        <v>2072</v>
      </c>
      <c r="E9" s="10">
        <v>0.181</v>
      </c>
      <c r="F9" s="11">
        <v>6200</v>
      </c>
      <c r="G9" s="72"/>
    </row>
    <row r="10" spans="2:7" ht="15">
      <c r="B10" s="516"/>
      <c r="C10" s="516"/>
      <c r="D10" s="9" t="s">
        <v>749</v>
      </c>
      <c r="E10" s="10">
        <v>0.0464</v>
      </c>
      <c r="F10" s="11">
        <v>630</v>
      </c>
      <c r="G10" s="72"/>
    </row>
    <row r="11" spans="2:7" ht="15">
      <c r="B11" s="3"/>
      <c r="C11" s="4" t="s">
        <v>13</v>
      </c>
      <c r="D11" s="4"/>
      <c r="E11" s="6"/>
      <c r="F11" s="7"/>
      <c r="G11" s="72"/>
    </row>
    <row r="12" spans="2:7" ht="15">
      <c r="B12" s="3"/>
      <c r="C12" s="4" t="s">
        <v>16</v>
      </c>
      <c r="D12" s="3"/>
      <c r="E12" s="6"/>
      <c r="F12" s="7"/>
      <c r="G12" s="72"/>
    </row>
    <row r="13" spans="2:7" ht="15">
      <c r="B13" s="3"/>
      <c r="C13" s="4" t="s">
        <v>18</v>
      </c>
      <c r="D13" s="3"/>
      <c r="E13" s="6"/>
      <c r="F13" s="7"/>
      <c r="G13" s="72"/>
    </row>
    <row r="14" spans="2:7" ht="15">
      <c r="B14" s="3"/>
      <c r="C14" s="4" t="s">
        <v>20</v>
      </c>
      <c r="D14" s="3"/>
      <c r="E14" s="6"/>
      <c r="F14" s="7"/>
      <c r="G14" s="72"/>
    </row>
    <row r="15" spans="2:7" ht="15">
      <c r="B15" s="3"/>
      <c r="C15" s="4" t="s">
        <v>22</v>
      </c>
      <c r="D15" s="3"/>
      <c r="E15" s="6"/>
      <c r="F15" s="7"/>
      <c r="G15" s="72"/>
    </row>
    <row r="16" spans="2:7" ht="15">
      <c r="B16" s="3"/>
      <c r="C16" s="4" t="s">
        <v>24</v>
      </c>
      <c r="D16" s="3"/>
      <c r="E16" s="6"/>
      <c r="F16" s="7"/>
      <c r="G16" s="72"/>
    </row>
    <row r="17" spans="2:7" ht="15">
      <c r="B17" s="3"/>
      <c r="C17" s="4" t="s">
        <v>26</v>
      </c>
      <c r="D17" s="3"/>
      <c r="E17" s="6"/>
      <c r="F17" s="7"/>
      <c r="G17" s="72"/>
    </row>
    <row r="18" spans="2:7" ht="15">
      <c r="B18" s="3"/>
      <c r="C18" s="4" t="s">
        <v>28</v>
      </c>
      <c r="D18" s="3"/>
      <c r="E18" s="6"/>
      <c r="F18" s="7"/>
      <c r="G18" s="72"/>
    </row>
    <row r="19" spans="2:7" ht="15">
      <c r="B19" s="3"/>
      <c r="C19" s="4" t="s">
        <v>30</v>
      </c>
      <c r="D19" s="3"/>
      <c r="E19" s="6"/>
      <c r="F19" s="7"/>
      <c r="G19" s="72"/>
    </row>
    <row r="20" spans="2:7" ht="15" customHeight="1">
      <c r="B20" s="3"/>
      <c r="C20" s="4" t="s">
        <v>32</v>
      </c>
      <c r="D20" s="3"/>
      <c r="E20" s="6"/>
      <c r="F20" s="7"/>
      <c r="G20" s="72"/>
    </row>
    <row r="21" spans="2:7" ht="15">
      <c r="B21" s="3"/>
      <c r="C21" s="4" t="s">
        <v>34</v>
      </c>
      <c r="D21" s="3"/>
      <c r="E21" s="6"/>
      <c r="F21" s="7"/>
      <c r="G21" s="72"/>
    </row>
    <row r="22" spans="2:7" ht="15">
      <c r="B22" s="3"/>
      <c r="C22" s="4" t="s">
        <v>36</v>
      </c>
      <c r="D22" s="3"/>
      <c r="E22" s="6"/>
      <c r="F22" s="7"/>
      <c r="G22" s="72"/>
    </row>
    <row r="23" spans="2:7" ht="15.75" customHeight="1">
      <c r="B23" s="3"/>
      <c r="C23" s="4" t="s">
        <v>38</v>
      </c>
      <c r="D23" s="3"/>
      <c r="E23" s="6"/>
      <c r="F23" s="7"/>
      <c r="G23" s="72"/>
    </row>
    <row r="24" spans="2:7" ht="15">
      <c r="B24" s="3"/>
      <c r="C24" s="4" t="s">
        <v>40</v>
      </c>
      <c r="D24" s="3"/>
      <c r="E24" s="6"/>
      <c r="F24" s="7"/>
      <c r="G24" s="72"/>
    </row>
    <row r="25" spans="2:7" ht="15">
      <c r="B25" s="8"/>
      <c r="C25" s="23" t="s">
        <v>41</v>
      </c>
      <c r="D25" s="8"/>
      <c r="E25" s="50">
        <f>SUM(E24,E23,E22,E21,E20,E19,E18,E17,E16,E15,E14,E13,E12,E11,E5)</f>
        <v>1.5216</v>
      </c>
      <c r="F25" s="73">
        <f>SUM(F24,F23,F22,F21,F20,F19,F18,F17,F16,F15,F14,F13,F12,F11,F5)</f>
        <v>37440</v>
      </c>
      <c r="G25" s="72"/>
    </row>
    <row r="50" ht="14.25">
      <c r="D50" s="399">
        <v>54</v>
      </c>
    </row>
  </sheetData>
  <sheetProtection/>
  <mergeCells count="9">
    <mergeCell ref="C5:D5"/>
    <mergeCell ref="B6:B10"/>
    <mergeCell ref="C6:C10"/>
    <mergeCell ref="B1:F2"/>
    <mergeCell ref="C3:C4"/>
    <mergeCell ref="D3:D4"/>
    <mergeCell ref="F3:F4"/>
    <mergeCell ref="B3:B4"/>
    <mergeCell ref="E3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G47"/>
  <sheetViews>
    <sheetView view="pageBreakPreview" zoomScaleSheetLayoutView="100" zoomScalePageLayoutView="0" workbookViewId="0" topLeftCell="A25">
      <selection activeCell="B29" sqref="B29"/>
    </sheetView>
  </sheetViews>
  <sheetFormatPr defaultColWidth="8.796875" defaultRowHeight="14.25"/>
  <cols>
    <col min="1" max="1" width="14.09765625" style="0" customWidth="1"/>
    <col min="3" max="3" width="10.5" style="0" customWidth="1"/>
    <col min="6" max="6" width="10.59765625" style="0" customWidth="1"/>
  </cols>
  <sheetData>
    <row r="1" spans="2:6" ht="14.25">
      <c r="B1" s="558" t="s">
        <v>751</v>
      </c>
      <c r="C1" s="558"/>
      <c r="D1" s="558"/>
      <c r="E1" s="558"/>
      <c r="F1" s="558"/>
    </row>
    <row r="2" spans="2:6" ht="14.25">
      <c r="B2" s="460"/>
      <c r="C2" s="460"/>
      <c r="D2" s="460"/>
      <c r="E2" s="460"/>
      <c r="F2" s="460"/>
    </row>
    <row r="3" spans="2:7" ht="51.75" customHeight="1">
      <c r="B3" s="446" t="s">
        <v>0</v>
      </c>
      <c r="C3" s="509" t="s">
        <v>55</v>
      </c>
      <c r="D3" s="509" t="s">
        <v>271</v>
      </c>
      <c r="E3" s="446" t="s">
        <v>253</v>
      </c>
      <c r="F3" s="509" t="s">
        <v>545</v>
      </c>
      <c r="G3" s="72"/>
    </row>
    <row r="4" spans="2:7" ht="15">
      <c r="B4" s="446"/>
      <c r="C4" s="510"/>
      <c r="D4" s="510"/>
      <c r="E4" s="446"/>
      <c r="F4" s="510"/>
      <c r="G4" s="72"/>
    </row>
    <row r="5" spans="2:7" ht="15">
      <c r="B5" s="4"/>
      <c r="C5" s="4" t="s">
        <v>7</v>
      </c>
      <c r="D5" s="74"/>
      <c r="E5" s="6"/>
      <c r="F5" s="7"/>
      <c r="G5" s="72"/>
    </row>
    <row r="6" spans="2:7" ht="13.5" customHeight="1">
      <c r="B6" s="3"/>
      <c r="C6" s="4" t="s">
        <v>13</v>
      </c>
      <c r="D6" s="4"/>
      <c r="E6" s="6"/>
      <c r="F6" s="7"/>
      <c r="G6" s="72"/>
    </row>
    <row r="7" spans="2:7" ht="15">
      <c r="B7" s="3"/>
      <c r="C7" s="4" t="s">
        <v>16</v>
      </c>
      <c r="D7" s="3"/>
      <c r="E7" s="6"/>
      <c r="F7" s="7"/>
      <c r="G7" s="72"/>
    </row>
    <row r="8" spans="2:7" ht="15">
      <c r="B8" s="3"/>
      <c r="C8" s="4" t="s">
        <v>18</v>
      </c>
      <c r="D8" s="3"/>
      <c r="E8" s="6"/>
      <c r="F8" s="7"/>
      <c r="G8" s="72"/>
    </row>
    <row r="9" spans="2:7" ht="15">
      <c r="B9" s="3"/>
      <c r="C9" s="4" t="s">
        <v>20</v>
      </c>
      <c r="D9" s="3"/>
      <c r="E9" s="6"/>
      <c r="F9" s="7"/>
      <c r="G9" s="72"/>
    </row>
    <row r="10" spans="2:7" ht="15">
      <c r="B10" s="3"/>
      <c r="C10" s="4" t="s">
        <v>22</v>
      </c>
      <c r="D10" s="3"/>
      <c r="E10" s="6"/>
      <c r="F10" s="7"/>
      <c r="G10" s="72"/>
    </row>
    <row r="11" spans="2:7" ht="15">
      <c r="B11" s="3"/>
      <c r="C11" s="4" t="s">
        <v>24</v>
      </c>
      <c r="D11" s="3"/>
      <c r="E11" s="6"/>
      <c r="F11" s="7"/>
      <c r="G11" s="72"/>
    </row>
    <row r="12" spans="2:7" ht="15">
      <c r="B12" s="3"/>
      <c r="C12" s="4" t="s">
        <v>26</v>
      </c>
      <c r="D12" s="3"/>
      <c r="E12" s="6"/>
      <c r="F12" s="7"/>
      <c r="G12" s="72"/>
    </row>
    <row r="13" spans="2:7" ht="15">
      <c r="B13" s="3"/>
      <c r="C13" s="4" t="s">
        <v>28</v>
      </c>
      <c r="D13" s="3"/>
      <c r="E13" s="6"/>
      <c r="F13" s="7"/>
      <c r="G13" s="72"/>
    </row>
    <row r="14" spans="2:7" ht="15">
      <c r="B14" s="3"/>
      <c r="C14" s="4" t="s">
        <v>30</v>
      </c>
      <c r="D14" s="3"/>
      <c r="E14" s="6"/>
      <c r="F14" s="7"/>
      <c r="G14" s="72"/>
    </row>
    <row r="15" spans="2:7" ht="26.25">
      <c r="B15" s="3"/>
      <c r="C15" s="4" t="s">
        <v>32</v>
      </c>
      <c r="D15" s="3"/>
      <c r="E15" s="6"/>
      <c r="F15" s="7"/>
      <c r="G15" s="72"/>
    </row>
    <row r="16" spans="2:7" ht="15">
      <c r="B16" s="3"/>
      <c r="C16" s="4" t="s">
        <v>34</v>
      </c>
      <c r="D16" s="3"/>
      <c r="E16" s="6"/>
      <c r="F16" s="7"/>
      <c r="G16" s="72"/>
    </row>
    <row r="17" spans="2:7" ht="15">
      <c r="B17" s="3"/>
      <c r="C17" s="4" t="s">
        <v>36</v>
      </c>
      <c r="D17" s="3"/>
      <c r="E17" s="6"/>
      <c r="F17" s="7"/>
      <c r="G17" s="72"/>
    </row>
    <row r="18" spans="2:7" ht="26.25">
      <c r="B18" s="3"/>
      <c r="C18" s="4" t="s">
        <v>38</v>
      </c>
      <c r="D18" s="3"/>
      <c r="E18" s="6"/>
      <c r="F18" s="7"/>
      <c r="G18" s="72"/>
    </row>
    <row r="19" spans="2:7" ht="15">
      <c r="B19" s="3"/>
      <c r="C19" s="4" t="s">
        <v>40</v>
      </c>
      <c r="D19" s="3"/>
      <c r="E19" s="6"/>
      <c r="F19" s="7"/>
      <c r="G19" s="72"/>
    </row>
    <row r="20" spans="2:7" ht="15">
      <c r="B20" s="8"/>
      <c r="C20" s="23" t="s">
        <v>41</v>
      </c>
      <c r="D20" s="8"/>
      <c r="E20" s="50">
        <f>SUM(E19,E18,E17,E16,E15,E14,E13,E12,E11,E10,E9,E8,E7,E6,E5)</f>
        <v>0</v>
      </c>
      <c r="F20" s="73">
        <f>SUM(F19,F18,F17,F16,F15,F14,F13,F12,F11,F10,F9,F8,F7,F6,F5)</f>
        <v>0</v>
      </c>
      <c r="G20" s="72"/>
    </row>
    <row r="47" ht="14.25">
      <c r="D47" s="385">
        <v>55</v>
      </c>
    </row>
  </sheetData>
  <sheetProtection/>
  <mergeCells count="6">
    <mergeCell ref="B1:F2"/>
    <mergeCell ref="C3:C4"/>
    <mergeCell ref="D3:D4"/>
    <mergeCell ref="F3:F4"/>
    <mergeCell ref="B3:B4"/>
    <mergeCell ref="E3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G46"/>
  <sheetViews>
    <sheetView view="pageBreakPreview" zoomScaleSheetLayoutView="100" zoomScalePageLayoutView="0" workbookViewId="0" topLeftCell="A40">
      <selection activeCell="C51" sqref="C51"/>
    </sheetView>
  </sheetViews>
  <sheetFormatPr defaultColWidth="8.796875" defaultRowHeight="14.25"/>
  <cols>
    <col min="1" max="1" width="17.5" style="0" customWidth="1"/>
    <col min="3" max="3" width="12.5" style="0" customWidth="1"/>
  </cols>
  <sheetData>
    <row r="1" spans="2:6" ht="14.25">
      <c r="B1" s="558" t="s">
        <v>762</v>
      </c>
      <c r="C1" s="558"/>
      <c r="D1" s="558"/>
      <c r="E1" s="558"/>
      <c r="F1" s="558"/>
    </row>
    <row r="2" spans="2:6" ht="14.25">
      <c r="B2" s="460"/>
      <c r="C2" s="460"/>
      <c r="D2" s="460"/>
      <c r="E2" s="460"/>
      <c r="F2" s="460"/>
    </row>
    <row r="3" spans="2:7" ht="36" customHeight="1">
      <c r="B3" s="492" t="s">
        <v>0</v>
      </c>
      <c r="C3" s="515" t="s">
        <v>55</v>
      </c>
      <c r="D3" s="515" t="s">
        <v>271</v>
      </c>
      <c r="E3" s="492" t="s">
        <v>253</v>
      </c>
      <c r="F3" s="515" t="s">
        <v>545</v>
      </c>
      <c r="G3" s="72"/>
    </row>
    <row r="4" spans="2:7" ht="15">
      <c r="B4" s="492"/>
      <c r="C4" s="516"/>
      <c r="D4" s="516"/>
      <c r="E4" s="492"/>
      <c r="F4" s="516"/>
      <c r="G4" s="72"/>
    </row>
    <row r="5" spans="2:7" ht="15">
      <c r="B5" s="27"/>
      <c r="C5" s="586" t="s">
        <v>7</v>
      </c>
      <c r="D5" s="586"/>
      <c r="E5" s="32">
        <f>SUM(E6:E26)</f>
        <v>7.2813</v>
      </c>
      <c r="F5" s="65">
        <f>SUM(F6:F26)</f>
        <v>367523</v>
      </c>
      <c r="G5" s="72"/>
    </row>
    <row r="6" spans="2:7" ht="15">
      <c r="B6" s="492">
        <v>1</v>
      </c>
      <c r="C6" s="515" t="s">
        <v>752</v>
      </c>
      <c r="D6" s="107" t="s">
        <v>970</v>
      </c>
      <c r="E6" s="31">
        <v>0.0867</v>
      </c>
      <c r="F6" s="66">
        <v>4105</v>
      </c>
      <c r="G6" s="72"/>
    </row>
    <row r="7" spans="2:7" ht="15">
      <c r="B7" s="492"/>
      <c r="C7" s="517"/>
      <c r="D7" s="24">
        <v>1934</v>
      </c>
      <c r="E7" s="31">
        <v>0.0826</v>
      </c>
      <c r="F7" s="66">
        <v>4130</v>
      </c>
      <c r="G7" s="72"/>
    </row>
    <row r="8" spans="2:7" ht="15">
      <c r="B8" s="492"/>
      <c r="C8" s="517"/>
      <c r="D8" s="24">
        <v>1935</v>
      </c>
      <c r="E8" s="31">
        <v>0.0863</v>
      </c>
      <c r="F8" s="66">
        <v>4310</v>
      </c>
      <c r="G8" s="72"/>
    </row>
    <row r="9" spans="2:7" ht="15">
      <c r="B9" s="492"/>
      <c r="C9" s="517"/>
      <c r="D9" s="24">
        <v>1936</v>
      </c>
      <c r="E9" s="31">
        <v>0.0788</v>
      </c>
      <c r="F9" s="66">
        <v>3940</v>
      </c>
      <c r="G9" s="72"/>
    </row>
    <row r="10" spans="2:7" ht="15">
      <c r="B10" s="492"/>
      <c r="C10" s="517"/>
      <c r="D10" s="107" t="s">
        <v>1263</v>
      </c>
      <c r="E10" s="31">
        <v>0.497</v>
      </c>
      <c r="F10" s="66">
        <v>23035</v>
      </c>
      <c r="G10" s="72"/>
    </row>
    <row r="11" spans="2:7" ht="15">
      <c r="B11" s="492"/>
      <c r="C11" s="517"/>
      <c r="D11" s="107" t="s">
        <v>1264</v>
      </c>
      <c r="E11" s="31">
        <v>0.1072</v>
      </c>
      <c r="F11" s="66">
        <v>4227</v>
      </c>
      <c r="G11" s="72"/>
    </row>
    <row r="12" spans="2:7" ht="15">
      <c r="B12" s="492"/>
      <c r="C12" s="517"/>
      <c r="D12" s="107" t="s">
        <v>1265</v>
      </c>
      <c r="E12" s="31">
        <v>0.1883</v>
      </c>
      <c r="F12" s="66">
        <v>4981</v>
      </c>
      <c r="G12" s="72"/>
    </row>
    <row r="13" spans="2:7" ht="15">
      <c r="B13" s="492"/>
      <c r="C13" s="517"/>
      <c r="D13" s="24">
        <v>1769</v>
      </c>
      <c r="E13" s="31">
        <v>0.4927</v>
      </c>
      <c r="F13" s="66">
        <v>24630</v>
      </c>
      <c r="G13" s="72"/>
    </row>
    <row r="14" spans="2:7" ht="15">
      <c r="B14" s="492"/>
      <c r="C14" s="517"/>
      <c r="D14" s="24">
        <v>1771</v>
      </c>
      <c r="E14" s="31">
        <v>0.4908</v>
      </c>
      <c r="F14" s="66">
        <v>24540</v>
      </c>
      <c r="G14" s="72"/>
    </row>
    <row r="15" spans="2:7" ht="15">
      <c r="B15" s="492"/>
      <c r="C15" s="517"/>
      <c r="D15" s="24">
        <v>1770</v>
      </c>
      <c r="E15" s="31">
        <v>0.077</v>
      </c>
      <c r="F15" s="66">
        <v>3850</v>
      </c>
      <c r="G15" s="72"/>
    </row>
    <row r="16" spans="2:7" ht="15">
      <c r="B16" s="492"/>
      <c r="C16" s="517"/>
      <c r="D16" s="24" t="s">
        <v>753</v>
      </c>
      <c r="E16" s="31">
        <v>0.1887</v>
      </c>
      <c r="F16" s="66">
        <v>9430</v>
      </c>
      <c r="G16" s="72"/>
    </row>
    <row r="17" spans="2:7" ht="15">
      <c r="B17" s="492"/>
      <c r="C17" s="517"/>
      <c r="D17" s="24">
        <v>1779</v>
      </c>
      <c r="E17" s="31">
        <v>0.4336</v>
      </c>
      <c r="F17" s="66">
        <v>21680</v>
      </c>
      <c r="G17" s="72"/>
    </row>
    <row r="18" spans="2:7" ht="15">
      <c r="B18" s="492"/>
      <c r="C18" s="517"/>
      <c r="D18" s="24">
        <v>1772</v>
      </c>
      <c r="E18" s="31">
        <v>0.4302</v>
      </c>
      <c r="F18" s="66">
        <v>21510</v>
      </c>
      <c r="G18" s="72"/>
    </row>
    <row r="19" spans="2:7" ht="15">
      <c r="B19" s="492"/>
      <c r="C19" s="516"/>
      <c r="D19" s="24" t="s">
        <v>754</v>
      </c>
      <c r="E19" s="31">
        <v>1.4614</v>
      </c>
      <c r="F19" s="66">
        <v>72900</v>
      </c>
      <c r="G19" s="72"/>
    </row>
    <row r="20" spans="2:7" ht="25.5">
      <c r="B20" s="29">
        <v>2</v>
      </c>
      <c r="C20" s="29" t="s">
        <v>755</v>
      </c>
      <c r="D20" s="29">
        <v>1969</v>
      </c>
      <c r="E20" s="31">
        <v>0.0155</v>
      </c>
      <c r="F20" s="66">
        <v>700</v>
      </c>
      <c r="G20" s="72"/>
    </row>
    <row r="21" spans="2:7" ht="25.5">
      <c r="B21" s="29">
        <v>3</v>
      </c>
      <c r="C21" s="29" t="s">
        <v>756</v>
      </c>
      <c r="D21" s="24" t="s">
        <v>763</v>
      </c>
      <c r="E21" s="31">
        <v>0.1291</v>
      </c>
      <c r="F21" s="66">
        <v>6455</v>
      </c>
      <c r="G21" s="72"/>
    </row>
    <row r="22" spans="2:7" ht="15">
      <c r="B22" s="492">
        <v>4</v>
      </c>
      <c r="C22" s="492" t="s">
        <v>757</v>
      </c>
      <c r="D22" s="29">
        <v>1437</v>
      </c>
      <c r="E22" s="31">
        <v>0.022</v>
      </c>
      <c r="F22" s="66">
        <v>1100</v>
      </c>
      <c r="G22" s="72"/>
    </row>
    <row r="23" spans="2:7" ht="15">
      <c r="B23" s="492"/>
      <c r="C23" s="492"/>
      <c r="D23" s="29">
        <v>1438</v>
      </c>
      <c r="E23" s="31">
        <v>0.0245</v>
      </c>
      <c r="F23" s="66">
        <v>1220</v>
      </c>
      <c r="G23" s="72"/>
    </row>
    <row r="24" spans="2:7" ht="15">
      <c r="B24" s="492"/>
      <c r="C24" s="492"/>
      <c r="D24" s="29">
        <v>1439</v>
      </c>
      <c r="E24" s="31">
        <v>0.0236</v>
      </c>
      <c r="F24" s="66">
        <v>1180</v>
      </c>
      <c r="G24" s="72"/>
    </row>
    <row r="25" spans="2:7" ht="38.25">
      <c r="B25" s="29">
        <v>5</v>
      </c>
      <c r="C25" s="29" t="s">
        <v>758</v>
      </c>
      <c r="D25" s="29">
        <v>1867</v>
      </c>
      <c r="E25" s="31">
        <v>0.2162</v>
      </c>
      <c r="F25" s="66">
        <v>108100</v>
      </c>
      <c r="G25" s="72"/>
    </row>
    <row r="26" spans="2:7" ht="25.5">
      <c r="B26" s="29">
        <v>6</v>
      </c>
      <c r="C26" s="29" t="s">
        <v>764</v>
      </c>
      <c r="D26" s="29">
        <v>302</v>
      </c>
      <c r="E26" s="31">
        <v>2.1491</v>
      </c>
      <c r="F26" s="66">
        <v>21500</v>
      </c>
      <c r="G26" s="72"/>
    </row>
    <row r="27" spans="2:7" ht="15">
      <c r="B27" s="30"/>
      <c r="C27" s="27" t="s">
        <v>13</v>
      </c>
      <c r="D27" s="27"/>
      <c r="E27" s="32">
        <f>SUM(E28)</f>
        <v>1.35</v>
      </c>
      <c r="F27" s="65">
        <f>SUM(F28)</f>
        <v>135000</v>
      </c>
      <c r="G27" s="72"/>
    </row>
    <row r="28" spans="2:7" ht="38.25">
      <c r="B28" s="29"/>
      <c r="C28" s="16" t="s">
        <v>759</v>
      </c>
      <c r="D28" s="29" t="s">
        <v>760</v>
      </c>
      <c r="E28" s="31">
        <v>1.35</v>
      </c>
      <c r="F28" s="66">
        <v>135000</v>
      </c>
      <c r="G28" s="72"/>
    </row>
    <row r="29" spans="2:7" ht="15">
      <c r="B29" s="30"/>
      <c r="C29" s="27" t="s">
        <v>16</v>
      </c>
      <c r="D29" s="30"/>
      <c r="E29" s="32"/>
      <c r="F29" s="65"/>
      <c r="G29" s="72"/>
    </row>
    <row r="30" spans="2:7" ht="15">
      <c r="B30" s="30"/>
      <c r="C30" s="27" t="s">
        <v>18</v>
      </c>
      <c r="D30" s="30"/>
      <c r="E30" s="32"/>
      <c r="F30" s="65"/>
      <c r="G30" s="72"/>
    </row>
    <row r="31" spans="2:7" ht="15">
      <c r="B31" s="30"/>
      <c r="C31" s="27" t="s">
        <v>20</v>
      </c>
      <c r="D31" s="30"/>
      <c r="E31" s="32"/>
      <c r="F31" s="65"/>
      <c r="G31" s="72"/>
    </row>
    <row r="32" spans="2:7" ht="15">
      <c r="B32" s="30"/>
      <c r="C32" s="27" t="s">
        <v>22</v>
      </c>
      <c r="D32" s="30"/>
      <c r="E32" s="32">
        <f>SUM(E33:E35)</f>
        <v>2.22</v>
      </c>
      <c r="F32" s="65">
        <f>SUM(F33:F35)</f>
        <v>22200</v>
      </c>
      <c r="G32" s="72"/>
    </row>
    <row r="33" spans="2:7" ht="15">
      <c r="B33" s="29"/>
      <c r="C33" s="29" t="s">
        <v>761</v>
      </c>
      <c r="D33" s="29">
        <v>768</v>
      </c>
      <c r="E33" s="31">
        <v>1.33</v>
      </c>
      <c r="F33" s="66">
        <v>13300</v>
      </c>
      <c r="G33" s="72"/>
    </row>
    <row r="34" spans="2:7" ht="15">
      <c r="B34" s="29"/>
      <c r="C34" s="29" t="s">
        <v>761</v>
      </c>
      <c r="D34" s="29">
        <v>770</v>
      </c>
      <c r="E34" s="31">
        <v>0.55</v>
      </c>
      <c r="F34" s="66">
        <v>5500</v>
      </c>
      <c r="G34" s="72"/>
    </row>
    <row r="35" spans="2:7" ht="15">
      <c r="B35" s="29"/>
      <c r="C35" s="29" t="s">
        <v>761</v>
      </c>
      <c r="D35" s="29">
        <v>836</v>
      </c>
      <c r="E35" s="31">
        <v>0.34</v>
      </c>
      <c r="F35" s="66">
        <v>3400</v>
      </c>
      <c r="G35" s="72"/>
    </row>
    <row r="36" spans="2:7" ht="15">
      <c r="B36" s="30"/>
      <c r="C36" s="27" t="s">
        <v>24</v>
      </c>
      <c r="D36" s="30"/>
      <c r="E36" s="32"/>
      <c r="F36" s="65"/>
      <c r="G36" s="72"/>
    </row>
    <row r="37" spans="2:7" ht="15">
      <c r="B37" s="30"/>
      <c r="C37" s="27" t="s">
        <v>26</v>
      </c>
      <c r="D37" s="30"/>
      <c r="E37" s="32"/>
      <c r="F37" s="65"/>
      <c r="G37" s="72"/>
    </row>
    <row r="38" spans="2:7" ht="15">
      <c r="B38" s="30"/>
      <c r="C38" s="27" t="s">
        <v>28</v>
      </c>
      <c r="D38" s="30"/>
      <c r="E38" s="32"/>
      <c r="F38" s="65"/>
      <c r="G38" s="72"/>
    </row>
    <row r="39" spans="2:7" ht="15">
      <c r="B39" s="30"/>
      <c r="C39" s="27" t="s">
        <v>30</v>
      </c>
      <c r="D39" s="30"/>
      <c r="E39" s="32"/>
      <c r="F39" s="65"/>
      <c r="G39" s="72"/>
    </row>
    <row r="40" spans="2:7" ht="25.5">
      <c r="B40" s="30"/>
      <c r="C40" s="27" t="s">
        <v>32</v>
      </c>
      <c r="D40" s="30"/>
      <c r="E40" s="32"/>
      <c r="F40" s="65"/>
      <c r="G40" s="72"/>
    </row>
    <row r="41" spans="2:7" ht="15">
      <c r="B41" s="30"/>
      <c r="C41" s="27" t="s">
        <v>34</v>
      </c>
      <c r="D41" s="30"/>
      <c r="E41" s="32"/>
      <c r="F41" s="65"/>
      <c r="G41" s="72"/>
    </row>
    <row r="42" spans="2:7" ht="15">
      <c r="B42" s="30"/>
      <c r="C42" s="27" t="s">
        <v>36</v>
      </c>
      <c r="D42" s="30"/>
      <c r="E42" s="32"/>
      <c r="F42" s="65"/>
      <c r="G42" s="72"/>
    </row>
    <row r="43" spans="2:7" ht="25.5">
      <c r="B43" s="30"/>
      <c r="C43" s="27" t="s">
        <v>38</v>
      </c>
      <c r="D43" s="30"/>
      <c r="E43" s="32"/>
      <c r="F43" s="65"/>
      <c r="G43" s="72"/>
    </row>
    <row r="44" spans="2:7" ht="15">
      <c r="B44" s="30"/>
      <c r="C44" s="27" t="s">
        <v>40</v>
      </c>
      <c r="D44" s="30"/>
      <c r="E44" s="32"/>
      <c r="F44" s="65"/>
      <c r="G44" s="72"/>
    </row>
    <row r="45" spans="2:7" ht="15">
      <c r="B45" s="29"/>
      <c r="C45" s="69" t="s">
        <v>41</v>
      </c>
      <c r="D45" s="29"/>
      <c r="E45" s="75">
        <f>SUM(E44,E43,E42,E41,E40,E39,E38,E37,E36,E32,E31,E30,E29,E27,E5)</f>
        <v>10.8513</v>
      </c>
      <c r="F45" s="76">
        <f>SUM(F44,F43,F42,F41,F40,F39,F38,F37,F36,F32,F31,F30,F29,F27,F5)</f>
        <v>524723</v>
      </c>
      <c r="G45" s="72"/>
    </row>
    <row r="46" ht="14.25">
      <c r="D46" s="385">
        <v>56</v>
      </c>
    </row>
  </sheetData>
  <sheetProtection/>
  <mergeCells count="11">
    <mergeCell ref="B1:F2"/>
    <mergeCell ref="C3:C4"/>
    <mergeCell ref="F3:F4"/>
    <mergeCell ref="D3:D4"/>
    <mergeCell ref="B22:B24"/>
    <mergeCell ref="C22:C24"/>
    <mergeCell ref="C6:C19"/>
    <mergeCell ref="B3:B4"/>
    <mergeCell ref="E3:E4"/>
    <mergeCell ref="C5:D5"/>
    <mergeCell ref="B6:B19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9"/>
  <sheetViews>
    <sheetView view="pageBreakPreview" zoomScaleSheetLayoutView="100" workbookViewId="0" topLeftCell="A31">
      <selection activeCell="D49" sqref="D49"/>
    </sheetView>
  </sheetViews>
  <sheetFormatPr defaultColWidth="8.796875" defaultRowHeight="14.25"/>
  <cols>
    <col min="3" max="3" width="16.3984375" style="0" customWidth="1"/>
    <col min="4" max="4" width="12.09765625" style="0" customWidth="1"/>
    <col min="6" max="6" width="10.3984375" style="0" customWidth="1"/>
  </cols>
  <sheetData>
    <row r="1" spans="2:6" ht="14.25">
      <c r="B1" s="456" t="s">
        <v>1515</v>
      </c>
      <c r="C1" s="457"/>
      <c r="D1" s="457"/>
      <c r="E1" s="457"/>
      <c r="F1" s="458"/>
    </row>
    <row r="2" spans="2:6" ht="14.25">
      <c r="B2" s="459"/>
      <c r="C2" s="460"/>
      <c r="D2" s="460"/>
      <c r="E2" s="460"/>
      <c r="F2" s="461"/>
    </row>
    <row r="3" spans="2:6" ht="51" customHeight="1">
      <c r="B3" s="446" t="s">
        <v>0</v>
      </c>
      <c r="C3" s="446" t="s">
        <v>48</v>
      </c>
      <c r="D3" s="446" t="s">
        <v>47</v>
      </c>
      <c r="E3" s="446" t="s">
        <v>49</v>
      </c>
      <c r="F3" s="446" t="s">
        <v>50</v>
      </c>
    </row>
    <row r="4" spans="2:6" ht="14.25">
      <c r="B4" s="446"/>
      <c r="C4" s="446"/>
      <c r="D4" s="446"/>
      <c r="E4" s="446"/>
      <c r="F4" s="446"/>
    </row>
    <row r="5" spans="2:6" ht="14.25">
      <c r="B5" s="446"/>
      <c r="C5" s="446"/>
      <c r="D5" s="446"/>
      <c r="E5" s="446"/>
      <c r="F5" s="446"/>
    </row>
    <row r="6" spans="2:6" ht="14.25">
      <c r="B6" s="113" t="s">
        <v>6</v>
      </c>
      <c r="C6" s="109" t="s">
        <v>7</v>
      </c>
      <c r="D6" s="109"/>
      <c r="E6" s="115">
        <f>SUM(E7:E15)</f>
        <v>0.40359999999999996</v>
      </c>
      <c r="F6" s="116">
        <f>SUM(F7:F15)</f>
        <v>276655</v>
      </c>
    </row>
    <row r="7" spans="2:6" ht="14.25">
      <c r="B7" s="226"/>
      <c r="C7" s="236" t="s">
        <v>1320</v>
      </c>
      <c r="D7" s="237">
        <v>3148</v>
      </c>
      <c r="E7" s="238">
        <v>0.0739</v>
      </c>
      <c r="F7" s="239">
        <v>63630</v>
      </c>
    </row>
    <row r="8" spans="2:6" ht="14.25">
      <c r="B8" s="226"/>
      <c r="C8" s="236" t="s">
        <v>1345</v>
      </c>
      <c r="D8" s="240" t="s">
        <v>669</v>
      </c>
      <c r="E8" s="238">
        <v>0.0062</v>
      </c>
      <c r="F8" s="239">
        <v>2490</v>
      </c>
    </row>
    <row r="9" spans="2:6" ht="14.25">
      <c r="B9" s="226"/>
      <c r="C9" s="236" t="s">
        <v>1345</v>
      </c>
      <c r="D9" s="240" t="s">
        <v>667</v>
      </c>
      <c r="E9" s="238">
        <v>0.0067</v>
      </c>
      <c r="F9" s="239">
        <v>2690</v>
      </c>
    </row>
    <row r="10" spans="2:6" ht="14.25">
      <c r="B10" s="226"/>
      <c r="C10" s="236" t="s">
        <v>547</v>
      </c>
      <c r="D10" s="240" t="s">
        <v>1346</v>
      </c>
      <c r="E10" s="238">
        <v>0.1675</v>
      </c>
      <c r="F10" s="239">
        <v>126250</v>
      </c>
    </row>
    <row r="11" spans="2:6" ht="14.25">
      <c r="B11" s="226"/>
      <c r="C11" s="236" t="s">
        <v>1347</v>
      </c>
      <c r="D11" s="240" t="s">
        <v>1348</v>
      </c>
      <c r="E11" s="238">
        <v>0.0096</v>
      </c>
      <c r="F11" s="239">
        <v>5400</v>
      </c>
    </row>
    <row r="12" spans="2:6" ht="14.25">
      <c r="B12" s="226"/>
      <c r="C12" s="236" t="s">
        <v>1347</v>
      </c>
      <c r="D12" s="240" t="s">
        <v>1349</v>
      </c>
      <c r="E12" s="238">
        <v>0.0096</v>
      </c>
      <c r="F12" s="239">
        <v>5400</v>
      </c>
    </row>
    <row r="13" spans="2:6" ht="14.25">
      <c r="B13" s="226"/>
      <c r="C13" s="236" t="s">
        <v>575</v>
      </c>
      <c r="D13" s="240" t="s">
        <v>1342</v>
      </c>
      <c r="E13" s="238">
        <v>0.0036</v>
      </c>
      <c r="F13" s="239">
        <v>6595</v>
      </c>
    </row>
    <row r="14" spans="2:6" ht="14.25">
      <c r="B14" s="226"/>
      <c r="C14" s="236" t="s">
        <v>1350</v>
      </c>
      <c r="D14" s="240" t="s">
        <v>959</v>
      </c>
      <c r="E14" s="238">
        <v>0.07</v>
      </c>
      <c r="F14" s="239">
        <v>14200</v>
      </c>
    </row>
    <row r="15" spans="2:6" ht="14.25">
      <c r="B15" s="226"/>
      <c r="C15" s="466" t="s">
        <v>1351</v>
      </c>
      <c r="D15" s="240" t="s">
        <v>1352</v>
      </c>
      <c r="E15" s="468">
        <v>0.0565</v>
      </c>
      <c r="F15" s="470">
        <v>50000</v>
      </c>
    </row>
    <row r="16" spans="2:6" ht="14.25">
      <c r="B16" s="226"/>
      <c r="C16" s="467"/>
      <c r="D16" s="240" t="s">
        <v>1353</v>
      </c>
      <c r="E16" s="469"/>
      <c r="F16" s="471"/>
    </row>
    <row r="17" spans="2:6" ht="14.25">
      <c r="B17" s="3" t="s">
        <v>12</v>
      </c>
      <c r="C17" s="4" t="s">
        <v>13</v>
      </c>
      <c r="D17" s="3"/>
      <c r="E17" s="6"/>
      <c r="F17" s="7"/>
    </row>
    <row r="18" spans="2:6" ht="14.25">
      <c r="B18" s="3" t="s">
        <v>15</v>
      </c>
      <c r="C18" s="4" t="s">
        <v>16</v>
      </c>
      <c r="D18" s="3"/>
      <c r="E18" s="6"/>
      <c r="F18" s="7"/>
    </row>
    <row r="19" spans="2:6" ht="14.25">
      <c r="B19" s="3" t="s">
        <v>17</v>
      </c>
      <c r="C19" s="4" t="s">
        <v>18</v>
      </c>
      <c r="D19" s="3"/>
      <c r="E19" s="6"/>
      <c r="F19" s="7"/>
    </row>
    <row r="20" spans="2:6" ht="14.25">
      <c r="B20" s="3" t="s">
        <v>19</v>
      </c>
      <c r="C20" s="4" t="s">
        <v>20</v>
      </c>
      <c r="D20" s="3"/>
      <c r="E20" s="6"/>
      <c r="F20" s="7"/>
    </row>
    <row r="21" spans="2:6" ht="14.25">
      <c r="B21" s="3" t="s">
        <v>21</v>
      </c>
      <c r="C21" s="4" t="s">
        <v>22</v>
      </c>
      <c r="D21" s="3"/>
      <c r="E21" s="6"/>
      <c r="F21" s="7"/>
    </row>
    <row r="22" spans="2:6" ht="14.25">
      <c r="B22" s="3" t="s">
        <v>23</v>
      </c>
      <c r="C22" s="4" t="s">
        <v>24</v>
      </c>
      <c r="D22" s="3"/>
      <c r="E22" s="6"/>
      <c r="F22" s="7"/>
    </row>
    <row r="23" spans="2:6" ht="14.25">
      <c r="B23" s="3" t="s">
        <v>25</v>
      </c>
      <c r="C23" s="4" t="s">
        <v>26</v>
      </c>
      <c r="D23" s="3"/>
      <c r="E23" s="6">
        <f>SUM(E24)</f>
        <v>0.71</v>
      </c>
      <c r="F23" s="7">
        <f>SUM(F24)</f>
        <v>13000</v>
      </c>
    </row>
    <row r="24" spans="2:6" ht="14.25">
      <c r="B24" s="210"/>
      <c r="C24" s="211"/>
      <c r="D24" s="210">
        <v>51</v>
      </c>
      <c r="E24" s="462">
        <v>0.71</v>
      </c>
      <c r="F24" s="464">
        <v>13000</v>
      </c>
    </row>
    <row r="25" spans="2:6" ht="14.25">
      <c r="B25" s="210"/>
      <c r="C25" s="211"/>
      <c r="D25" s="219">
        <v>52</v>
      </c>
      <c r="E25" s="463"/>
      <c r="F25" s="465"/>
    </row>
    <row r="26" spans="2:6" ht="14.25">
      <c r="B26" s="3" t="s">
        <v>27</v>
      </c>
      <c r="C26" s="4" t="s">
        <v>28</v>
      </c>
      <c r="D26" s="3"/>
      <c r="E26" s="216">
        <f>SUM(E27)</f>
        <v>0.0047</v>
      </c>
      <c r="F26" s="7">
        <f>SUM(F27)</f>
        <v>1395</v>
      </c>
    </row>
    <row r="27" spans="2:6" ht="14.25">
      <c r="B27" s="210"/>
      <c r="C27" s="211"/>
      <c r="D27" s="218" t="s">
        <v>1318</v>
      </c>
      <c r="E27" s="212">
        <v>0.0047</v>
      </c>
      <c r="F27" s="213">
        <v>1395</v>
      </c>
    </row>
    <row r="28" spans="2:6" ht="14.25">
      <c r="B28" s="3" t="s">
        <v>29</v>
      </c>
      <c r="C28" s="4" t="s">
        <v>30</v>
      </c>
      <c r="D28" s="3"/>
      <c r="E28" s="6"/>
      <c r="F28" s="7"/>
    </row>
    <row r="29" spans="2:6" ht="14.25">
      <c r="B29" s="3" t="s">
        <v>31</v>
      </c>
      <c r="C29" s="4" t="s">
        <v>32</v>
      </c>
      <c r="D29" s="3"/>
      <c r="E29" s="6"/>
      <c r="F29" s="7"/>
    </row>
    <row r="30" spans="2:6" ht="14.25">
      <c r="B30" s="3" t="s">
        <v>33</v>
      </c>
      <c r="C30" s="4" t="s">
        <v>34</v>
      </c>
      <c r="D30" s="3"/>
      <c r="E30" s="6"/>
      <c r="F30" s="7"/>
    </row>
    <row r="31" spans="2:6" ht="14.25">
      <c r="B31" s="3" t="s">
        <v>35</v>
      </c>
      <c r="C31" s="4" t="s">
        <v>36</v>
      </c>
      <c r="D31" s="3"/>
      <c r="E31" s="6"/>
      <c r="F31" s="7"/>
    </row>
    <row r="32" spans="2:6" ht="14.25">
      <c r="B32" s="3" t="s">
        <v>37</v>
      </c>
      <c r="C32" s="4" t="s">
        <v>38</v>
      </c>
      <c r="D32" s="3"/>
      <c r="E32" s="6"/>
      <c r="F32" s="7"/>
    </row>
    <row r="33" spans="2:6" ht="14.25">
      <c r="B33" s="3" t="s">
        <v>39</v>
      </c>
      <c r="C33" s="4" t="s">
        <v>40</v>
      </c>
      <c r="D33" s="3"/>
      <c r="E33" s="6"/>
      <c r="F33" s="7"/>
    </row>
    <row r="34" spans="2:6" ht="14.25">
      <c r="B34" s="3"/>
      <c r="C34" s="2" t="s">
        <v>41</v>
      </c>
      <c r="D34" s="8"/>
      <c r="E34" s="50">
        <f>SUM(E33,E32,E31,E30,E29,E28,E26,E23,E22,E21,E20,E19,E18,E17,E6)</f>
        <v>1.1183</v>
      </c>
      <c r="F34" s="73">
        <f>SUM(F33,F32,F31,F30,F29,F28,F26,F23,F22,F21,F20,F19,F18,F17,F6)</f>
        <v>291050</v>
      </c>
    </row>
    <row r="49" ht="14.25">
      <c r="D49" s="398">
        <v>6</v>
      </c>
    </row>
  </sheetData>
  <sheetProtection/>
  <mergeCells count="11">
    <mergeCell ref="F15:F16"/>
    <mergeCell ref="B1:F2"/>
    <mergeCell ref="C3:C5"/>
    <mergeCell ref="E3:E5"/>
    <mergeCell ref="F3:F5"/>
    <mergeCell ref="B3:B5"/>
    <mergeCell ref="E24:E25"/>
    <mergeCell ref="F24:F25"/>
    <mergeCell ref="D3:D5"/>
    <mergeCell ref="C15:C16"/>
    <mergeCell ref="E15:E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H51"/>
  <sheetViews>
    <sheetView view="pageBreakPreview" zoomScaleSheetLayoutView="100" zoomScalePageLayoutView="0" workbookViewId="0" topLeftCell="A30">
      <selection activeCell="F32" sqref="F32"/>
    </sheetView>
  </sheetViews>
  <sheetFormatPr defaultColWidth="8.796875" defaultRowHeight="14.25"/>
  <cols>
    <col min="3" max="3" width="12.09765625" style="0" customWidth="1"/>
  </cols>
  <sheetData>
    <row r="1" spans="2:8" ht="14.25">
      <c r="B1" s="542" t="s">
        <v>768</v>
      </c>
      <c r="C1" s="542"/>
      <c r="D1" s="542"/>
      <c r="E1" s="542"/>
      <c r="F1" s="542"/>
      <c r="G1" s="542"/>
      <c r="H1" s="542"/>
    </row>
    <row r="2" spans="2:8" ht="14.25">
      <c r="B2" s="542"/>
      <c r="C2" s="542"/>
      <c r="D2" s="542"/>
      <c r="E2" s="542"/>
      <c r="F2" s="542"/>
      <c r="G2" s="542"/>
      <c r="H2" s="542"/>
    </row>
    <row r="3" spans="2:8" ht="63.75" customHeight="1">
      <c r="B3" s="492" t="s">
        <v>0</v>
      </c>
      <c r="C3" s="515" t="s">
        <v>362</v>
      </c>
      <c r="D3" s="515" t="s">
        <v>271</v>
      </c>
      <c r="E3" s="492" t="s">
        <v>253</v>
      </c>
      <c r="F3" s="492" t="s">
        <v>2</v>
      </c>
      <c r="G3" s="492"/>
      <c r="H3" s="492"/>
    </row>
    <row r="4" spans="2:8" ht="14.25">
      <c r="B4" s="492"/>
      <c r="C4" s="516"/>
      <c r="D4" s="516"/>
      <c r="E4" s="492"/>
      <c r="F4" s="29" t="s">
        <v>254</v>
      </c>
      <c r="G4" s="77" t="s">
        <v>255</v>
      </c>
      <c r="H4" s="29" t="s">
        <v>5</v>
      </c>
    </row>
    <row r="5" spans="2:8" ht="14.25">
      <c r="B5" s="27"/>
      <c r="C5" s="27" t="s">
        <v>7</v>
      </c>
      <c r="D5" s="27"/>
      <c r="E5" s="32"/>
      <c r="F5" s="65"/>
      <c r="G5" s="65"/>
      <c r="H5" s="65"/>
    </row>
    <row r="6" spans="2:8" ht="14.25">
      <c r="B6" s="30"/>
      <c r="C6" s="27" t="s">
        <v>13</v>
      </c>
      <c r="D6" s="30"/>
      <c r="E6" s="32"/>
      <c r="F6" s="65"/>
      <c r="G6" s="65"/>
      <c r="H6" s="65"/>
    </row>
    <row r="7" spans="2:8" ht="14.25">
      <c r="B7" s="30"/>
      <c r="C7" s="27" t="s">
        <v>16</v>
      </c>
      <c r="D7" s="30"/>
      <c r="E7" s="32"/>
      <c r="F7" s="65"/>
      <c r="G7" s="65"/>
      <c r="H7" s="65"/>
    </row>
    <row r="8" spans="2:8" ht="14.25">
      <c r="B8" s="30"/>
      <c r="C8" s="27" t="s">
        <v>18</v>
      </c>
      <c r="D8" s="30"/>
      <c r="E8" s="32"/>
      <c r="F8" s="65"/>
      <c r="G8" s="65"/>
      <c r="H8" s="65"/>
    </row>
    <row r="9" spans="2:8" ht="14.25">
      <c r="B9" s="30"/>
      <c r="C9" s="27" t="s">
        <v>20</v>
      </c>
      <c r="D9" s="30"/>
      <c r="E9" s="32"/>
      <c r="F9" s="65"/>
      <c r="G9" s="65"/>
      <c r="H9" s="65"/>
    </row>
    <row r="10" spans="2:8" ht="14.25">
      <c r="B10" s="30"/>
      <c r="C10" s="27" t="s">
        <v>22</v>
      </c>
      <c r="D10" s="30"/>
      <c r="E10" s="32"/>
      <c r="F10" s="65"/>
      <c r="G10" s="65"/>
      <c r="H10" s="65"/>
    </row>
    <row r="11" spans="2:8" ht="14.25">
      <c r="B11" s="30"/>
      <c r="C11" s="27" t="s">
        <v>24</v>
      </c>
      <c r="D11" s="30"/>
      <c r="E11" s="32"/>
      <c r="F11" s="65"/>
      <c r="G11" s="65"/>
      <c r="H11" s="65"/>
    </row>
    <row r="12" spans="2:8" ht="14.25">
      <c r="B12" s="30"/>
      <c r="C12" s="27" t="s">
        <v>26</v>
      </c>
      <c r="D12" s="30"/>
      <c r="E12" s="32">
        <f>SUM(E13:E15)</f>
        <v>16.21</v>
      </c>
      <c r="F12" s="65">
        <f>SUM(F13:F15)</f>
        <v>810050</v>
      </c>
      <c r="G12" s="65">
        <f>SUM(G13)</f>
        <v>94887.36</v>
      </c>
      <c r="H12" s="65">
        <f>SUM(H13)</f>
        <v>904937.36</v>
      </c>
    </row>
    <row r="13" spans="2:8" ht="21" customHeight="1">
      <c r="B13" s="492"/>
      <c r="C13" s="492" t="s">
        <v>765</v>
      </c>
      <c r="D13" s="29" t="s">
        <v>766</v>
      </c>
      <c r="E13" s="31">
        <v>1.1754</v>
      </c>
      <c r="F13" s="571">
        <v>730050</v>
      </c>
      <c r="G13" s="547">
        <v>94887.36</v>
      </c>
      <c r="H13" s="571">
        <v>904937.36</v>
      </c>
    </row>
    <row r="14" spans="2:8" ht="14.25">
      <c r="B14" s="492"/>
      <c r="C14" s="492"/>
      <c r="D14" s="29" t="s">
        <v>767</v>
      </c>
      <c r="E14" s="31">
        <v>13.4346</v>
      </c>
      <c r="F14" s="571"/>
      <c r="G14" s="548"/>
      <c r="H14" s="571"/>
    </row>
    <row r="15" spans="2:8" ht="14.25">
      <c r="B15" s="492"/>
      <c r="C15" s="492"/>
      <c r="D15" s="24" t="s">
        <v>769</v>
      </c>
      <c r="E15" s="31">
        <v>1.6</v>
      </c>
      <c r="F15" s="66">
        <v>80000</v>
      </c>
      <c r="G15" s="549"/>
      <c r="H15" s="571"/>
    </row>
    <row r="16" spans="2:8" ht="14.25">
      <c r="B16" s="30"/>
      <c r="C16" s="27" t="s">
        <v>28</v>
      </c>
      <c r="D16" s="30"/>
      <c r="E16" s="32"/>
      <c r="F16" s="65"/>
      <c r="G16" s="65"/>
      <c r="H16" s="65"/>
    </row>
    <row r="17" spans="2:8" ht="14.25">
      <c r="B17" s="30"/>
      <c r="C17" s="27" t="s">
        <v>30</v>
      </c>
      <c r="D17" s="30"/>
      <c r="E17" s="32"/>
      <c r="F17" s="65"/>
      <c r="G17" s="65"/>
      <c r="H17" s="65"/>
    </row>
    <row r="18" spans="2:8" ht="25.5">
      <c r="B18" s="30"/>
      <c r="C18" s="27" t="s">
        <v>32</v>
      </c>
      <c r="D18" s="30"/>
      <c r="E18" s="32"/>
      <c r="F18" s="65"/>
      <c r="G18" s="65"/>
      <c r="H18" s="65"/>
    </row>
    <row r="19" spans="2:8" ht="14.25" customHeight="1">
      <c r="B19" s="591"/>
      <c r="C19" s="588" t="s">
        <v>207</v>
      </c>
      <c r="D19" s="591"/>
      <c r="E19" s="592"/>
      <c r="F19" s="587"/>
      <c r="G19" s="587"/>
      <c r="H19" s="587"/>
    </row>
    <row r="20" spans="2:8" ht="1.5" customHeight="1" hidden="1">
      <c r="B20" s="591"/>
      <c r="C20" s="589"/>
      <c r="D20" s="591"/>
      <c r="E20" s="592"/>
      <c r="F20" s="587"/>
      <c r="G20" s="587"/>
      <c r="H20" s="587"/>
    </row>
    <row r="21" spans="2:8" ht="15.75" customHeight="1" hidden="1">
      <c r="B21" s="591"/>
      <c r="C21" s="589"/>
      <c r="D21" s="591"/>
      <c r="E21" s="592"/>
      <c r="F21" s="587"/>
      <c r="G21" s="587"/>
      <c r="H21" s="587"/>
    </row>
    <row r="22" spans="2:8" ht="15.75" customHeight="1" hidden="1">
      <c r="B22" s="591"/>
      <c r="C22" s="589"/>
      <c r="D22" s="591"/>
      <c r="E22" s="592"/>
      <c r="F22" s="587"/>
      <c r="G22" s="587"/>
      <c r="H22" s="587"/>
    </row>
    <row r="23" spans="2:8" ht="14.25" customHeight="1" hidden="1">
      <c r="B23" s="591"/>
      <c r="C23" s="590"/>
      <c r="D23" s="591"/>
      <c r="E23" s="592"/>
      <c r="F23" s="587"/>
      <c r="G23" s="587"/>
      <c r="H23" s="587"/>
    </row>
    <row r="24" spans="2:8" ht="14.25">
      <c r="B24" s="30"/>
      <c r="C24" s="27" t="s">
        <v>36</v>
      </c>
      <c r="D24" s="30"/>
      <c r="E24" s="32"/>
      <c r="F24" s="65"/>
      <c r="G24" s="65"/>
      <c r="H24" s="65"/>
    </row>
    <row r="25" spans="2:8" ht="25.5">
      <c r="B25" s="30"/>
      <c r="C25" s="27" t="s">
        <v>38</v>
      </c>
      <c r="D25" s="30"/>
      <c r="E25" s="32"/>
      <c r="F25" s="65"/>
      <c r="G25" s="65"/>
      <c r="H25" s="65"/>
    </row>
    <row r="26" spans="2:8" ht="14.25">
      <c r="B26" s="30"/>
      <c r="C26" s="27" t="s">
        <v>40</v>
      </c>
      <c r="D26" s="30"/>
      <c r="E26" s="32"/>
      <c r="F26" s="65"/>
      <c r="G26" s="65"/>
      <c r="H26" s="65"/>
    </row>
    <row r="27" spans="2:8" ht="14.25">
      <c r="B27" s="29"/>
      <c r="C27" s="69" t="s">
        <v>41</v>
      </c>
      <c r="D27" s="78"/>
      <c r="E27" s="75">
        <f>SUM(E26,E25,E24,E19,E18,E17,E16,E12,E11,E10,E9,E8,E7,E6,E5)</f>
        <v>16.21</v>
      </c>
      <c r="F27" s="76">
        <f>SUM(F26,F25,F24,F19,F18,F17,F16,F12,F11,F10,F9,F8,F7,F6,F5)</f>
        <v>810050</v>
      </c>
      <c r="G27" s="76">
        <f>SUM(G26,G25,G24,G19,G18,G17,G16,G12,G11,G10,G9,G8,G7,G6,G5)</f>
        <v>94887.36</v>
      </c>
      <c r="H27" s="76">
        <f>SUM(H26,H25,H24,H19,H18,H17,H16,H12,H11,H10,H9,H8,H7,H6,H5)</f>
        <v>904937.36</v>
      </c>
    </row>
    <row r="51" ht="14.25">
      <c r="E51" s="399">
        <v>57</v>
      </c>
    </row>
  </sheetData>
  <sheetProtection/>
  <mergeCells count="18">
    <mergeCell ref="B1:H2"/>
    <mergeCell ref="C3:C4"/>
    <mergeCell ref="D3:D4"/>
    <mergeCell ref="C19:C23"/>
    <mergeCell ref="G13:G15"/>
    <mergeCell ref="B19:B23"/>
    <mergeCell ref="D19:D23"/>
    <mergeCell ref="E19:E23"/>
    <mergeCell ref="F19:F23"/>
    <mergeCell ref="G19:G23"/>
    <mergeCell ref="H19:H23"/>
    <mergeCell ref="B3:B4"/>
    <mergeCell ref="E3:E4"/>
    <mergeCell ref="F3:H3"/>
    <mergeCell ref="B13:B15"/>
    <mergeCell ref="C13:C15"/>
    <mergeCell ref="F13:F14"/>
    <mergeCell ref="H13:H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02"/>
  <sheetViews>
    <sheetView view="pageBreakPreview" zoomScaleSheetLayoutView="100" zoomScalePageLayoutView="0" workbookViewId="0" topLeftCell="A82">
      <selection activeCell="B84" sqref="B83:B84"/>
    </sheetView>
  </sheetViews>
  <sheetFormatPr defaultColWidth="8.796875" defaultRowHeight="14.25"/>
  <cols>
    <col min="2" max="2" width="15.59765625" style="0" customWidth="1"/>
    <col min="4" max="4" width="2.5" style="0" hidden="1" customWidth="1"/>
    <col min="5" max="5" width="7" style="0" customWidth="1"/>
    <col min="7" max="7" width="10.19921875" style="0" bestFit="1" customWidth="1"/>
    <col min="8" max="8" width="11.8984375" style="0" customWidth="1"/>
    <col min="9" max="9" width="13.3984375" style="0" customWidth="1"/>
  </cols>
  <sheetData>
    <row r="1" spans="1:9" ht="14.25">
      <c r="A1" s="558" t="s">
        <v>1261</v>
      </c>
      <c r="B1" s="558"/>
      <c r="C1" s="558"/>
      <c r="D1" s="558"/>
      <c r="E1" s="558"/>
      <c r="F1" s="558"/>
      <c r="G1" s="558"/>
      <c r="H1" s="558"/>
      <c r="I1" s="558"/>
    </row>
    <row r="2" spans="1:9" ht="14.25">
      <c r="A2" s="460"/>
      <c r="B2" s="460"/>
      <c r="C2" s="460"/>
      <c r="D2" s="460"/>
      <c r="E2" s="460"/>
      <c r="F2" s="460"/>
      <c r="G2" s="460"/>
      <c r="H2" s="460"/>
      <c r="I2" s="460"/>
    </row>
    <row r="3" spans="1:9" ht="19.5" customHeight="1">
      <c r="A3" s="492" t="s">
        <v>0</v>
      </c>
      <c r="B3" s="515" t="s">
        <v>839</v>
      </c>
      <c r="C3" s="598" t="s">
        <v>271</v>
      </c>
      <c r="D3" s="601" t="s">
        <v>840</v>
      </c>
      <c r="E3" s="602"/>
      <c r="F3" s="598" t="s">
        <v>841</v>
      </c>
      <c r="G3" s="492" t="s">
        <v>2</v>
      </c>
      <c r="H3" s="492"/>
      <c r="I3" s="492"/>
    </row>
    <row r="4" spans="1:9" ht="14.25">
      <c r="A4" s="492"/>
      <c r="B4" s="517"/>
      <c r="C4" s="599"/>
      <c r="D4" s="603"/>
      <c r="E4" s="604"/>
      <c r="F4" s="599"/>
      <c r="G4" s="492"/>
      <c r="H4" s="492"/>
      <c r="I4" s="492"/>
    </row>
    <row r="5" spans="1:9" ht="16.5" customHeight="1">
      <c r="A5" s="492"/>
      <c r="B5" s="516"/>
      <c r="C5" s="600"/>
      <c r="D5" s="605"/>
      <c r="E5" s="606"/>
      <c r="F5" s="600"/>
      <c r="G5" s="29" t="s">
        <v>254</v>
      </c>
      <c r="H5" s="77" t="s">
        <v>255</v>
      </c>
      <c r="I5" s="29" t="s">
        <v>5</v>
      </c>
    </row>
    <row r="6" spans="1:9" ht="18" customHeight="1">
      <c r="A6" s="27"/>
      <c r="B6" s="30" t="s">
        <v>7</v>
      </c>
      <c r="C6" s="30"/>
      <c r="D6" s="593">
        <f>SUM(D7:E44)</f>
        <v>2.2413999999999996</v>
      </c>
      <c r="E6" s="593"/>
      <c r="F6" s="89" t="s">
        <v>1278</v>
      </c>
      <c r="G6" s="65">
        <f>SUM(G7:G44)</f>
        <v>134192.49</v>
      </c>
      <c r="H6" s="65">
        <f>SUM(H7:H44)</f>
        <v>808288.3199999997</v>
      </c>
      <c r="I6" s="65">
        <f>SUM(I7:I44)</f>
        <v>942723.3199999997</v>
      </c>
    </row>
    <row r="7" spans="1:9" ht="15.75" customHeight="1">
      <c r="A7" s="29">
        <v>1</v>
      </c>
      <c r="B7" s="29" t="s">
        <v>770</v>
      </c>
      <c r="C7" s="29" t="s">
        <v>771</v>
      </c>
      <c r="D7" s="521">
        <v>0.0302</v>
      </c>
      <c r="E7" s="521"/>
      <c r="F7" s="29" t="s">
        <v>772</v>
      </c>
      <c r="G7" s="66">
        <v>1267.49</v>
      </c>
      <c r="H7" s="66">
        <v>62220.52</v>
      </c>
      <c r="I7" s="66">
        <v>63730.52</v>
      </c>
    </row>
    <row r="8" spans="1:9" ht="15.75" customHeight="1">
      <c r="A8" s="29">
        <v>2</v>
      </c>
      <c r="B8" s="29" t="s">
        <v>773</v>
      </c>
      <c r="C8" s="29" t="s">
        <v>774</v>
      </c>
      <c r="D8" s="521">
        <v>0.0762</v>
      </c>
      <c r="E8" s="521"/>
      <c r="F8" s="29" t="s">
        <v>775</v>
      </c>
      <c r="G8" s="66">
        <v>3810</v>
      </c>
      <c r="H8" s="66">
        <v>20972.98</v>
      </c>
      <c r="I8" s="66">
        <v>24782.98</v>
      </c>
    </row>
    <row r="9" spans="1:9" ht="14.25">
      <c r="A9" s="492">
        <v>3</v>
      </c>
      <c r="B9" s="515" t="s">
        <v>776</v>
      </c>
      <c r="C9" s="29" t="s">
        <v>777</v>
      </c>
      <c r="D9" s="521">
        <v>0.0329</v>
      </c>
      <c r="E9" s="521"/>
      <c r="F9" s="492">
        <v>4</v>
      </c>
      <c r="G9" s="571">
        <v>2580</v>
      </c>
      <c r="H9" s="571">
        <v>43323.35</v>
      </c>
      <c r="I9" s="571">
        <v>45903.35</v>
      </c>
    </row>
    <row r="10" spans="1:9" ht="14.25">
      <c r="A10" s="492"/>
      <c r="B10" s="517"/>
      <c r="C10" s="29" t="s">
        <v>778</v>
      </c>
      <c r="D10" s="521">
        <v>0.0131</v>
      </c>
      <c r="E10" s="521"/>
      <c r="F10" s="492"/>
      <c r="G10" s="571"/>
      <c r="H10" s="571"/>
      <c r="I10" s="571"/>
    </row>
    <row r="11" spans="1:9" ht="14.25">
      <c r="A11" s="492"/>
      <c r="B11" s="516"/>
      <c r="C11" s="29" t="s">
        <v>779</v>
      </c>
      <c r="D11" s="521">
        <v>0.0056</v>
      </c>
      <c r="E11" s="521"/>
      <c r="F11" s="492"/>
      <c r="G11" s="571"/>
      <c r="H11" s="571"/>
      <c r="I11" s="571"/>
    </row>
    <row r="12" spans="1:9" ht="14.25">
      <c r="A12" s="492">
        <v>4</v>
      </c>
      <c r="B12" s="515" t="s">
        <v>780</v>
      </c>
      <c r="C12" s="29" t="s">
        <v>781</v>
      </c>
      <c r="D12" s="521">
        <v>0.0244</v>
      </c>
      <c r="E12" s="521"/>
      <c r="F12" s="492">
        <v>14</v>
      </c>
      <c r="G12" s="571">
        <v>8615</v>
      </c>
      <c r="H12" s="571">
        <v>222238.39</v>
      </c>
      <c r="I12" s="571">
        <v>230853.39</v>
      </c>
    </row>
    <row r="13" spans="1:9" ht="14.25">
      <c r="A13" s="492"/>
      <c r="B13" s="516"/>
      <c r="C13" s="29" t="s">
        <v>782</v>
      </c>
      <c r="D13" s="521">
        <v>0.1479</v>
      </c>
      <c r="E13" s="521"/>
      <c r="F13" s="492"/>
      <c r="G13" s="571"/>
      <c r="H13" s="571"/>
      <c r="I13" s="571"/>
    </row>
    <row r="14" spans="1:9" ht="14.25">
      <c r="A14" s="29">
        <v>5</v>
      </c>
      <c r="B14" s="29" t="s">
        <v>783</v>
      </c>
      <c r="C14" s="29" t="s">
        <v>784</v>
      </c>
      <c r="D14" s="521">
        <v>0.0188</v>
      </c>
      <c r="E14" s="521"/>
      <c r="F14" s="29" t="s">
        <v>785</v>
      </c>
      <c r="G14" s="66">
        <v>940</v>
      </c>
      <c r="H14" s="66">
        <v>10265.47</v>
      </c>
      <c r="I14" s="66">
        <v>11205.47</v>
      </c>
    </row>
    <row r="15" spans="1:9" ht="14.25">
      <c r="A15" s="515">
        <v>6</v>
      </c>
      <c r="B15" s="580" t="s">
        <v>1277</v>
      </c>
      <c r="C15" s="29" t="s">
        <v>786</v>
      </c>
      <c r="D15" s="521">
        <v>0.0189</v>
      </c>
      <c r="E15" s="521"/>
      <c r="F15" s="515">
        <v>4</v>
      </c>
      <c r="G15" s="547">
        <v>3035</v>
      </c>
      <c r="H15" s="547">
        <v>10911.37</v>
      </c>
      <c r="I15" s="547">
        <f>SUM(G15:H16)</f>
        <v>13946.37</v>
      </c>
    </row>
    <row r="16" spans="1:9" ht="14.25">
      <c r="A16" s="516"/>
      <c r="B16" s="581"/>
      <c r="C16" s="94" t="s">
        <v>1283</v>
      </c>
      <c r="D16" s="31"/>
      <c r="E16" s="31">
        <v>0.0407</v>
      </c>
      <c r="F16" s="516"/>
      <c r="G16" s="549"/>
      <c r="H16" s="549"/>
      <c r="I16" s="549"/>
    </row>
    <row r="17" spans="1:9" ht="14.25">
      <c r="A17" s="29">
        <v>7</v>
      </c>
      <c r="B17" s="29" t="s">
        <v>787</v>
      </c>
      <c r="C17" s="29">
        <v>1414</v>
      </c>
      <c r="D17" s="521">
        <v>0.0376</v>
      </c>
      <c r="E17" s="521"/>
      <c r="F17" s="29" t="s">
        <v>788</v>
      </c>
      <c r="G17" s="66">
        <v>1880</v>
      </c>
      <c r="H17" s="66">
        <v>46937.7</v>
      </c>
      <c r="I17" s="66">
        <v>48817.7</v>
      </c>
    </row>
    <row r="18" spans="1:9" ht="14.25">
      <c r="A18" s="515">
        <v>8</v>
      </c>
      <c r="B18" s="515" t="s">
        <v>789</v>
      </c>
      <c r="C18" s="94" t="s">
        <v>1255</v>
      </c>
      <c r="D18" s="521">
        <v>0.0682</v>
      </c>
      <c r="E18" s="521"/>
      <c r="F18" s="515">
        <v>2</v>
      </c>
      <c r="G18" s="547">
        <v>3630</v>
      </c>
      <c r="H18" s="547">
        <v>6351.02</v>
      </c>
      <c r="I18" s="547">
        <v>9981.02</v>
      </c>
    </row>
    <row r="19" spans="1:9" ht="14.25">
      <c r="A19" s="516"/>
      <c r="B19" s="516"/>
      <c r="C19" s="94" t="s">
        <v>1256</v>
      </c>
      <c r="D19" s="31"/>
      <c r="E19" s="31">
        <v>0.0044</v>
      </c>
      <c r="F19" s="516"/>
      <c r="G19" s="549"/>
      <c r="H19" s="549"/>
      <c r="I19" s="549"/>
    </row>
    <row r="20" spans="1:9" ht="14.25">
      <c r="A20" s="29">
        <v>9</v>
      </c>
      <c r="B20" s="29" t="s">
        <v>790</v>
      </c>
      <c r="C20" s="29" t="s">
        <v>791</v>
      </c>
      <c r="D20" s="521">
        <v>0.0726</v>
      </c>
      <c r="E20" s="521"/>
      <c r="F20" s="29">
        <v>3</v>
      </c>
      <c r="G20" s="66">
        <v>2810</v>
      </c>
      <c r="H20" s="66">
        <v>11324.62</v>
      </c>
      <c r="I20" s="66">
        <v>14134.62</v>
      </c>
    </row>
    <row r="21" spans="1:9" ht="14.25">
      <c r="A21" s="29">
        <v>10</v>
      </c>
      <c r="B21" s="29" t="s">
        <v>792</v>
      </c>
      <c r="C21" s="492" t="s">
        <v>793</v>
      </c>
      <c r="D21" s="521">
        <v>0.5181</v>
      </c>
      <c r="E21" s="521"/>
      <c r="F21" s="29">
        <v>5</v>
      </c>
      <c r="G21" s="571">
        <v>35900</v>
      </c>
      <c r="H21" s="66">
        <v>16529.1</v>
      </c>
      <c r="I21" s="571">
        <v>102025.07</v>
      </c>
    </row>
    <row r="22" spans="1:9" ht="14.25">
      <c r="A22" s="29">
        <v>11</v>
      </c>
      <c r="B22" s="29" t="s">
        <v>794</v>
      </c>
      <c r="C22" s="492"/>
      <c r="D22" s="521"/>
      <c r="E22" s="521"/>
      <c r="F22" s="29">
        <v>5</v>
      </c>
      <c r="G22" s="571"/>
      <c r="H22" s="66">
        <v>16529.1</v>
      </c>
      <c r="I22" s="571"/>
    </row>
    <row r="23" spans="1:9" ht="14.25">
      <c r="A23" s="29">
        <v>12</v>
      </c>
      <c r="B23" s="29" t="s">
        <v>795</v>
      </c>
      <c r="C23" s="492"/>
      <c r="D23" s="521"/>
      <c r="E23" s="521"/>
      <c r="F23" s="29">
        <v>5</v>
      </c>
      <c r="G23" s="571"/>
      <c r="H23" s="66">
        <v>16530.02</v>
      </c>
      <c r="I23" s="571"/>
    </row>
    <row r="24" spans="1:9" ht="14.25">
      <c r="A24" s="29">
        <v>13</v>
      </c>
      <c r="B24" s="29" t="s">
        <v>796</v>
      </c>
      <c r="C24" s="492"/>
      <c r="D24" s="521"/>
      <c r="E24" s="521"/>
      <c r="F24" s="29">
        <v>5</v>
      </c>
      <c r="G24" s="571"/>
      <c r="H24" s="66">
        <v>16536.85</v>
      </c>
      <c r="I24" s="571"/>
    </row>
    <row r="25" spans="1:9" ht="14.25">
      <c r="A25" s="29">
        <v>14</v>
      </c>
      <c r="B25" s="29" t="s">
        <v>797</v>
      </c>
      <c r="C25" s="29" t="s">
        <v>798</v>
      </c>
      <c r="D25" s="521">
        <v>0.0965</v>
      </c>
      <c r="E25" s="521"/>
      <c r="F25" s="29">
        <v>2</v>
      </c>
      <c r="G25" s="66">
        <v>4830</v>
      </c>
      <c r="H25" s="66">
        <v>31409.57</v>
      </c>
      <c r="I25" s="66">
        <v>36239.57</v>
      </c>
    </row>
    <row r="26" spans="1:9" ht="14.25">
      <c r="A26" s="29">
        <v>15</v>
      </c>
      <c r="B26" s="29" t="s">
        <v>799</v>
      </c>
      <c r="C26" s="29" t="s">
        <v>800</v>
      </c>
      <c r="D26" s="521">
        <v>0.0311</v>
      </c>
      <c r="E26" s="521"/>
      <c r="F26" s="29">
        <v>2</v>
      </c>
      <c r="G26" s="66">
        <v>1560</v>
      </c>
      <c r="H26" s="66">
        <v>6348.7</v>
      </c>
      <c r="I26" s="66">
        <v>7908.7</v>
      </c>
    </row>
    <row r="27" spans="1:9" ht="14.25">
      <c r="A27" s="29">
        <v>16</v>
      </c>
      <c r="B27" s="29" t="s">
        <v>801</v>
      </c>
      <c r="C27" s="29" t="s">
        <v>802</v>
      </c>
      <c r="D27" s="521">
        <v>0.0564</v>
      </c>
      <c r="E27" s="521"/>
      <c r="F27" s="29">
        <v>3</v>
      </c>
      <c r="G27" s="66">
        <v>2820</v>
      </c>
      <c r="H27" s="66">
        <v>8942.32</v>
      </c>
      <c r="I27" s="66">
        <v>11762.32</v>
      </c>
    </row>
    <row r="28" spans="1:9" ht="14.25">
      <c r="A28" s="29">
        <v>17</v>
      </c>
      <c r="B28" s="29" t="s">
        <v>803</v>
      </c>
      <c r="C28" s="29" t="s">
        <v>804</v>
      </c>
      <c r="D28" s="521">
        <v>0.0713</v>
      </c>
      <c r="E28" s="521"/>
      <c r="F28" s="29">
        <v>2</v>
      </c>
      <c r="G28" s="66">
        <v>3560</v>
      </c>
      <c r="H28" s="66">
        <v>8942.32</v>
      </c>
      <c r="I28" s="66">
        <v>12502.32</v>
      </c>
    </row>
    <row r="29" spans="1:9" ht="14.25">
      <c r="A29" s="29">
        <v>18</v>
      </c>
      <c r="B29" s="29" t="s">
        <v>805</v>
      </c>
      <c r="C29" s="29" t="s">
        <v>806</v>
      </c>
      <c r="D29" s="521">
        <v>0.0552</v>
      </c>
      <c r="E29" s="521"/>
      <c r="F29" s="29">
        <v>2</v>
      </c>
      <c r="G29" s="66">
        <v>2760</v>
      </c>
      <c r="H29" s="66">
        <v>8942.32</v>
      </c>
      <c r="I29" s="66">
        <v>11702.32</v>
      </c>
    </row>
    <row r="30" spans="1:9" ht="14.25">
      <c r="A30" s="29">
        <v>19</v>
      </c>
      <c r="B30" s="29" t="s">
        <v>807</v>
      </c>
      <c r="C30" s="29" t="s">
        <v>808</v>
      </c>
      <c r="D30" s="521">
        <v>0.056</v>
      </c>
      <c r="E30" s="521"/>
      <c r="F30" s="29">
        <v>3</v>
      </c>
      <c r="G30" s="66">
        <v>2800</v>
      </c>
      <c r="H30" s="66">
        <v>11339.95</v>
      </c>
      <c r="I30" s="66">
        <v>14139.95</v>
      </c>
    </row>
    <row r="31" spans="1:9" ht="14.25">
      <c r="A31" s="29">
        <v>20</v>
      </c>
      <c r="B31" s="29" t="s">
        <v>809</v>
      </c>
      <c r="C31" s="29" t="s">
        <v>810</v>
      </c>
      <c r="D31" s="521">
        <v>0.0913</v>
      </c>
      <c r="E31" s="521"/>
      <c r="F31" s="29">
        <v>3</v>
      </c>
      <c r="G31" s="66">
        <v>4560</v>
      </c>
      <c r="H31" s="66">
        <v>11324.26</v>
      </c>
      <c r="I31" s="66">
        <v>15884.26</v>
      </c>
    </row>
    <row r="32" spans="1:9" ht="14.25">
      <c r="A32" s="29">
        <v>21</v>
      </c>
      <c r="B32" s="29" t="s">
        <v>811</v>
      </c>
      <c r="C32" s="29" t="s">
        <v>812</v>
      </c>
      <c r="D32" s="521">
        <v>0.0468</v>
      </c>
      <c r="E32" s="521"/>
      <c r="F32" s="29">
        <v>2</v>
      </c>
      <c r="G32" s="66">
        <v>2340</v>
      </c>
      <c r="H32" s="66">
        <v>8942.4</v>
      </c>
      <c r="I32" s="66">
        <v>11282.4</v>
      </c>
    </row>
    <row r="33" spans="1:9" ht="14.25">
      <c r="A33" s="29">
        <v>22</v>
      </c>
      <c r="B33" s="29" t="s">
        <v>813</v>
      </c>
      <c r="C33" s="29" t="s">
        <v>814</v>
      </c>
      <c r="D33" s="521">
        <v>0.0463</v>
      </c>
      <c r="E33" s="521"/>
      <c r="F33" s="29">
        <v>3</v>
      </c>
      <c r="G33" s="66">
        <v>2310</v>
      </c>
      <c r="H33" s="66">
        <v>11339.96</v>
      </c>
      <c r="I33" s="66">
        <v>13649.96</v>
      </c>
    </row>
    <row r="34" spans="1:9" ht="14.25">
      <c r="A34" s="29">
        <v>23</v>
      </c>
      <c r="B34" s="29" t="s">
        <v>815</v>
      </c>
      <c r="C34" s="29" t="s">
        <v>816</v>
      </c>
      <c r="D34" s="521">
        <v>0.0451</v>
      </c>
      <c r="E34" s="521"/>
      <c r="F34" s="29">
        <v>2</v>
      </c>
      <c r="G34" s="66">
        <v>2250</v>
      </c>
      <c r="H34" s="66">
        <v>8942.4</v>
      </c>
      <c r="I34" s="66">
        <v>11192.4</v>
      </c>
    </row>
    <row r="35" spans="1:9" ht="14.25">
      <c r="A35" s="29">
        <v>24</v>
      </c>
      <c r="B35" s="29" t="s">
        <v>817</v>
      </c>
      <c r="C35" s="29" t="s">
        <v>818</v>
      </c>
      <c r="D35" s="521">
        <v>0.0521</v>
      </c>
      <c r="E35" s="521"/>
      <c r="F35" s="29">
        <v>2</v>
      </c>
      <c r="G35" s="66">
        <v>2600</v>
      </c>
      <c r="H35" s="66">
        <v>6351.02</v>
      </c>
      <c r="I35" s="66">
        <v>8951.02</v>
      </c>
    </row>
    <row r="36" spans="1:9" ht="14.25">
      <c r="A36" s="29">
        <v>25</v>
      </c>
      <c r="B36" s="29" t="s">
        <v>819</v>
      </c>
      <c r="C36" s="29" t="s">
        <v>820</v>
      </c>
      <c r="D36" s="521">
        <v>0.0571</v>
      </c>
      <c r="E36" s="521"/>
      <c r="F36" s="29">
        <v>2</v>
      </c>
      <c r="G36" s="66">
        <v>2850</v>
      </c>
      <c r="H36" s="66">
        <v>6815.99</v>
      </c>
      <c r="I36" s="66">
        <v>9665.99</v>
      </c>
    </row>
    <row r="37" spans="1:9" ht="14.25">
      <c r="A37" s="515">
        <v>26</v>
      </c>
      <c r="B37" s="515" t="s">
        <v>821</v>
      </c>
      <c r="C37" s="94" t="s">
        <v>1257</v>
      </c>
      <c r="D37" s="521">
        <v>0.0058</v>
      </c>
      <c r="E37" s="521"/>
      <c r="F37" s="515">
        <v>2</v>
      </c>
      <c r="G37" s="547">
        <v>2790</v>
      </c>
      <c r="H37" s="547">
        <v>6815.99</v>
      </c>
      <c r="I37" s="547">
        <v>9605.99</v>
      </c>
    </row>
    <row r="38" spans="1:9" ht="14.25">
      <c r="A38" s="517"/>
      <c r="B38" s="517"/>
      <c r="C38" s="94" t="s">
        <v>1258</v>
      </c>
      <c r="D38" s="31"/>
      <c r="E38" s="31">
        <v>0.0456</v>
      </c>
      <c r="F38" s="517"/>
      <c r="G38" s="548"/>
      <c r="H38" s="548"/>
      <c r="I38" s="548"/>
    </row>
    <row r="39" spans="1:9" ht="14.25">
      <c r="A39" s="516"/>
      <c r="B39" s="516"/>
      <c r="C39" s="94" t="s">
        <v>1259</v>
      </c>
      <c r="D39" s="31"/>
      <c r="E39" s="31">
        <v>0.0046</v>
      </c>
      <c r="F39" s="516"/>
      <c r="G39" s="549"/>
      <c r="H39" s="549"/>
      <c r="I39" s="549"/>
    </row>
    <row r="40" spans="1:9" ht="14.25">
      <c r="A40" s="515">
        <v>27</v>
      </c>
      <c r="B40" s="580" t="s">
        <v>1281</v>
      </c>
      <c r="C40" s="94" t="s">
        <v>1280</v>
      </c>
      <c r="D40" s="31"/>
      <c r="E40" s="31">
        <v>0.062</v>
      </c>
      <c r="F40" s="515">
        <v>2</v>
      </c>
      <c r="G40" s="199">
        <v>3100</v>
      </c>
      <c r="H40" s="547">
        <v>6815.99</v>
      </c>
      <c r="I40" s="547">
        <f>SUM(G40:H41)</f>
        <v>10135.99</v>
      </c>
    </row>
    <row r="41" spans="1:9" ht="14.25">
      <c r="A41" s="516"/>
      <c r="B41" s="516"/>
      <c r="C41" s="94" t="s">
        <v>1282</v>
      </c>
      <c r="D41" s="31"/>
      <c r="E41" s="31">
        <v>0.0044</v>
      </c>
      <c r="F41" s="516"/>
      <c r="G41" s="199">
        <v>220</v>
      </c>
      <c r="H41" s="549"/>
      <c r="I41" s="549"/>
    </row>
    <row r="42" spans="1:9" ht="14.25">
      <c r="A42" s="492">
        <v>27</v>
      </c>
      <c r="B42" s="492" t="s">
        <v>822</v>
      </c>
      <c r="C42" s="29" t="s">
        <v>823</v>
      </c>
      <c r="D42" s="521">
        <v>0.004</v>
      </c>
      <c r="E42" s="521"/>
      <c r="F42" s="492">
        <v>24</v>
      </c>
      <c r="G42" s="571">
        <v>26300</v>
      </c>
      <c r="H42" s="571">
        <v>128859.41</v>
      </c>
      <c r="I42" s="571">
        <v>155159.41</v>
      </c>
    </row>
    <row r="43" spans="1:9" ht="14.25">
      <c r="A43" s="492"/>
      <c r="B43" s="492"/>
      <c r="C43" s="29" t="s">
        <v>824</v>
      </c>
      <c r="D43" s="521">
        <v>0.2594</v>
      </c>
      <c r="E43" s="521"/>
      <c r="F43" s="492"/>
      <c r="G43" s="571"/>
      <c r="H43" s="571"/>
      <c r="I43" s="571"/>
    </row>
    <row r="44" spans="1:9" ht="14.25">
      <c r="A44" s="29">
        <v>28</v>
      </c>
      <c r="B44" s="29" t="s">
        <v>825</v>
      </c>
      <c r="C44" s="29" t="s">
        <v>826</v>
      </c>
      <c r="D44" s="521">
        <v>0.0408</v>
      </c>
      <c r="E44" s="521"/>
      <c r="F44" s="29">
        <v>4</v>
      </c>
      <c r="G44" s="66">
        <v>2075</v>
      </c>
      <c r="H44" s="66">
        <v>35485.23</v>
      </c>
      <c r="I44" s="66">
        <v>37560.23</v>
      </c>
    </row>
    <row r="45" spans="1:9" ht="14.25">
      <c r="A45" s="3"/>
      <c r="B45" s="4" t="s">
        <v>13</v>
      </c>
      <c r="C45" s="3"/>
      <c r="D45" s="594"/>
      <c r="E45" s="594"/>
      <c r="F45" s="3"/>
      <c r="G45" s="7"/>
      <c r="H45" s="7"/>
      <c r="I45" s="7"/>
    </row>
    <row r="46" spans="1:9" ht="14.25">
      <c r="A46" s="3"/>
      <c r="B46" s="4" t="s">
        <v>16</v>
      </c>
      <c r="C46" s="3"/>
      <c r="D46" s="594"/>
      <c r="E46" s="594"/>
      <c r="F46" s="3"/>
      <c r="G46" s="7"/>
      <c r="H46" s="7"/>
      <c r="I46" s="7"/>
    </row>
    <row r="47" spans="1:9" ht="14.25">
      <c r="A47" s="3"/>
      <c r="B47" s="4" t="s">
        <v>18</v>
      </c>
      <c r="C47" s="3"/>
      <c r="D47" s="594"/>
      <c r="E47" s="594"/>
      <c r="F47" s="3"/>
      <c r="G47" s="7"/>
      <c r="H47" s="7"/>
      <c r="I47" s="7"/>
    </row>
    <row r="48" spans="1:9" ht="14.25">
      <c r="A48" s="3"/>
      <c r="B48" s="4" t="s">
        <v>20</v>
      </c>
      <c r="C48" s="3"/>
      <c r="D48" s="594"/>
      <c r="E48" s="594"/>
      <c r="F48" s="3">
        <v>7</v>
      </c>
      <c r="G48" s="7">
        <f>SUM(G49)</f>
        <v>0</v>
      </c>
      <c r="H48" s="7">
        <f>SUM(H49)</f>
        <v>30572.42</v>
      </c>
      <c r="I48" s="7">
        <f>SUM(I49)</f>
        <v>30572.42</v>
      </c>
    </row>
    <row r="49" spans="1:9" ht="40.5" customHeight="1">
      <c r="A49" s="8">
        <v>34</v>
      </c>
      <c r="B49" s="8" t="s">
        <v>827</v>
      </c>
      <c r="C49" s="446" t="s">
        <v>828</v>
      </c>
      <c r="D49" s="446"/>
      <c r="E49" s="446"/>
      <c r="F49" s="8">
        <v>7</v>
      </c>
      <c r="G49" s="80"/>
      <c r="H49" s="11">
        <v>30572.42</v>
      </c>
      <c r="I49" s="11">
        <v>30572.42</v>
      </c>
    </row>
    <row r="50" spans="1:9" ht="15" customHeight="1">
      <c r="A50" s="113"/>
      <c r="B50" s="109" t="s">
        <v>22</v>
      </c>
      <c r="C50" s="596"/>
      <c r="D50" s="596"/>
      <c r="E50" s="113"/>
      <c r="F50" s="113"/>
      <c r="G50" s="116"/>
      <c r="H50" s="116"/>
      <c r="I50" s="116"/>
    </row>
    <row r="51" spans="1:9" ht="15" customHeight="1">
      <c r="A51" s="426"/>
      <c r="B51" s="443"/>
      <c r="C51" s="426"/>
      <c r="D51" s="426"/>
      <c r="E51" s="426"/>
      <c r="F51" s="445">
        <v>58</v>
      </c>
      <c r="G51" s="444"/>
      <c r="H51" s="444"/>
      <c r="I51" s="444"/>
    </row>
    <row r="52" spans="1:9" ht="44.25" customHeight="1">
      <c r="A52" s="117"/>
      <c r="B52" s="442" t="s">
        <v>24</v>
      </c>
      <c r="C52" s="597"/>
      <c r="D52" s="597"/>
      <c r="E52" s="118">
        <f>SUM(E53)</f>
        <v>0.56</v>
      </c>
      <c r="F52" s="117"/>
      <c r="G52" s="119">
        <f>SUM(G53)</f>
        <v>11200</v>
      </c>
      <c r="H52" s="119">
        <f>SUM(H53)</f>
        <v>372372.78</v>
      </c>
      <c r="I52" s="119">
        <f>SUM(I53)</f>
        <v>383572.78</v>
      </c>
    </row>
    <row r="53" spans="1:9" ht="36">
      <c r="A53" s="8">
        <v>35</v>
      </c>
      <c r="B53" s="8" t="s">
        <v>829</v>
      </c>
      <c r="C53" s="446">
        <v>237</v>
      </c>
      <c r="D53" s="446"/>
      <c r="E53" s="10">
        <v>0.56</v>
      </c>
      <c r="F53" s="79" t="s">
        <v>830</v>
      </c>
      <c r="G53" s="11">
        <v>11200</v>
      </c>
      <c r="H53" s="11">
        <v>372372.78</v>
      </c>
      <c r="I53" s="11">
        <v>383572.78</v>
      </c>
    </row>
    <row r="54" spans="1:9" ht="14.25">
      <c r="A54" s="3"/>
      <c r="B54" s="4" t="s">
        <v>26</v>
      </c>
      <c r="C54" s="595"/>
      <c r="D54" s="595"/>
      <c r="E54" s="6"/>
      <c r="F54" s="3"/>
      <c r="G54" s="7"/>
      <c r="H54" s="7"/>
      <c r="I54" s="7"/>
    </row>
    <row r="55" spans="1:9" ht="14.25">
      <c r="A55" s="3"/>
      <c r="B55" s="4" t="s">
        <v>28</v>
      </c>
      <c r="C55" s="595"/>
      <c r="D55" s="595"/>
      <c r="E55" s="6"/>
      <c r="F55" s="3"/>
      <c r="G55" s="7"/>
      <c r="H55" s="7"/>
      <c r="I55" s="7"/>
    </row>
    <row r="56" spans="1:9" ht="14.25">
      <c r="A56" s="3"/>
      <c r="B56" s="4" t="s">
        <v>30</v>
      </c>
      <c r="C56" s="595"/>
      <c r="D56" s="595"/>
      <c r="E56" s="6">
        <f>SUM(E57)</f>
        <v>0.47</v>
      </c>
      <c r="F56" s="3">
        <v>7</v>
      </c>
      <c r="G56" s="7">
        <f>SUM(G57)</f>
        <v>9400</v>
      </c>
      <c r="H56" s="7">
        <f>SUM(H57)</f>
        <v>33026.53</v>
      </c>
      <c r="I56" s="7">
        <f>SUM(I57)</f>
        <v>42426.53</v>
      </c>
    </row>
    <row r="57" spans="1:9" ht="14.25">
      <c r="A57" s="8">
        <v>36</v>
      </c>
      <c r="B57" s="8" t="s">
        <v>831</v>
      </c>
      <c r="C57" s="446" t="s">
        <v>832</v>
      </c>
      <c r="D57" s="446"/>
      <c r="E57" s="10">
        <v>0.47</v>
      </c>
      <c r="F57" s="8">
        <v>7</v>
      </c>
      <c r="G57" s="11">
        <v>9400</v>
      </c>
      <c r="H57" s="11">
        <v>33026.53</v>
      </c>
      <c r="I57" s="11">
        <v>42426.53</v>
      </c>
    </row>
    <row r="58" spans="1:9" ht="25.5">
      <c r="A58" s="3"/>
      <c r="B58" s="4" t="s">
        <v>32</v>
      </c>
      <c r="C58" s="595"/>
      <c r="D58" s="595"/>
      <c r="E58" s="6"/>
      <c r="F58" s="3"/>
      <c r="G58" s="7"/>
      <c r="H58" s="7"/>
      <c r="I58" s="7"/>
    </row>
    <row r="59" spans="1:9" ht="14.25">
      <c r="A59" s="3"/>
      <c r="B59" s="4" t="s">
        <v>34</v>
      </c>
      <c r="C59" s="595"/>
      <c r="D59" s="595"/>
      <c r="E59" s="6">
        <f>SUM(E60)</f>
        <v>0.36</v>
      </c>
      <c r="F59" s="3">
        <v>5</v>
      </c>
      <c r="G59" s="7">
        <f>SUM(G60)</f>
        <v>7200</v>
      </c>
      <c r="H59" s="7">
        <f>SUM(H60)</f>
        <v>12049.02</v>
      </c>
      <c r="I59" s="7">
        <f>SUM(I60)</f>
        <v>19249.02</v>
      </c>
    </row>
    <row r="60" spans="1:9" ht="14.25">
      <c r="A60" s="8">
        <v>37</v>
      </c>
      <c r="B60" s="8" t="s">
        <v>833</v>
      </c>
      <c r="C60" s="539" t="s">
        <v>838</v>
      </c>
      <c r="D60" s="539"/>
      <c r="E60" s="10">
        <v>0.36</v>
      </c>
      <c r="F60" s="8">
        <v>5</v>
      </c>
      <c r="G60" s="11">
        <v>7200</v>
      </c>
      <c r="H60" s="11">
        <v>12049.02</v>
      </c>
      <c r="I60" s="11">
        <v>19249.02</v>
      </c>
    </row>
    <row r="61" spans="1:9" ht="14.25">
      <c r="A61" s="3"/>
      <c r="B61" s="4" t="s">
        <v>36</v>
      </c>
      <c r="C61" s="595"/>
      <c r="D61" s="595"/>
      <c r="E61" s="6">
        <f>SUM(E62)</f>
        <v>0.1</v>
      </c>
      <c r="F61" s="3">
        <v>2</v>
      </c>
      <c r="G61" s="7">
        <f>SUM(G62)</f>
        <v>3000</v>
      </c>
      <c r="H61" s="7">
        <f>SUM(H62)</f>
        <v>1640</v>
      </c>
      <c r="I61" s="7">
        <f>SUM(I62)</f>
        <v>4640</v>
      </c>
    </row>
    <row r="62" spans="1:9" ht="14.25">
      <c r="A62" s="8">
        <v>38</v>
      </c>
      <c r="B62" s="8" t="s">
        <v>834</v>
      </c>
      <c r="C62" s="446">
        <v>407</v>
      </c>
      <c r="D62" s="446"/>
      <c r="E62" s="10">
        <v>0.1</v>
      </c>
      <c r="F62" s="8">
        <v>2</v>
      </c>
      <c r="G62" s="11">
        <v>3000</v>
      </c>
      <c r="H62" s="11">
        <v>1640</v>
      </c>
      <c r="I62" s="11">
        <v>4640</v>
      </c>
    </row>
    <row r="63" spans="1:9" ht="14.25">
      <c r="A63" s="3"/>
      <c r="B63" s="4" t="s">
        <v>38</v>
      </c>
      <c r="C63" s="595"/>
      <c r="D63" s="595"/>
      <c r="E63" s="6"/>
      <c r="F63" s="3"/>
      <c r="G63" s="7"/>
      <c r="H63" s="7"/>
      <c r="I63" s="7"/>
    </row>
    <row r="64" spans="1:9" ht="14.25">
      <c r="A64" s="3"/>
      <c r="B64" s="4" t="s">
        <v>40</v>
      </c>
      <c r="C64" s="595"/>
      <c r="D64" s="595"/>
      <c r="E64" s="6">
        <f>SUM(E65:E66)</f>
        <v>0.19</v>
      </c>
      <c r="F64" s="3">
        <v>4</v>
      </c>
      <c r="G64" s="7">
        <f>SUM(G65)</f>
        <v>3800</v>
      </c>
      <c r="H64" s="7">
        <f>SUM(H65)</f>
        <v>75722.26</v>
      </c>
      <c r="I64" s="7">
        <f>SUM(I65)</f>
        <v>79522.26</v>
      </c>
    </row>
    <row r="65" spans="1:9" ht="14.25">
      <c r="A65" s="446">
        <v>39</v>
      </c>
      <c r="B65" s="446" t="s">
        <v>835</v>
      </c>
      <c r="C65" s="446" t="s">
        <v>836</v>
      </c>
      <c r="D65" s="446"/>
      <c r="E65" s="10">
        <v>0.04</v>
      </c>
      <c r="F65" s="446">
        <v>4</v>
      </c>
      <c r="G65" s="527">
        <v>3800</v>
      </c>
      <c r="H65" s="527">
        <v>75722.26</v>
      </c>
      <c r="I65" s="527">
        <v>79522.26</v>
      </c>
    </row>
    <row r="66" spans="1:9" ht="14.25">
      <c r="A66" s="446"/>
      <c r="B66" s="446"/>
      <c r="C66" s="446" t="s">
        <v>837</v>
      </c>
      <c r="D66" s="446"/>
      <c r="E66" s="10">
        <v>0.15</v>
      </c>
      <c r="F66" s="446"/>
      <c r="G66" s="527"/>
      <c r="H66" s="527"/>
      <c r="I66" s="527"/>
    </row>
    <row r="67" spans="1:9" ht="14.25">
      <c r="A67" s="8"/>
      <c r="B67" s="23" t="s">
        <v>41</v>
      </c>
      <c r="C67" s="446"/>
      <c r="D67" s="446"/>
      <c r="E67" s="50">
        <f>SUM(E64,E63,E61,E59,E58,E56,E55,E54,E52,E50,D48,D47,D46,D45,D6)</f>
        <v>3.9213999999999998</v>
      </c>
      <c r="F67" s="23" t="s">
        <v>1253</v>
      </c>
      <c r="G67" s="73">
        <f>SUM(G64,G63,G61,G59,G58,G56,G55,G54,G52,G50,G48,G47,G46,G45,G6)</f>
        <v>168792.49</v>
      </c>
      <c r="H67" s="73">
        <f>SUM(H64,H63,H61,H59,H58,H56,H55,H54,H52,H50,H48,H47,H46,H45,H6)</f>
        <v>1333671.3299999996</v>
      </c>
      <c r="I67" s="73">
        <f>SUM(I64,I63,I61,I59,I58,I56,I55,I54,I52,I50,I48,I47,I46,I45,I6)</f>
        <v>1502706.3299999998</v>
      </c>
    </row>
    <row r="102" ht="14.25">
      <c r="F102" s="385">
        <v>59</v>
      </c>
    </row>
  </sheetData>
  <sheetProtection/>
  <mergeCells count="109">
    <mergeCell ref="I65:I66"/>
    <mergeCell ref="C66:D66"/>
    <mergeCell ref="C65:D65"/>
    <mergeCell ref="F65:F66"/>
    <mergeCell ref="A65:A66"/>
    <mergeCell ref="B65:B66"/>
    <mergeCell ref="G65:G66"/>
    <mergeCell ref="H65:H66"/>
    <mergeCell ref="C59:D59"/>
    <mergeCell ref="C60:D60"/>
    <mergeCell ref="C67:D67"/>
    <mergeCell ref="A1:I2"/>
    <mergeCell ref="B3:B5"/>
    <mergeCell ref="C3:C5"/>
    <mergeCell ref="F3:F5"/>
    <mergeCell ref="D3:E5"/>
    <mergeCell ref="C63:D63"/>
    <mergeCell ref="C64:D64"/>
    <mergeCell ref="C61:D61"/>
    <mergeCell ref="C62:D62"/>
    <mergeCell ref="C50:D50"/>
    <mergeCell ref="C52:D52"/>
    <mergeCell ref="C53:D53"/>
    <mergeCell ref="C54:D54"/>
    <mergeCell ref="C55:D55"/>
    <mergeCell ref="C56:D56"/>
    <mergeCell ref="C57:D57"/>
    <mergeCell ref="C58:D58"/>
    <mergeCell ref="D48:E48"/>
    <mergeCell ref="C49:E49"/>
    <mergeCell ref="F42:F43"/>
    <mergeCell ref="G42:G43"/>
    <mergeCell ref="D45:E45"/>
    <mergeCell ref="D46:E46"/>
    <mergeCell ref="D47:E47"/>
    <mergeCell ref="H42:H43"/>
    <mergeCell ref="I42:I43"/>
    <mergeCell ref="D43:E43"/>
    <mergeCell ref="D44:E44"/>
    <mergeCell ref="A42:A43"/>
    <mergeCell ref="B42:B43"/>
    <mergeCell ref="D42:E42"/>
    <mergeCell ref="D33:E33"/>
    <mergeCell ref="D34:E34"/>
    <mergeCell ref="D37:E37"/>
    <mergeCell ref="D35:E35"/>
    <mergeCell ref="D36:E36"/>
    <mergeCell ref="D25:E25"/>
    <mergeCell ref="D26:E26"/>
    <mergeCell ref="D27:E27"/>
    <mergeCell ref="D28:E28"/>
    <mergeCell ref="D29:E29"/>
    <mergeCell ref="H18:H19"/>
    <mergeCell ref="D30:E30"/>
    <mergeCell ref="D31:E31"/>
    <mergeCell ref="D32:E32"/>
    <mergeCell ref="C21:C24"/>
    <mergeCell ref="D21:E24"/>
    <mergeCell ref="G21:G24"/>
    <mergeCell ref="G18:G19"/>
    <mergeCell ref="D18:E18"/>
    <mergeCell ref="I21:I24"/>
    <mergeCell ref="H12:H13"/>
    <mergeCell ref="I12:I13"/>
    <mergeCell ref="D13:E13"/>
    <mergeCell ref="D14:E14"/>
    <mergeCell ref="H15:H16"/>
    <mergeCell ref="I15:I16"/>
    <mergeCell ref="D20:E20"/>
    <mergeCell ref="G12:G13"/>
    <mergeCell ref="I18:I19"/>
    <mergeCell ref="A18:A19"/>
    <mergeCell ref="F18:F19"/>
    <mergeCell ref="G15:G16"/>
    <mergeCell ref="A15:A16"/>
    <mergeCell ref="B15:B16"/>
    <mergeCell ref="F15:F16"/>
    <mergeCell ref="D15:E15"/>
    <mergeCell ref="D17:E17"/>
    <mergeCell ref="A3:A5"/>
    <mergeCell ref="G3:I4"/>
    <mergeCell ref="D6:E6"/>
    <mergeCell ref="D7:E7"/>
    <mergeCell ref="H9:H11"/>
    <mergeCell ref="I9:I11"/>
    <mergeCell ref="G9:G11"/>
    <mergeCell ref="D10:E10"/>
    <mergeCell ref="D11:E11"/>
    <mergeCell ref="F9:F11"/>
    <mergeCell ref="I37:I39"/>
    <mergeCell ref="D8:E8"/>
    <mergeCell ref="A9:A11"/>
    <mergeCell ref="B9:B11"/>
    <mergeCell ref="D9:E9"/>
    <mergeCell ref="A12:A13"/>
    <mergeCell ref="B12:B13"/>
    <mergeCell ref="D12:E12"/>
    <mergeCell ref="F12:F13"/>
    <mergeCell ref="B18:B19"/>
    <mergeCell ref="I40:I41"/>
    <mergeCell ref="F40:F41"/>
    <mergeCell ref="A40:A41"/>
    <mergeCell ref="G37:G39"/>
    <mergeCell ref="A37:A39"/>
    <mergeCell ref="B37:B39"/>
    <mergeCell ref="F37:F39"/>
    <mergeCell ref="B40:B41"/>
    <mergeCell ref="H40:H41"/>
    <mergeCell ref="H37:H39"/>
  </mergeCells>
  <printOptions/>
  <pageMargins left="0.7" right="0.7" top="0.75" bottom="0.75" header="0.3" footer="0.3"/>
  <pageSetup horizontalDpi="300" verticalDpi="300" orientation="portrait" paperSize="9" scale="94" r:id="rId1"/>
  <rowBreaks count="1" manualBreakCount="1">
    <brk id="5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SheetLayoutView="100" zoomScalePageLayoutView="0" workbookViewId="0" topLeftCell="A43">
      <selection activeCell="E54" sqref="E54"/>
    </sheetView>
  </sheetViews>
  <sheetFormatPr defaultColWidth="8.796875" defaultRowHeight="14.25"/>
  <cols>
    <col min="2" max="2" width="13.8984375" style="0" customWidth="1"/>
    <col min="7" max="7" width="9.3984375" style="0" bestFit="1" customWidth="1"/>
    <col min="8" max="9" width="11.5" style="0" bestFit="1" customWidth="1"/>
    <col min="13" max="13" width="9.3984375" style="0" bestFit="1" customWidth="1"/>
  </cols>
  <sheetData>
    <row r="1" spans="1:9" ht="14.25">
      <c r="A1" s="542" t="s">
        <v>865</v>
      </c>
      <c r="B1" s="542"/>
      <c r="C1" s="542"/>
      <c r="D1" s="542"/>
      <c r="E1" s="542"/>
      <c r="F1" s="542"/>
      <c r="G1" s="542"/>
      <c r="H1" s="542"/>
      <c r="I1" s="542"/>
    </row>
    <row r="2" spans="1:9" ht="14.25">
      <c r="A2" s="542"/>
      <c r="B2" s="542"/>
      <c r="C2" s="542"/>
      <c r="D2" s="542"/>
      <c r="E2" s="542"/>
      <c r="F2" s="542"/>
      <c r="G2" s="542"/>
      <c r="H2" s="542"/>
      <c r="I2" s="542"/>
    </row>
    <row r="3" spans="1:9" ht="39" customHeight="1">
      <c r="A3" s="492" t="s">
        <v>842</v>
      </c>
      <c r="B3" s="515" t="s">
        <v>839</v>
      </c>
      <c r="C3" s="598" t="s">
        <v>271</v>
      </c>
      <c r="D3" s="598" t="s">
        <v>867</v>
      </c>
      <c r="E3" s="492" t="s">
        <v>843</v>
      </c>
      <c r="F3" s="609" t="s">
        <v>844</v>
      </c>
      <c r="G3" s="492" t="s">
        <v>2</v>
      </c>
      <c r="H3" s="492"/>
      <c r="I3" s="492"/>
    </row>
    <row r="4" spans="1:9" ht="14.25">
      <c r="A4" s="492"/>
      <c r="B4" s="516"/>
      <c r="C4" s="600"/>
      <c r="D4" s="600"/>
      <c r="E4" s="492"/>
      <c r="F4" s="609"/>
      <c r="G4" s="29" t="s">
        <v>254</v>
      </c>
      <c r="H4" s="77" t="s">
        <v>255</v>
      </c>
      <c r="I4" s="29" t="s">
        <v>5</v>
      </c>
    </row>
    <row r="5" spans="1:9" ht="14.25">
      <c r="A5" s="27"/>
      <c r="B5" s="586" t="s">
        <v>7</v>
      </c>
      <c r="C5" s="586"/>
      <c r="D5" s="32">
        <f>SUM(D6:D20)</f>
        <v>1.0674000000000001</v>
      </c>
      <c r="E5" s="30">
        <f>SUM(E6:E20)</f>
        <v>106</v>
      </c>
      <c r="F5" s="30"/>
      <c r="G5" s="65">
        <f>SUM(G6:G20)</f>
        <v>32853.54</v>
      </c>
      <c r="H5" s="65">
        <f>SUM(H6:H20)</f>
        <v>1134720.26</v>
      </c>
      <c r="I5" s="65">
        <f>SUM(G5:H5)</f>
        <v>1167573.8</v>
      </c>
    </row>
    <row r="6" spans="1:9" ht="25.5">
      <c r="A6" s="382">
        <v>1</v>
      </c>
      <c r="B6" s="347" t="s">
        <v>845</v>
      </c>
      <c r="C6" s="382" t="s">
        <v>846</v>
      </c>
      <c r="D6" s="383">
        <f>0.1942</f>
        <v>0.1942</v>
      </c>
      <c r="E6" s="382">
        <v>28</v>
      </c>
      <c r="F6" s="382" t="s">
        <v>1517</v>
      </c>
      <c r="G6" s="280">
        <f>4107.72+34</f>
        <v>4141.72</v>
      </c>
      <c r="H6" s="280">
        <v>212140.94</v>
      </c>
      <c r="I6" s="280">
        <f>SUM(G6:H6)</f>
        <v>216282.66</v>
      </c>
    </row>
    <row r="7" spans="1:9" ht="25.5">
      <c r="A7" s="382">
        <v>2</v>
      </c>
      <c r="B7" s="347" t="s">
        <v>847</v>
      </c>
      <c r="C7" s="382" t="s">
        <v>848</v>
      </c>
      <c r="D7" s="383">
        <f>0.1976</f>
        <v>0.1976</v>
      </c>
      <c r="E7" s="382">
        <v>33</v>
      </c>
      <c r="F7" s="382" t="s">
        <v>1344</v>
      </c>
      <c r="G7" s="280">
        <f>5379.26-530.4-19.18</f>
        <v>4829.68</v>
      </c>
      <c r="H7" s="280">
        <f>234630.32-8832.99</f>
        <v>225797.33000000002</v>
      </c>
      <c r="I7" s="280">
        <f>SUM(G7:H7)</f>
        <v>230627.01</v>
      </c>
    </row>
    <row r="8" spans="1:9" ht="25.5" customHeight="1">
      <c r="A8" s="492">
        <v>3</v>
      </c>
      <c r="B8" s="607" t="s">
        <v>868</v>
      </c>
      <c r="C8" s="492" t="s">
        <v>849</v>
      </c>
      <c r="D8" s="521">
        <v>0.0811</v>
      </c>
      <c r="E8" s="492">
        <v>12</v>
      </c>
      <c r="F8" s="575" t="s">
        <v>1254</v>
      </c>
      <c r="G8" s="571">
        <v>1133.46</v>
      </c>
      <c r="H8" s="571">
        <v>85959.06</v>
      </c>
      <c r="I8" s="571">
        <f>SUM(G8:H9)</f>
        <v>87092.52</v>
      </c>
    </row>
    <row r="9" spans="1:13" ht="14.25">
      <c r="A9" s="492"/>
      <c r="B9" s="608"/>
      <c r="C9" s="492"/>
      <c r="D9" s="521"/>
      <c r="E9" s="492"/>
      <c r="F9" s="492"/>
      <c r="G9" s="571"/>
      <c r="H9" s="571"/>
      <c r="I9" s="571"/>
      <c r="M9" s="204"/>
    </row>
    <row r="10" spans="1:9" ht="25.5">
      <c r="A10" s="301">
        <v>4</v>
      </c>
      <c r="B10" s="384" t="s">
        <v>850</v>
      </c>
      <c r="C10" s="301" t="s">
        <v>851</v>
      </c>
      <c r="D10" s="337">
        <v>0.077</v>
      </c>
      <c r="E10" s="301">
        <v>10</v>
      </c>
      <c r="F10" s="301" t="s">
        <v>1518</v>
      </c>
      <c r="G10" s="338">
        <v>2710</v>
      </c>
      <c r="H10" s="338" t="s">
        <v>1519</v>
      </c>
      <c r="I10" s="338">
        <f>SUM(G10:H10)</f>
        <v>2710</v>
      </c>
    </row>
    <row r="11" spans="1:9" ht="25.5" customHeight="1">
      <c r="A11" s="492">
        <v>5</v>
      </c>
      <c r="B11" s="607" t="s">
        <v>869</v>
      </c>
      <c r="C11" s="492" t="s">
        <v>852</v>
      </c>
      <c r="D11" s="521">
        <v>0.1709</v>
      </c>
      <c r="E11" s="492">
        <v>4</v>
      </c>
      <c r="F11" s="492" t="s">
        <v>853</v>
      </c>
      <c r="G11" s="571">
        <v>3264.71</v>
      </c>
      <c r="H11" s="571">
        <v>12449.11</v>
      </c>
      <c r="I11" s="571">
        <f>SUM(G11:H12)</f>
        <v>15713.82</v>
      </c>
    </row>
    <row r="12" spans="1:9" ht="14.25">
      <c r="A12" s="492"/>
      <c r="B12" s="608"/>
      <c r="C12" s="492"/>
      <c r="D12" s="521"/>
      <c r="E12" s="492"/>
      <c r="F12" s="492"/>
      <c r="G12" s="571"/>
      <c r="H12" s="571"/>
      <c r="I12" s="571"/>
    </row>
    <row r="13" spans="1:9" ht="13.5" customHeight="1">
      <c r="A13" s="492">
        <v>6</v>
      </c>
      <c r="B13" s="607" t="s">
        <v>870</v>
      </c>
      <c r="C13" s="29">
        <v>1477</v>
      </c>
      <c r="D13" s="31">
        <v>0.0193</v>
      </c>
      <c r="E13" s="492">
        <v>5</v>
      </c>
      <c r="F13" s="492" t="s">
        <v>854</v>
      </c>
      <c r="G13" s="571">
        <v>763.97</v>
      </c>
      <c r="H13" s="571">
        <v>15294.34</v>
      </c>
      <c r="I13" s="571">
        <f>SUM(G13:H14)</f>
        <v>16058.31</v>
      </c>
    </row>
    <row r="14" spans="1:9" ht="14.25">
      <c r="A14" s="492"/>
      <c r="B14" s="608"/>
      <c r="C14" s="29" t="s">
        <v>855</v>
      </c>
      <c r="D14" s="31">
        <v>0.0071</v>
      </c>
      <c r="E14" s="492"/>
      <c r="F14" s="492"/>
      <c r="G14" s="571"/>
      <c r="H14" s="571"/>
      <c r="I14" s="571"/>
    </row>
    <row r="15" spans="1:9" ht="14.25">
      <c r="A15" s="492">
        <v>7</v>
      </c>
      <c r="B15" s="610" t="s">
        <v>856</v>
      </c>
      <c r="C15" s="29" t="s">
        <v>857</v>
      </c>
      <c r="D15" s="31">
        <v>0.0102</v>
      </c>
      <c r="E15" s="492">
        <v>8</v>
      </c>
      <c r="F15" s="492" t="s">
        <v>858</v>
      </c>
      <c r="G15" s="571">
        <v>7460</v>
      </c>
      <c r="H15" s="571">
        <v>240180.71</v>
      </c>
      <c r="I15" s="571">
        <v>247640.71</v>
      </c>
    </row>
    <row r="16" spans="1:9" ht="14.25">
      <c r="A16" s="492"/>
      <c r="B16" s="610"/>
      <c r="C16" s="29" t="s">
        <v>859</v>
      </c>
      <c r="D16" s="31">
        <v>0.0214</v>
      </c>
      <c r="E16" s="492"/>
      <c r="F16" s="492"/>
      <c r="G16" s="571"/>
      <c r="H16" s="571"/>
      <c r="I16" s="571"/>
    </row>
    <row r="17" spans="1:9" ht="14.25">
      <c r="A17" s="492"/>
      <c r="B17" s="610"/>
      <c r="C17" s="29" t="s">
        <v>860</v>
      </c>
      <c r="D17" s="31">
        <v>0.0695</v>
      </c>
      <c r="E17" s="492"/>
      <c r="F17" s="492"/>
      <c r="G17" s="571"/>
      <c r="H17" s="571"/>
      <c r="I17" s="571"/>
    </row>
    <row r="18" spans="1:9" ht="14.25">
      <c r="A18" s="492"/>
      <c r="B18" s="610"/>
      <c r="C18" s="24" t="s">
        <v>866</v>
      </c>
      <c r="D18" s="31">
        <v>0.0221</v>
      </c>
      <c r="E18" s="492"/>
      <c r="F18" s="492"/>
      <c r="G18" s="571"/>
      <c r="H18" s="571"/>
      <c r="I18" s="571"/>
    </row>
    <row r="19" spans="1:9" ht="14.25">
      <c r="A19" s="492"/>
      <c r="B19" s="610"/>
      <c r="C19" s="29" t="s">
        <v>861</v>
      </c>
      <c r="D19" s="31">
        <v>0.026</v>
      </c>
      <c r="E19" s="492"/>
      <c r="F19" s="492"/>
      <c r="G19" s="571"/>
      <c r="H19" s="571"/>
      <c r="I19" s="571"/>
    </row>
    <row r="20" spans="1:9" ht="14.25">
      <c r="A20" s="29">
        <v>8</v>
      </c>
      <c r="B20" s="82" t="s">
        <v>862</v>
      </c>
      <c r="C20" s="29" t="s">
        <v>863</v>
      </c>
      <c r="D20" s="31">
        <v>0.171</v>
      </c>
      <c r="E20" s="29">
        <v>6</v>
      </c>
      <c r="F20" s="29" t="s">
        <v>864</v>
      </c>
      <c r="G20" s="66">
        <v>8550</v>
      </c>
      <c r="H20" s="83">
        <v>342898.77</v>
      </c>
      <c r="I20" s="66">
        <f>SUM(G20:H20)</f>
        <v>351448.77</v>
      </c>
    </row>
    <row r="21" spans="1:9" ht="14.25">
      <c r="A21" s="30"/>
      <c r="B21" s="27" t="s">
        <v>13</v>
      </c>
      <c r="C21" s="30"/>
      <c r="D21" s="32"/>
      <c r="E21" s="30"/>
      <c r="F21" s="30"/>
      <c r="G21" s="65"/>
      <c r="H21" s="65"/>
      <c r="I21" s="65"/>
    </row>
    <row r="22" spans="1:9" ht="14.25">
      <c r="A22" s="30"/>
      <c r="B22" s="27" t="s">
        <v>16</v>
      </c>
      <c r="C22" s="30"/>
      <c r="D22" s="32"/>
      <c r="E22" s="30"/>
      <c r="F22" s="30"/>
      <c r="G22" s="65"/>
      <c r="H22" s="65"/>
      <c r="I22" s="65"/>
    </row>
    <row r="23" spans="1:9" ht="14.25">
      <c r="A23" s="30"/>
      <c r="B23" s="27" t="s">
        <v>18</v>
      </c>
      <c r="C23" s="30"/>
      <c r="D23" s="32"/>
      <c r="E23" s="30"/>
      <c r="F23" s="30"/>
      <c r="G23" s="65"/>
      <c r="H23" s="65"/>
      <c r="I23" s="65"/>
    </row>
    <row r="24" spans="1:9" ht="14.25">
      <c r="A24" s="30"/>
      <c r="B24" s="27" t="s">
        <v>20</v>
      </c>
      <c r="C24" s="30"/>
      <c r="D24" s="32"/>
      <c r="E24" s="30"/>
      <c r="F24" s="30"/>
      <c r="G24" s="65"/>
      <c r="H24" s="65"/>
      <c r="I24" s="65"/>
    </row>
    <row r="25" spans="1:9" ht="14.25">
      <c r="A25" s="30"/>
      <c r="B25" s="27" t="s">
        <v>22</v>
      </c>
      <c r="C25" s="30"/>
      <c r="D25" s="32"/>
      <c r="E25" s="30"/>
      <c r="F25" s="30"/>
      <c r="G25" s="65"/>
      <c r="H25" s="65"/>
      <c r="I25" s="65"/>
    </row>
    <row r="26" spans="1:9" ht="14.25">
      <c r="A26" s="30"/>
      <c r="B26" s="27" t="s">
        <v>24</v>
      </c>
      <c r="C26" s="30"/>
      <c r="D26" s="32"/>
      <c r="E26" s="30"/>
      <c r="F26" s="30"/>
      <c r="G26" s="65"/>
      <c r="H26" s="65"/>
      <c r="I26" s="65"/>
    </row>
    <row r="27" spans="1:9" ht="14.25">
      <c r="A27" s="30"/>
      <c r="B27" s="27" t="s">
        <v>26</v>
      </c>
      <c r="C27" s="30"/>
      <c r="D27" s="32"/>
      <c r="E27" s="30"/>
      <c r="F27" s="30"/>
      <c r="G27" s="65"/>
      <c r="H27" s="65"/>
      <c r="I27" s="65"/>
    </row>
    <row r="28" spans="1:9" ht="14.25">
      <c r="A28" s="30"/>
      <c r="B28" s="27" t="s">
        <v>28</v>
      </c>
      <c r="C28" s="30"/>
      <c r="D28" s="32"/>
      <c r="E28" s="30"/>
      <c r="F28" s="30"/>
      <c r="G28" s="65"/>
      <c r="H28" s="65"/>
      <c r="I28" s="65"/>
    </row>
    <row r="29" spans="1:9" ht="14.25">
      <c r="A29" s="30"/>
      <c r="B29" s="27" t="s">
        <v>30</v>
      </c>
      <c r="C29" s="30"/>
      <c r="D29" s="32"/>
      <c r="E29" s="30"/>
      <c r="F29" s="30"/>
      <c r="G29" s="65"/>
      <c r="H29" s="65"/>
      <c r="I29" s="65"/>
    </row>
    <row r="30" spans="1:9" ht="25.5">
      <c r="A30" s="30"/>
      <c r="B30" s="27" t="s">
        <v>32</v>
      </c>
      <c r="C30" s="30"/>
      <c r="D30" s="32"/>
      <c r="E30" s="30"/>
      <c r="F30" s="30"/>
      <c r="G30" s="65"/>
      <c r="H30" s="65"/>
      <c r="I30" s="65"/>
    </row>
    <row r="31" spans="1:9" ht="14.25">
      <c r="A31" s="30"/>
      <c r="B31" s="27" t="s">
        <v>34</v>
      </c>
      <c r="C31" s="30"/>
      <c r="D31" s="32"/>
      <c r="E31" s="30"/>
      <c r="F31" s="30"/>
      <c r="G31" s="65"/>
      <c r="H31" s="65"/>
      <c r="I31" s="65"/>
    </row>
    <row r="32" spans="1:9" ht="14.25">
      <c r="A32" s="30"/>
      <c r="B32" s="27" t="s">
        <v>36</v>
      </c>
      <c r="C32" s="30"/>
      <c r="D32" s="32"/>
      <c r="E32" s="30"/>
      <c r="F32" s="30"/>
      <c r="G32" s="65"/>
      <c r="H32" s="65"/>
      <c r="I32" s="65"/>
    </row>
    <row r="33" spans="1:9" ht="14.25">
      <c r="A33" s="30"/>
      <c r="B33" s="27" t="s">
        <v>38</v>
      </c>
      <c r="C33" s="30"/>
      <c r="D33" s="32"/>
      <c r="E33" s="30"/>
      <c r="F33" s="30"/>
      <c r="G33" s="65"/>
      <c r="H33" s="65"/>
      <c r="I33" s="65"/>
    </row>
    <row r="34" spans="1:9" ht="14.25">
      <c r="A34" s="30"/>
      <c r="B34" s="27" t="s">
        <v>40</v>
      </c>
      <c r="C34" s="30"/>
      <c r="D34" s="32"/>
      <c r="E34" s="30"/>
      <c r="F34" s="30"/>
      <c r="G34" s="65"/>
      <c r="H34" s="65"/>
      <c r="I34" s="65"/>
    </row>
    <row r="35" spans="1:9" ht="14.25">
      <c r="A35" s="8"/>
      <c r="B35" s="23" t="s">
        <v>41</v>
      </c>
      <c r="C35" s="21"/>
      <c r="D35" s="50">
        <f>SUM(D34,D33,D32,D31,D30,D29,D28,D27,D26,D25,D24,D23,D22,D21,D5)</f>
        <v>1.0674000000000001</v>
      </c>
      <c r="E35" s="23">
        <v>110</v>
      </c>
      <c r="F35" s="81"/>
      <c r="G35" s="73">
        <f>SUM(G34,G33,G32,G31,G30,G29,G28,G27,G26,G25,G24,G23,G22,G21,G5)</f>
        <v>32853.54</v>
      </c>
      <c r="H35" s="73">
        <f>SUM(H34,H33,H32,H31,H30,H29,H28,H27,H26,H25,H24,H23,H22,H21,H5)</f>
        <v>1134720.26</v>
      </c>
      <c r="I35" s="73">
        <f>SUM(I34,I33,I32,I31,I30,I29,I28,I27,I26,I25,I24,I23,I22,I21,I5)</f>
        <v>1167573.8</v>
      </c>
    </row>
    <row r="54" ht="14.25">
      <c r="E54" s="398">
        <v>60</v>
      </c>
    </row>
  </sheetData>
  <sheetProtection/>
  <mergeCells count="41">
    <mergeCell ref="A13:A14"/>
    <mergeCell ref="E13:E14"/>
    <mergeCell ref="B13:B14"/>
    <mergeCell ref="A15:A19"/>
    <mergeCell ref="B15:B19"/>
    <mergeCell ref="E15:E19"/>
    <mergeCell ref="E11:E12"/>
    <mergeCell ref="A8:A9"/>
    <mergeCell ref="F11:F12"/>
    <mergeCell ref="D8:D9"/>
    <mergeCell ref="B5:C5"/>
    <mergeCell ref="C11:C12"/>
    <mergeCell ref="B11:B12"/>
    <mergeCell ref="D11:D12"/>
    <mergeCell ref="A11:A12"/>
    <mergeCell ref="E8:E9"/>
    <mergeCell ref="A1:I2"/>
    <mergeCell ref="B3:B4"/>
    <mergeCell ref="C3:C4"/>
    <mergeCell ref="D3:D4"/>
    <mergeCell ref="B8:B9"/>
    <mergeCell ref="C8:C9"/>
    <mergeCell ref="A3:A4"/>
    <mergeCell ref="E3:E4"/>
    <mergeCell ref="F3:F4"/>
    <mergeCell ref="F13:F14"/>
    <mergeCell ref="F8:F9"/>
    <mergeCell ref="I11:I12"/>
    <mergeCell ref="I15:I19"/>
    <mergeCell ref="H15:H19"/>
    <mergeCell ref="G13:G14"/>
    <mergeCell ref="I13:I14"/>
    <mergeCell ref="H11:H12"/>
    <mergeCell ref="G11:G12"/>
    <mergeCell ref="F15:F19"/>
    <mergeCell ref="H13:H14"/>
    <mergeCell ref="G8:G9"/>
    <mergeCell ref="H8:H9"/>
    <mergeCell ref="G3:I3"/>
    <mergeCell ref="G15:G19"/>
    <mergeCell ref="I8:I9"/>
  </mergeCells>
  <printOptions/>
  <pageMargins left="0.7" right="0.7" top="0.75" bottom="0.75" header="0.3" footer="0.3"/>
  <pageSetup horizontalDpi="300" verticalDpi="300" orientation="portrait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31">
      <selection activeCell="E53" sqref="E53"/>
    </sheetView>
  </sheetViews>
  <sheetFormatPr defaultColWidth="8.796875" defaultRowHeight="14.25"/>
  <cols>
    <col min="2" max="2" width="14.3984375" style="0" customWidth="1"/>
    <col min="6" max="6" width="9.3984375" style="0" bestFit="1" customWidth="1"/>
    <col min="7" max="8" width="11.5" style="0" bestFit="1" customWidth="1"/>
  </cols>
  <sheetData>
    <row r="1" spans="1:8" ht="14.25">
      <c r="A1" s="491" t="s">
        <v>874</v>
      </c>
      <c r="B1" s="491"/>
      <c r="C1" s="491"/>
      <c r="D1" s="491"/>
      <c r="E1" s="491"/>
      <c r="F1" s="491"/>
      <c r="G1" s="491"/>
      <c r="H1" s="491"/>
    </row>
    <row r="2" spans="1:8" ht="14.25">
      <c r="A2" s="491"/>
      <c r="B2" s="491"/>
      <c r="C2" s="491"/>
      <c r="D2" s="491"/>
      <c r="E2" s="491"/>
      <c r="F2" s="491"/>
      <c r="G2" s="491"/>
      <c r="H2" s="491"/>
    </row>
    <row r="3" spans="1:8" ht="26.25" customHeight="1">
      <c r="A3" s="446" t="s">
        <v>0</v>
      </c>
      <c r="B3" s="446" t="s">
        <v>871</v>
      </c>
      <c r="C3" s="451" t="s">
        <v>271</v>
      </c>
      <c r="D3" s="451" t="s">
        <v>872</v>
      </c>
      <c r="E3" s="446" t="s">
        <v>843</v>
      </c>
      <c r="F3" s="446" t="s">
        <v>2</v>
      </c>
      <c r="G3" s="446"/>
      <c r="H3" s="446"/>
    </row>
    <row r="4" spans="1:8" ht="14.25">
      <c r="A4" s="446"/>
      <c r="B4" s="446"/>
      <c r="C4" s="451"/>
      <c r="D4" s="451"/>
      <c r="E4" s="446"/>
      <c r="F4" s="8" t="s">
        <v>254</v>
      </c>
      <c r="G4" s="47" t="s">
        <v>255</v>
      </c>
      <c r="H4" s="8" t="s">
        <v>5</v>
      </c>
    </row>
    <row r="5" spans="1:8" ht="15.75" customHeight="1">
      <c r="A5" s="4"/>
      <c r="B5" s="4" t="s">
        <v>7</v>
      </c>
      <c r="C5" s="4"/>
      <c r="D5" s="6"/>
      <c r="E5" s="3"/>
      <c r="F5" s="7"/>
      <c r="G5" s="7"/>
      <c r="H5" s="7"/>
    </row>
    <row r="6" spans="1:8" ht="15.75" customHeight="1">
      <c r="A6" s="3"/>
      <c r="B6" s="4" t="s">
        <v>13</v>
      </c>
      <c r="C6" s="3"/>
      <c r="D6" s="6"/>
      <c r="E6" s="3"/>
      <c r="F6" s="7"/>
      <c r="G6" s="7"/>
      <c r="H6" s="7"/>
    </row>
    <row r="7" spans="1:8" ht="14.25">
      <c r="A7" s="3"/>
      <c r="B7" s="4" t="s">
        <v>16</v>
      </c>
      <c r="C7" s="3"/>
      <c r="D7" s="6"/>
      <c r="E7" s="3"/>
      <c r="F7" s="7"/>
      <c r="G7" s="7"/>
      <c r="H7" s="7"/>
    </row>
    <row r="8" spans="1:8" ht="14.25">
      <c r="A8" s="3"/>
      <c r="B8" s="4" t="s">
        <v>18</v>
      </c>
      <c r="C8" s="3"/>
      <c r="D8" s="6"/>
      <c r="E8" s="3"/>
      <c r="F8" s="7"/>
      <c r="G8" s="7"/>
      <c r="H8" s="7"/>
    </row>
    <row r="9" spans="1:8" ht="14.25">
      <c r="A9" s="3"/>
      <c r="B9" s="4" t="s">
        <v>20</v>
      </c>
      <c r="C9" s="3"/>
      <c r="D9" s="6"/>
      <c r="E9" s="3"/>
      <c r="F9" s="7"/>
      <c r="G9" s="7"/>
      <c r="H9" s="7"/>
    </row>
    <row r="10" spans="1:8" ht="14.25">
      <c r="A10" s="3"/>
      <c r="B10" s="4" t="s">
        <v>22</v>
      </c>
      <c r="C10" s="3"/>
      <c r="D10" s="6">
        <f>SUM(D11:D14)</f>
        <v>0.2386</v>
      </c>
      <c r="E10" s="3"/>
      <c r="F10" s="7">
        <f>SUM(F11:F14)</f>
        <v>48451.25</v>
      </c>
      <c r="G10" s="7">
        <f>SUM(G11:G14)</f>
        <v>1965822.37</v>
      </c>
      <c r="H10" s="7">
        <f>SUM(H11:H14)</f>
        <v>2014273.62</v>
      </c>
    </row>
    <row r="11" spans="1:8" ht="18" customHeight="1">
      <c r="A11" s="611"/>
      <c r="B11" s="613" t="s">
        <v>873</v>
      </c>
      <c r="C11" s="110" t="s">
        <v>1099</v>
      </c>
      <c r="D11" s="111">
        <v>0.1456</v>
      </c>
      <c r="E11" s="110"/>
      <c r="F11" s="112">
        <v>14560</v>
      </c>
      <c r="G11" s="112">
        <v>1965822.37</v>
      </c>
      <c r="H11" s="112">
        <v>1980382.37</v>
      </c>
    </row>
    <row r="12" spans="1:8" ht="17.25" customHeight="1">
      <c r="A12" s="612"/>
      <c r="B12" s="614"/>
      <c r="C12" s="110" t="s">
        <v>1098</v>
      </c>
      <c r="D12" s="111">
        <v>0.0446</v>
      </c>
      <c r="E12" s="110"/>
      <c r="F12" s="112">
        <v>7051.25</v>
      </c>
      <c r="G12" s="112"/>
      <c r="H12" s="112">
        <v>7051.25</v>
      </c>
    </row>
    <row r="13" spans="1:8" ht="15" customHeight="1">
      <c r="A13" s="612"/>
      <c r="B13" s="614"/>
      <c r="C13" s="110" t="s">
        <v>1100</v>
      </c>
      <c r="D13" s="111">
        <v>0.0434</v>
      </c>
      <c r="E13" s="110"/>
      <c r="F13" s="112">
        <v>24769.66</v>
      </c>
      <c r="G13" s="112"/>
      <c r="H13" s="112">
        <v>24769.66</v>
      </c>
    </row>
    <row r="14" spans="1:8" ht="15.75" customHeight="1">
      <c r="A14" s="612"/>
      <c r="B14" s="615"/>
      <c r="C14" s="110" t="s">
        <v>1101</v>
      </c>
      <c r="D14" s="111">
        <v>0.005</v>
      </c>
      <c r="E14" s="110"/>
      <c r="F14" s="112">
        <v>2070.34</v>
      </c>
      <c r="G14" s="112"/>
      <c r="H14" s="112">
        <v>2070.34</v>
      </c>
    </row>
    <row r="15" spans="1:8" ht="14.25">
      <c r="A15" s="3"/>
      <c r="B15" s="4" t="s">
        <v>24</v>
      </c>
      <c r="C15" s="3"/>
      <c r="D15" s="6"/>
      <c r="E15" s="3"/>
      <c r="F15" s="7"/>
      <c r="G15" s="7"/>
      <c r="H15" s="7"/>
    </row>
    <row r="16" spans="1:8" ht="14.25">
      <c r="A16" s="3"/>
      <c r="B16" s="4" t="s">
        <v>26</v>
      </c>
      <c r="C16" s="3"/>
      <c r="D16" s="6"/>
      <c r="E16" s="3"/>
      <c r="F16" s="7"/>
      <c r="G16" s="7"/>
      <c r="H16" s="7"/>
    </row>
    <row r="17" spans="1:8" ht="14.25">
      <c r="A17" s="3"/>
      <c r="B17" s="4" t="s">
        <v>28</v>
      </c>
      <c r="C17" s="3"/>
      <c r="D17" s="6"/>
      <c r="E17" s="3"/>
      <c r="F17" s="7"/>
      <c r="G17" s="7"/>
      <c r="H17" s="7"/>
    </row>
    <row r="18" spans="1:8" ht="14.25">
      <c r="A18" s="3"/>
      <c r="B18" s="4" t="s">
        <v>30</v>
      </c>
      <c r="C18" s="3"/>
      <c r="D18" s="6"/>
      <c r="E18" s="3"/>
      <c r="F18" s="7"/>
      <c r="G18" s="7"/>
      <c r="H18" s="7"/>
    </row>
    <row r="19" spans="1:8" ht="25.5">
      <c r="A19" s="3"/>
      <c r="B19" s="4" t="s">
        <v>32</v>
      </c>
      <c r="C19" s="3"/>
      <c r="D19" s="6"/>
      <c r="E19" s="3"/>
      <c r="F19" s="7"/>
      <c r="G19" s="7"/>
      <c r="H19" s="7"/>
    </row>
    <row r="20" spans="1:8" ht="14.25">
      <c r="A20" s="3"/>
      <c r="B20" s="4" t="s">
        <v>34</v>
      </c>
      <c r="C20" s="3"/>
      <c r="D20" s="6"/>
      <c r="E20" s="3"/>
      <c r="F20" s="7"/>
      <c r="G20" s="7"/>
      <c r="H20" s="7"/>
    </row>
    <row r="21" spans="1:8" ht="14.25">
      <c r="A21" s="3"/>
      <c r="B21" s="4" t="s">
        <v>36</v>
      </c>
      <c r="C21" s="3"/>
      <c r="D21" s="6"/>
      <c r="E21" s="3"/>
      <c r="F21" s="7"/>
      <c r="G21" s="7"/>
      <c r="H21" s="7"/>
    </row>
    <row r="22" spans="1:8" ht="14.25">
      <c r="A22" s="3"/>
      <c r="B22" s="4" t="s">
        <v>38</v>
      </c>
      <c r="C22" s="3"/>
      <c r="D22" s="6"/>
      <c r="E22" s="3"/>
      <c r="F22" s="7"/>
      <c r="G22" s="7"/>
      <c r="H22" s="7"/>
    </row>
    <row r="23" spans="1:8" ht="14.25">
      <c r="A23" s="3"/>
      <c r="B23" s="4" t="s">
        <v>40</v>
      </c>
      <c r="C23" s="3"/>
      <c r="D23" s="6"/>
      <c r="E23" s="3"/>
      <c r="F23" s="7"/>
      <c r="G23" s="7"/>
      <c r="H23" s="7"/>
    </row>
    <row r="24" spans="1:8" ht="14.25">
      <c r="A24" s="8"/>
      <c r="B24" s="23" t="s">
        <v>41</v>
      </c>
      <c r="C24" s="8"/>
      <c r="D24" s="50">
        <f>SUM(D23,D22,D21,D20,D19,D18,D17,D16,D15,D10,D9,D8,D7,D6,D5)</f>
        <v>0.2386</v>
      </c>
      <c r="E24" s="23"/>
      <c r="F24" s="73">
        <f>SUM(F23,F22,F21,F20,F19,F18,F17,F16,F15,F10,F9,F8,F7,F6,F5)</f>
        <v>48451.25</v>
      </c>
      <c r="G24" s="73">
        <f>SUM(G23,G22,G21,G20,G19,G18,G17,G16,G15,G10,G9,G8,G7,G6,G5)</f>
        <v>1965822.37</v>
      </c>
      <c r="H24" s="73">
        <f>SUM(H23,H22,H21,H20,H19,H18,H17,H16,H15,H10,H9,H8,H7,H6,H5)</f>
        <v>2014273.62</v>
      </c>
    </row>
    <row r="53" spans="4:5" ht="14.25">
      <c r="D53" s="398" t="s">
        <v>1523</v>
      </c>
      <c r="E53" s="399">
        <v>61</v>
      </c>
    </row>
  </sheetData>
  <sheetProtection/>
  <mergeCells count="9">
    <mergeCell ref="A11:A14"/>
    <mergeCell ref="B11:B14"/>
    <mergeCell ref="A1:H2"/>
    <mergeCell ref="B3:B4"/>
    <mergeCell ref="C3:C4"/>
    <mergeCell ref="D3:D4"/>
    <mergeCell ref="A3:A4"/>
    <mergeCell ref="E3:E4"/>
    <mergeCell ref="F3:H3"/>
  </mergeCells>
  <printOptions/>
  <pageMargins left="0.7" right="0.7" top="0.75" bottom="0.75" header="0.3" footer="0.3"/>
  <pageSetup horizontalDpi="300" verticalDpi="3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G53"/>
  <sheetViews>
    <sheetView view="pageBreakPreview" zoomScaleSheetLayoutView="100" zoomScalePageLayoutView="0" workbookViewId="0" topLeftCell="A49">
      <selection activeCell="A50" sqref="A50"/>
    </sheetView>
  </sheetViews>
  <sheetFormatPr defaultColWidth="8.796875" defaultRowHeight="14.25"/>
  <cols>
    <col min="1" max="1" width="17.59765625" style="0" customWidth="1"/>
    <col min="3" max="3" width="10.59765625" style="0" customWidth="1"/>
    <col min="5" max="5" width="9.69921875" style="0" customWidth="1"/>
  </cols>
  <sheetData>
    <row r="1" spans="2:6" ht="14.25">
      <c r="B1" s="542" t="s">
        <v>911</v>
      </c>
      <c r="C1" s="542"/>
      <c r="D1" s="542"/>
      <c r="E1" s="542"/>
      <c r="F1" s="542"/>
    </row>
    <row r="2" spans="2:6" ht="14.25">
      <c r="B2" s="542"/>
      <c r="C2" s="542"/>
      <c r="D2" s="542"/>
      <c r="E2" s="542"/>
      <c r="F2" s="542"/>
    </row>
    <row r="3" spans="2:7" ht="22.5" customHeight="1">
      <c r="B3" s="492" t="s">
        <v>0</v>
      </c>
      <c r="C3" s="515" t="s">
        <v>912</v>
      </c>
      <c r="D3" s="515" t="s">
        <v>271</v>
      </c>
      <c r="E3" s="492" t="s">
        <v>253</v>
      </c>
      <c r="F3" s="492" t="s">
        <v>875</v>
      </c>
      <c r="G3" s="72"/>
    </row>
    <row r="4" spans="2:7" ht="15">
      <c r="B4" s="492"/>
      <c r="C4" s="516"/>
      <c r="D4" s="516"/>
      <c r="E4" s="492"/>
      <c r="F4" s="492"/>
      <c r="G4" s="72"/>
    </row>
    <row r="5" spans="2:7" ht="15">
      <c r="B5" s="27"/>
      <c r="C5" s="27" t="s">
        <v>7</v>
      </c>
      <c r="D5" s="30"/>
      <c r="E5" s="30">
        <f>SUM(E6:E37)</f>
        <v>0.11719999999999998</v>
      </c>
      <c r="F5" s="65">
        <v>5860</v>
      </c>
      <c r="G5" s="72"/>
    </row>
    <row r="6" spans="2:7" ht="15">
      <c r="B6" s="492">
        <v>1</v>
      </c>
      <c r="C6" s="515" t="s">
        <v>876</v>
      </c>
      <c r="D6" s="29" t="s">
        <v>877</v>
      </c>
      <c r="E6" s="29">
        <v>0.0019</v>
      </c>
      <c r="F6" s="66">
        <v>95</v>
      </c>
      <c r="G6" s="72"/>
    </row>
    <row r="7" spans="2:7" ht="15">
      <c r="B7" s="492"/>
      <c r="C7" s="517"/>
      <c r="D7" s="29" t="s">
        <v>878</v>
      </c>
      <c r="E7" s="29">
        <v>0.0039</v>
      </c>
      <c r="F7" s="66">
        <v>195</v>
      </c>
      <c r="G7" s="72"/>
    </row>
    <row r="8" spans="2:7" ht="15">
      <c r="B8" s="492"/>
      <c r="C8" s="517"/>
      <c r="D8" s="29" t="s">
        <v>879</v>
      </c>
      <c r="E8" s="29">
        <v>0.0017</v>
      </c>
      <c r="F8" s="66">
        <v>85</v>
      </c>
      <c r="G8" s="72"/>
    </row>
    <row r="9" spans="2:7" ht="15">
      <c r="B9" s="492"/>
      <c r="C9" s="517"/>
      <c r="D9" s="29" t="s">
        <v>880</v>
      </c>
      <c r="E9" s="29">
        <v>0.0014</v>
      </c>
      <c r="F9" s="66">
        <v>70</v>
      </c>
      <c r="G9" s="72"/>
    </row>
    <row r="10" spans="2:7" ht="15">
      <c r="B10" s="492"/>
      <c r="C10" s="517"/>
      <c r="D10" s="29" t="s">
        <v>881</v>
      </c>
      <c r="E10" s="29">
        <v>0.0016</v>
      </c>
      <c r="F10" s="66">
        <v>80</v>
      </c>
      <c r="G10" s="72"/>
    </row>
    <row r="11" spans="2:7" ht="15">
      <c r="B11" s="492"/>
      <c r="C11" s="517"/>
      <c r="D11" s="29" t="s">
        <v>882</v>
      </c>
      <c r="E11" s="29">
        <v>0.0016</v>
      </c>
      <c r="F11" s="66">
        <v>80</v>
      </c>
      <c r="G11" s="72"/>
    </row>
    <row r="12" spans="2:7" ht="15">
      <c r="B12" s="492"/>
      <c r="C12" s="517"/>
      <c r="D12" s="29" t="s">
        <v>883</v>
      </c>
      <c r="E12" s="29">
        <v>0.0014</v>
      </c>
      <c r="F12" s="66">
        <v>70</v>
      </c>
      <c r="G12" s="72"/>
    </row>
    <row r="13" spans="2:7" ht="15">
      <c r="B13" s="492"/>
      <c r="C13" s="517"/>
      <c r="D13" s="29" t="s">
        <v>884</v>
      </c>
      <c r="E13" s="29">
        <v>0.0015</v>
      </c>
      <c r="F13" s="66">
        <v>75</v>
      </c>
      <c r="G13" s="72"/>
    </row>
    <row r="14" spans="2:7" ht="15">
      <c r="B14" s="492"/>
      <c r="C14" s="517"/>
      <c r="D14" s="29" t="s">
        <v>885</v>
      </c>
      <c r="E14" s="29">
        <v>0.0018</v>
      </c>
      <c r="F14" s="66">
        <v>90</v>
      </c>
      <c r="G14" s="72"/>
    </row>
    <row r="15" spans="2:7" ht="15">
      <c r="B15" s="492"/>
      <c r="C15" s="517"/>
      <c r="D15" s="29" t="s">
        <v>886</v>
      </c>
      <c r="E15" s="29">
        <v>0.0017</v>
      </c>
      <c r="F15" s="66">
        <v>85</v>
      </c>
      <c r="G15" s="72"/>
    </row>
    <row r="16" spans="2:7" ht="15">
      <c r="B16" s="492"/>
      <c r="C16" s="517"/>
      <c r="D16" s="29" t="s">
        <v>887</v>
      </c>
      <c r="E16" s="29">
        <v>0.002</v>
      </c>
      <c r="F16" s="66">
        <v>100</v>
      </c>
      <c r="G16" s="72"/>
    </row>
    <row r="17" spans="2:7" ht="15">
      <c r="B17" s="492"/>
      <c r="C17" s="517"/>
      <c r="D17" s="29" t="s">
        <v>888</v>
      </c>
      <c r="E17" s="29">
        <v>0.0022</v>
      </c>
      <c r="F17" s="66">
        <v>110</v>
      </c>
      <c r="G17" s="72"/>
    </row>
    <row r="18" spans="2:7" ht="15">
      <c r="B18" s="492"/>
      <c r="C18" s="517"/>
      <c r="D18" s="29" t="s">
        <v>889</v>
      </c>
      <c r="E18" s="29">
        <v>0.002</v>
      </c>
      <c r="F18" s="66">
        <v>100</v>
      </c>
      <c r="G18" s="72"/>
    </row>
    <row r="19" spans="2:7" ht="15">
      <c r="B19" s="492"/>
      <c r="C19" s="517"/>
      <c r="D19" s="29" t="s">
        <v>890</v>
      </c>
      <c r="E19" s="29">
        <v>0.0021</v>
      </c>
      <c r="F19" s="66">
        <v>105</v>
      </c>
      <c r="G19" s="72"/>
    </row>
    <row r="20" spans="2:7" ht="15">
      <c r="B20" s="492"/>
      <c r="C20" s="517"/>
      <c r="D20" s="29" t="s">
        <v>891</v>
      </c>
      <c r="E20" s="29">
        <v>0.0022</v>
      </c>
      <c r="F20" s="66">
        <v>110</v>
      </c>
      <c r="G20" s="72"/>
    </row>
    <row r="21" spans="2:7" ht="15">
      <c r="B21" s="492"/>
      <c r="C21" s="517"/>
      <c r="D21" s="29" t="s">
        <v>892</v>
      </c>
      <c r="E21" s="29">
        <v>0.002</v>
      </c>
      <c r="F21" s="66">
        <v>100</v>
      </c>
      <c r="G21" s="72"/>
    </row>
    <row r="22" spans="2:7" ht="15">
      <c r="B22" s="492"/>
      <c r="C22" s="517"/>
      <c r="D22" s="29" t="s">
        <v>893</v>
      </c>
      <c r="E22" s="29">
        <v>0.002</v>
      </c>
      <c r="F22" s="66">
        <v>100</v>
      </c>
      <c r="G22" s="72"/>
    </row>
    <row r="23" spans="2:7" ht="15">
      <c r="B23" s="492"/>
      <c r="C23" s="517"/>
      <c r="D23" s="29" t="s">
        <v>894</v>
      </c>
      <c r="E23" s="29">
        <v>0.002</v>
      </c>
      <c r="F23" s="66">
        <v>100</v>
      </c>
      <c r="G23" s="72"/>
    </row>
    <row r="24" spans="2:7" ht="15">
      <c r="B24" s="492"/>
      <c r="C24" s="516"/>
      <c r="D24" s="29" t="s">
        <v>895</v>
      </c>
      <c r="E24" s="29">
        <v>0.0221</v>
      </c>
      <c r="F24" s="66">
        <v>1105</v>
      </c>
      <c r="G24" s="72"/>
    </row>
    <row r="25" spans="2:7" ht="15">
      <c r="B25" s="492">
        <v>2</v>
      </c>
      <c r="C25" s="492" t="s">
        <v>896</v>
      </c>
      <c r="D25" s="29" t="s">
        <v>897</v>
      </c>
      <c r="E25" s="29">
        <v>0.0216</v>
      </c>
      <c r="F25" s="66">
        <v>1080</v>
      </c>
      <c r="G25" s="72"/>
    </row>
    <row r="26" spans="2:7" ht="15">
      <c r="B26" s="492"/>
      <c r="C26" s="492"/>
      <c r="D26" s="29" t="s">
        <v>898</v>
      </c>
      <c r="E26" s="29">
        <v>0.018</v>
      </c>
      <c r="F26" s="66">
        <v>900</v>
      </c>
      <c r="G26" s="72"/>
    </row>
    <row r="27" spans="2:7" ht="15">
      <c r="B27" s="492"/>
      <c r="C27" s="492"/>
      <c r="D27" s="29" t="s">
        <v>899</v>
      </c>
      <c r="E27" s="29">
        <v>0.0018</v>
      </c>
      <c r="F27" s="66">
        <v>90</v>
      </c>
      <c r="G27" s="72"/>
    </row>
    <row r="28" spans="2:7" ht="15">
      <c r="B28" s="492"/>
      <c r="C28" s="492"/>
      <c r="D28" s="29" t="s">
        <v>900</v>
      </c>
      <c r="E28" s="29">
        <v>0.0018</v>
      </c>
      <c r="F28" s="66">
        <v>90</v>
      </c>
      <c r="G28" s="72"/>
    </row>
    <row r="29" spans="2:7" ht="15">
      <c r="B29" s="492"/>
      <c r="C29" s="492"/>
      <c r="D29" s="29" t="s">
        <v>901</v>
      </c>
      <c r="E29" s="29">
        <v>0.0018</v>
      </c>
      <c r="F29" s="66">
        <v>90</v>
      </c>
      <c r="G29" s="72"/>
    </row>
    <row r="30" spans="2:7" ht="15">
      <c r="B30" s="492"/>
      <c r="C30" s="492"/>
      <c r="D30" s="29" t="s">
        <v>902</v>
      </c>
      <c r="E30" s="29">
        <v>0.0018</v>
      </c>
      <c r="F30" s="66">
        <v>90</v>
      </c>
      <c r="G30" s="72"/>
    </row>
    <row r="31" spans="2:7" ht="15">
      <c r="B31" s="492"/>
      <c r="C31" s="492"/>
      <c r="D31" s="29" t="s">
        <v>903</v>
      </c>
      <c r="E31" s="29">
        <v>0.0018</v>
      </c>
      <c r="F31" s="66">
        <v>90</v>
      </c>
      <c r="G31" s="72"/>
    </row>
    <row r="32" spans="2:7" ht="15">
      <c r="B32" s="492"/>
      <c r="C32" s="492"/>
      <c r="D32" s="29" t="s">
        <v>904</v>
      </c>
      <c r="E32" s="29">
        <v>0.0018</v>
      </c>
      <c r="F32" s="66">
        <v>90</v>
      </c>
      <c r="G32" s="72"/>
    </row>
    <row r="33" spans="2:7" ht="15">
      <c r="B33" s="492"/>
      <c r="C33" s="492"/>
      <c r="D33" s="29" t="s">
        <v>905</v>
      </c>
      <c r="E33" s="29">
        <v>0.0018</v>
      </c>
      <c r="F33" s="66">
        <v>90</v>
      </c>
      <c r="G33" s="72"/>
    </row>
    <row r="34" spans="2:7" ht="15">
      <c r="B34" s="492"/>
      <c r="C34" s="492"/>
      <c r="D34" s="29" t="s">
        <v>906</v>
      </c>
      <c r="E34" s="29">
        <v>0.0018</v>
      </c>
      <c r="F34" s="66">
        <v>90</v>
      </c>
      <c r="G34" s="72"/>
    </row>
    <row r="35" spans="2:7" ht="15">
      <c r="B35" s="492"/>
      <c r="C35" s="492"/>
      <c r="D35" s="29" t="s">
        <v>907</v>
      </c>
      <c r="E35" s="29">
        <v>0.0018</v>
      </c>
      <c r="F35" s="66">
        <v>90</v>
      </c>
      <c r="G35" s="72"/>
    </row>
    <row r="36" spans="2:7" ht="15">
      <c r="B36" s="492"/>
      <c r="C36" s="492"/>
      <c r="D36" s="29" t="s">
        <v>908</v>
      </c>
      <c r="E36" s="29">
        <v>0.002</v>
      </c>
      <c r="F36" s="66">
        <v>100</v>
      </c>
      <c r="G36" s="72"/>
    </row>
    <row r="37" spans="2:7" ht="13.5" customHeight="1">
      <c r="B37" s="29">
        <v>3</v>
      </c>
      <c r="C37" s="29" t="s">
        <v>909</v>
      </c>
      <c r="D37" s="29" t="s">
        <v>910</v>
      </c>
      <c r="E37" s="29">
        <v>0.0023</v>
      </c>
      <c r="F37" s="66">
        <v>115</v>
      </c>
      <c r="G37" s="72"/>
    </row>
    <row r="38" spans="2:7" ht="14.25" customHeight="1">
      <c r="B38" s="30"/>
      <c r="C38" s="27" t="s">
        <v>13</v>
      </c>
      <c r="D38" s="30"/>
      <c r="E38" s="30"/>
      <c r="F38" s="65"/>
      <c r="G38" s="72"/>
    </row>
    <row r="39" spans="2:7" ht="15">
      <c r="B39" s="30"/>
      <c r="C39" s="27" t="s">
        <v>16</v>
      </c>
      <c r="D39" s="30"/>
      <c r="E39" s="30"/>
      <c r="F39" s="65"/>
      <c r="G39" s="72"/>
    </row>
    <row r="40" spans="2:7" ht="15">
      <c r="B40" s="30"/>
      <c r="C40" s="27" t="s">
        <v>18</v>
      </c>
      <c r="D40" s="30"/>
      <c r="E40" s="30"/>
      <c r="F40" s="65"/>
      <c r="G40" s="72"/>
    </row>
    <row r="41" spans="2:7" ht="15">
      <c r="B41" s="30"/>
      <c r="C41" s="27" t="s">
        <v>20</v>
      </c>
      <c r="D41" s="30"/>
      <c r="E41" s="30"/>
      <c r="F41" s="65"/>
      <c r="G41" s="72"/>
    </row>
    <row r="42" spans="2:7" ht="15">
      <c r="B42" s="30"/>
      <c r="C42" s="27" t="s">
        <v>22</v>
      </c>
      <c r="D42" s="30"/>
      <c r="E42" s="30"/>
      <c r="F42" s="65"/>
      <c r="G42" s="72"/>
    </row>
    <row r="43" spans="2:7" ht="15">
      <c r="B43" s="30"/>
      <c r="C43" s="27" t="s">
        <v>24</v>
      </c>
      <c r="D43" s="30"/>
      <c r="E43" s="30"/>
      <c r="F43" s="65"/>
      <c r="G43" s="72"/>
    </row>
    <row r="44" spans="2:7" ht="15">
      <c r="B44" s="30"/>
      <c r="C44" s="27" t="s">
        <v>26</v>
      </c>
      <c r="D44" s="30"/>
      <c r="E44" s="30"/>
      <c r="F44" s="65"/>
      <c r="G44" s="72"/>
    </row>
    <row r="45" spans="2:7" ht="15">
      <c r="B45" s="30"/>
      <c r="C45" s="27" t="s">
        <v>28</v>
      </c>
      <c r="D45" s="30"/>
      <c r="E45" s="30"/>
      <c r="F45" s="65"/>
      <c r="G45" s="72"/>
    </row>
    <row r="46" spans="2:7" ht="15">
      <c r="B46" s="30"/>
      <c r="C46" s="27" t="s">
        <v>30</v>
      </c>
      <c r="D46" s="30"/>
      <c r="E46" s="30"/>
      <c r="F46" s="65"/>
      <c r="G46" s="72"/>
    </row>
    <row r="47" spans="2:7" ht="25.5">
      <c r="B47" s="30"/>
      <c r="C47" s="27" t="s">
        <v>32</v>
      </c>
      <c r="D47" s="30"/>
      <c r="E47" s="30"/>
      <c r="F47" s="65"/>
      <c r="G47" s="72"/>
    </row>
    <row r="48" spans="2:7" ht="15">
      <c r="B48" s="30"/>
      <c r="C48" s="27" t="s">
        <v>34</v>
      </c>
      <c r="D48" s="30"/>
      <c r="E48" s="30"/>
      <c r="F48" s="65"/>
      <c r="G48" s="72"/>
    </row>
    <row r="49" spans="2:7" ht="15">
      <c r="B49" s="30"/>
      <c r="C49" s="27" t="s">
        <v>36</v>
      </c>
      <c r="D49" s="30"/>
      <c r="E49" s="30"/>
      <c r="F49" s="65"/>
      <c r="G49" s="72"/>
    </row>
    <row r="50" spans="2:7" ht="25.5">
      <c r="B50" s="30"/>
      <c r="C50" s="27" t="s">
        <v>38</v>
      </c>
      <c r="D50" s="30"/>
      <c r="E50" s="30"/>
      <c r="F50" s="65"/>
      <c r="G50" s="72"/>
    </row>
    <row r="51" spans="2:7" ht="15">
      <c r="B51" s="30"/>
      <c r="C51" s="27" t="s">
        <v>40</v>
      </c>
      <c r="D51" s="30"/>
      <c r="E51" s="30"/>
      <c r="F51" s="65"/>
      <c r="G51" s="72"/>
    </row>
    <row r="52" spans="2:7" ht="15">
      <c r="B52" s="29"/>
      <c r="C52" s="69" t="s">
        <v>41</v>
      </c>
      <c r="D52" s="78"/>
      <c r="E52" s="69">
        <f>SUM(E51,E50,E49,E48,E47,E46,E45,E44,E43,E42,E41,E40,E39,E38,E5)</f>
        <v>0.11719999999999998</v>
      </c>
      <c r="F52" s="76">
        <f>SUM(F51,F50,F49,F48,F47,F46,F45,F44,F43,F42,F41,F40,F39,F38,F5)</f>
        <v>5860</v>
      </c>
      <c r="G52" s="72"/>
    </row>
    <row r="53" ht="14.25">
      <c r="D53" s="398">
        <v>62</v>
      </c>
    </row>
  </sheetData>
  <sheetProtection/>
  <mergeCells count="10">
    <mergeCell ref="B6:B24"/>
    <mergeCell ref="C6:C24"/>
    <mergeCell ref="B25:B36"/>
    <mergeCell ref="C25:C36"/>
    <mergeCell ref="B1:F2"/>
    <mergeCell ref="C3:C4"/>
    <mergeCell ref="D3:D4"/>
    <mergeCell ref="B3:B4"/>
    <mergeCell ref="E3:E4"/>
    <mergeCell ref="F3:F4"/>
  </mergeCells>
  <printOptions/>
  <pageMargins left="0.7" right="0.7" top="0.75" bottom="0.75" header="0.3" footer="0.3"/>
  <pageSetup horizontalDpi="300" verticalDpi="300" orientation="portrait" paperSize="9" scale="9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H192"/>
  <sheetViews>
    <sheetView tabSelected="1" view="pageBreakPreview" zoomScaleSheetLayoutView="100" zoomScalePageLayoutView="0" workbookViewId="0" topLeftCell="A52">
      <selection activeCell="E54" sqref="E54"/>
    </sheetView>
  </sheetViews>
  <sheetFormatPr defaultColWidth="8.796875" defaultRowHeight="14.25"/>
  <cols>
    <col min="1" max="1" width="11.3984375" style="0" customWidth="1"/>
    <col min="3" max="3" width="14.09765625" style="0" customWidth="1"/>
    <col min="6" max="6" width="10.09765625" style="0" customWidth="1"/>
  </cols>
  <sheetData>
    <row r="1" spans="2:6" ht="14.25">
      <c r="B1" s="542" t="s">
        <v>961</v>
      </c>
      <c r="C1" s="542"/>
      <c r="D1" s="542"/>
      <c r="E1" s="542"/>
      <c r="F1" s="542"/>
    </row>
    <row r="2" spans="2:6" ht="14.25">
      <c r="B2" s="542"/>
      <c r="C2" s="542"/>
      <c r="D2" s="542"/>
      <c r="E2" s="542"/>
      <c r="F2" s="542"/>
    </row>
    <row r="3" spans="2:7" ht="40.5" customHeight="1">
      <c r="B3" s="492" t="s">
        <v>0</v>
      </c>
      <c r="C3" s="515" t="s">
        <v>55</v>
      </c>
      <c r="D3" s="515" t="s">
        <v>271</v>
      </c>
      <c r="E3" s="492" t="s">
        <v>253</v>
      </c>
      <c r="F3" s="515" t="s">
        <v>545</v>
      </c>
      <c r="G3" s="72"/>
    </row>
    <row r="4" spans="2:7" ht="15">
      <c r="B4" s="492"/>
      <c r="C4" s="516"/>
      <c r="D4" s="516"/>
      <c r="E4" s="492"/>
      <c r="F4" s="516"/>
      <c r="G4" s="72"/>
    </row>
    <row r="5" spans="2:7" ht="15">
      <c r="B5" s="27"/>
      <c r="C5" s="27" t="s">
        <v>7</v>
      </c>
      <c r="D5" s="27"/>
      <c r="E5" s="32">
        <f>SUM(E6:E92)</f>
        <v>34.028599999999976</v>
      </c>
      <c r="F5" s="65">
        <f>SUM(F6:F92)</f>
        <v>1511250.57</v>
      </c>
      <c r="G5" s="72"/>
    </row>
    <row r="6" spans="2:7" ht="15">
      <c r="B6" s="29">
        <v>1</v>
      </c>
      <c r="C6" s="29"/>
      <c r="D6" s="29">
        <v>466</v>
      </c>
      <c r="E6" s="31">
        <v>0.2534</v>
      </c>
      <c r="F6" s="66">
        <v>2534</v>
      </c>
      <c r="G6" s="72"/>
    </row>
    <row r="7" spans="2:7" ht="15">
      <c r="B7" s="29">
        <v>2</v>
      </c>
      <c r="C7" s="29"/>
      <c r="D7" s="29">
        <v>467</v>
      </c>
      <c r="E7" s="31">
        <v>0.7318</v>
      </c>
      <c r="F7" s="66">
        <v>7318</v>
      </c>
      <c r="G7" s="72"/>
    </row>
    <row r="8" spans="2:7" ht="15">
      <c r="B8" s="29">
        <v>3</v>
      </c>
      <c r="C8" s="29"/>
      <c r="D8" s="29" t="s">
        <v>913</v>
      </c>
      <c r="E8" s="31">
        <v>1.3097</v>
      </c>
      <c r="F8" s="66">
        <v>13097</v>
      </c>
      <c r="G8" s="72"/>
    </row>
    <row r="9" spans="2:7" ht="15">
      <c r="B9" s="29">
        <v>4</v>
      </c>
      <c r="C9" s="29"/>
      <c r="D9" s="29" t="s">
        <v>914</v>
      </c>
      <c r="E9" s="31">
        <v>1.2387</v>
      </c>
      <c r="F9" s="66">
        <v>12387</v>
      </c>
      <c r="G9" s="72"/>
    </row>
    <row r="10" spans="2:7" ht="15">
      <c r="B10" s="29">
        <v>5</v>
      </c>
      <c r="C10" s="29"/>
      <c r="D10" s="29" t="s">
        <v>915</v>
      </c>
      <c r="E10" s="31">
        <v>0.0849</v>
      </c>
      <c r="F10" s="66">
        <v>849</v>
      </c>
      <c r="G10" s="72"/>
    </row>
    <row r="11" spans="2:7" ht="15">
      <c r="B11" s="29">
        <v>6</v>
      </c>
      <c r="C11" s="29"/>
      <c r="D11" s="94" t="s">
        <v>1378</v>
      </c>
      <c r="E11" s="31">
        <v>0.2808</v>
      </c>
      <c r="F11" s="66">
        <v>2808</v>
      </c>
      <c r="G11" s="72"/>
    </row>
    <row r="12" spans="2:7" ht="15">
      <c r="B12" s="29">
        <v>7</v>
      </c>
      <c r="C12" s="29"/>
      <c r="D12" s="94" t="s">
        <v>1511</v>
      </c>
      <c r="E12" s="31">
        <v>0.029</v>
      </c>
      <c r="F12" s="66">
        <v>290</v>
      </c>
      <c r="G12" s="72"/>
    </row>
    <row r="13" spans="2:7" ht="15">
      <c r="B13" s="29">
        <v>8</v>
      </c>
      <c r="C13" s="29"/>
      <c r="D13" s="29" t="s">
        <v>916</v>
      </c>
      <c r="E13" s="31">
        <v>0.228</v>
      </c>
      <c r="F13" s="66">
        <v>2280</v>
      </c>
      <c r="G13" s="72"/>
    </row>
    <row r="14" spans="2:7" ht="15">
      <c r="B14" s="29">
        <v>9</v>
      </c>
      <c r="C14" s="29"/>
      <c r="D14" s="29">
        <v>429</v>
      </c>
      <c r="E14" s="31">
        <v>0.6002</v>
      </c>
      <c r="F14" s="66">
        <v>6000</v>
      </c>
      <c r="G14" s="72"/>
    </row>
    <row r="15" spans="2:7" ht="15">
      <c r="B15" s="29">
        <v>10</v>
      </c>
      <c r="C15" s="29"/>
      <c r="D15" s="29">
        <v>432</v>
      </c>
      <c r="E15" s="31">
        <v>0.7416</v>
      </c>
      <c r="F15" s="66">
        <v>7400</v>
      </c>
      <c r="G15" s="72"/>
    </row>
    <row r="16" spans="2:7" ht="15">
      <c r="B16" s="29">
        <v>11</v>
      </c>
      <c r="C16" s="29"/>
      <c r="D16" s="29" t="s">
        <v>917</v>
      </c>
      <c r="E16" s="31">
        <v>0.0764</v>
      </c>
      <c r="F16" s="66">
        <v>700</v>
      </c>
      <c r="G16" s="72"/>
    </row>
    <row r="17" spans="2:7" ht="15">
      <c r="B17" s="29">
        <v>12</v>
      </c>
      <c r="C17" s="29"/>
      <c r="D17" s="29" t="s">
        <v>918</v>
      </c>
      <c r="E17" s="31">
        <v>0.0617</v>
      </c>
      <c r="F17" s="66">
        <v>600</v>
      </c>
      <c r="G17" s="72"/>
    </row>
    <row r="18" spans="2:7" ht="15">
      <c r="B18" s="29">
        <v>13</v>
      </c>
      <c r="C18" s="29"/>
      <c r="D18" s="29" t="s">
        <v>919</v>
      </c>
      <c r="E18" s="31">
        <v>0.0252</v>
      </c>
      <c r="F18" s="66">
        <v>200</v>
      </c>
      <c r="G18" s="72"/>
    </row>
    <row r="19" spans="2:7" ht="15">
      <c r="B19" s="29">
        <v>14</v>
      </c>
      <c r="C19" s="29"/>
      <c r="D19" s="29" t="s">
        <v>920</v>
      </c>
      <c r="E19" s="31">
        <v>0.3548</v>
      </c>
      <c r="F19" s="66">
        <v>3500</v>
      </c>
      <c r="G19" s="72"/>
    </row>
    <row r="20" spans="2:7" ht="15">
      <c r="B20" s="29">
        <v>15</v>
      </c>
      <c r="C20" s="29"/>
      <c r="D20" s="29">
        <v>1560</v>
      </c>
      <c r="E20" s="31">
        <v>0.196</v>
      </c>
      <c r="F20" s="66">
        <v>3900</v>
      </c>
      <c r="G20" s="72"/>
    </row>
    <row r="21" spans="2:7" ht="15">
      <c r="B21" s="29">
        <v>16</v>
      </c>
      <c r="C21" s="29"/>
      <c r="D21" s="29" t="s">
        <v>921</v>
      </c>
      <c r="E21" s="31">
        <v>0.196</v>
      </c>
      <c r="F21" s="66">
        <v>3900</v>
      </c>
      <c r="G21" s="72"/>
    </row>
    <row r="22" spans="2:7" ht="15">
      <c r="B22" s="29">
        <v>17</v>
      </c>
      <c r="C22" s="29"/>
      <c r="D22" s="29">
        <v>1559</v>
      </c>
      <c r="E22" s="31">
        <v>0.084</v>
      </c>
      <c r="F22" s="66">
        <v>800</v>
      </c>
      <c r="G22" s="72"/>
    </row>
    <row r="23" spans="2:7" ht="15">
      <c r="B23" s="29">
        <v>18</v>
      </c>
      <c r="C23" s="29"/>
      <c r="D23" s="29" t="s">
        <v>922</v>
      </c>
      <c r="E23" s="31">
        <v>0.0087</v>
      </c>
      <c r="F23" s="66">
        <v>870</v>
      </c>
      <c r="G23" s="72"/>
    </row>
    <row r="24" spans="2:7" ht="15">
      <c r="B24" s="29">
        <v>19</v>
      </c>
      <c r="C24" s="29"/>
      <c r="D24" s="29" t="s">
        <v>923</v>
      </c>
      <c r="E24" s="31">
        <v>0.1253</v>
      </c>
      <c r="F24" s="66">
        <v>12530</v>
      </c>
      <c r="G24" s="72"/>
    </row>
    <row r="25" spans="2:7" ht="15">
      <c r="B25" s="29">
        <v>20</v>
      </c>
      <c r="C25" s="29"/>
      <c r="D25" s="29" t="s">
        <v>924</v>
      </c>
      <c r="E25" s="31">
        <v>0.0128</v>
      </c>
      <c r="F25" s="66">
        <v>1280</v>
      </c>
      <c r="G25" s="72"/>
    </row>
    <row r="26" spans="2:7" ht="15">
      <c r="B26" s="29">
        <v>21</v>
      </c>
      <c r="C26" s="29"/>
      <c r="D26" s="29" t="s">
        <v>925</v>
      </c>
      <c r="E26" s="31">
        <v>0.007</v>
      </c>
      <c r="F26" s="66">
        <v>700</v>
      </c>
      <c r="G26" s="72"/>
    </row>
    <row r="27" spans="2:7" ht="15">
      <c r="B27" s="29">
        <v>22</v>
      </c>
      <c r="C27" s="29"/>
      <c r="D27" s="29" t="s">
        <v>926</v>
      </c>
      <c r="E27" s="31">
        <v>0.0082</v>
      </c>
      <c r="F27" s="66">
        <v>820</v>
      </c>
      <c r="G27" s="72"/>
    </row>
    <row r="28" spans="2:7" ht="15">
      <c r="B28" s="29">
        <v>23</v>
      </c>
      <c r="C28" s="29"/>
      <c r="D28" s="24" t="s">
        <v>963</v>
      </c>
      <c r="E28" s="31">
        <v>0.0426</v>
      </c>
      <c r="F28" s="66">
        <v>4260</v>
      </c>
      <c r="G28" s="72"/>
    </row>
    <row r="29" spans="2:7" ht="15">
      <c r="B29" s="29">
        <v>24</v>
      </c>
      <c r="C29" s="29"/>
      <c r="D29" s="29">
        <v>367</v>
      </c>
      <c r="E29" s="31">
        <v>0.505</v>
      </c>
      <c r="F29" s="66">
        <v>5000</v>
      </c>
      <c r="G29" s="72"/>
    </row>
    <row r="30" spans="2:7" ht="15">
      <c r="B30" s="29">
        <v>25</v>
      </c>
      <c r="C30" s="29"/>
      <c r="D30" s="29" t="s">
        <v>927</v>
      </c>
      <c r="E30" s="31">
        <v>0.0287</v>
      </c>
      <c r="F30" s="66">
        <v>2870</v>
      </c>
      <c r="G30" s="72"/>
    </row>
    <row r="31" spans="2:7" ht="15">
      <c r="B31" s="29">
        <v>26</v>
      </c>
      <c r="C31" s="29"/>
      <c r="D31" s="29" t="s">
        <v>928</v>
      </c>
      <c r="E31" s="31">
        <v>0.0464</v>
      </c>
      <c r="F31" s="66">
        <v>4640</v>
      </c>
      <c r="G31" s="72"/>
    </row>
    <row r="32" spans="2:7" ht="15">
      <c r="B32" s="29">
        <v>27</v>
      </c>
      <c r="C32" s="29"/>
      <c r="D32" s="29">
        <v>2598</v>
      </c>
      <c r="E32" s="31">
        <v>0.0213</v>
      </c>
      <c r="F32" s="66">
        <v>2130</v>
      </c>
      <c r="G32" s="72"/>
    </row>
    <row r="33" spans="2:7" ht="15">
      <c r="B33" s="29">
        <v>28</v>
      </c>
      <c r="C33" s="29"/>
      <c r="D33" s="24" t="s">
        <v>964</v>
      </c>
      <c r="E33" s="31">
        <v>0.3166</v>
      </c>
      <c r="F33" s="66">
        <v>31660</v>
      </c>
      <c r="G33" s="72"/>
    </row>
    <row r="34" spans="2:7" ht="15">
      <c r="B34" s="29">
        <v>29</v>
      </c>
      <c r="C34" s="29"/>
      <c r="D34" s="29">
        <v>2531</v>
      </c>
      <c r="E34" s="31">
        <v>0.0385</v>
      </c>
      <c r="F34" s="66">
        <v>3850</v>
      </c>
      <c r="G34" s="72"/>
    </row>
    <row r="35" spans="2:7" ht="15">
      <c r="B35" s="29">
        <v>30</v>
      </c>
      <c r="C35" s="29"/>
      <c r="D35" s="24" t="s">
        <v>965</v>
      </c>
      <c r="E35" s="31">
        <v>0.4295</v>
      </c>
      <c r="F35" s="66">
        <v>4300</v>
      </c>
      <c r="G35" s="72"/>
    </row>
    <row r="36" spans="2:7" ht="15">
      <c r="B36" s="29">
        <v>31</v>
      </c>
      <c r="C36" s="29"/>
      <c r="D36" s="24" t="s">
        <v>966</v>
      </c>
      <c r="E36" s="31">
        <v>2.0294</v>
      </c>
      <c r="F36" s="66">
        <v>20300</v>
      </c>
      <c r="G36" s="72"/>
    </row>
    <row r="37" spans="2:7" ht="15">
      <c r="B37" s="29">
        <v>32</v>
      </c>
      <c r="C37" s="29"/>
      <c r="D37" s="29" t="s">
        <v>929</v>
      </c>
      <c r="E37" s="31">
        <v>2.1994</v>
      </c>
      <c r="F37" s="66">
        <v>21944</v>
      </c>
      <c r="G37" s="72"/>
    </row>
    <row r="38" spans="2:7" ht="15">
      <c r="B38" s="29">
        <v>33</v>
      </c>
      <c r="C38" s="29"/>
      <c r="D38" s="29" t="s">
        <v>930</v>
      </c>
      <c r="E38" s="31">
        <v>1.3253</v>
      </c>
      <c r="F38" s="66">
        <v>1990</v>
      </c>
      <c r="G38" s="72"/>
    </row>
    <row r="39" spans="2:7" ht="15">
      <c r="B39" s="29">
        <v>34</v>
      </c>
      <c r="C39" s="29"/>
      <c r="D39" s="24" t="s">
        <v>967</v>
      </c>
      <c r="E39" s="31">
        <v>0.0086</v>
      </c>
      <c r="F39" s="66">
        <v>860</v>
      </c>
      <c r="G39" s="72"/>
    </row>
    <row r="40" spans="2:7" ht="15">
      <c r="B40" s="29">
        <v>35</v>
      </c>
      <c r="C40" s="29"/>
      <c r="D40" s="24" t="s">
        <v>968</v>
      </c>
      <c r="E40" s="31">
        <v>0.0086</v>
      </c>
      <c r="F40" s="66">
        <v>860</v>
      </c>
      <c r="G40" s="72"/>
    </row>
    <row r="41" spans="2:7" ht="15">
      <c r="B41" s="29">
        <v>36</v>
      </c>
      <c r="C41" s="29"/>
      <c r="D41" s="29" t="s">
        <v>931</v>
      </c>
      <c r="E41" s="31">
        <v>0.1052</v>
      </c>
      <c r="F41" s="66">
        <v>5260</v>
      </c>
      <c r="G41" s="72"/>
    </row>
    <row r="42" spans="2:7" ht="15">
      <c r="B42" s="29">
        <v>37</v>
      </c>
      <c r="C42" s="29"/>
      <c r="D42" s="29">
        <v>453</v>
      </c>
      <c r="E42" s="31">
        <v>0.6924</v>
      </c>
      <c r="F42" s="66">
        <v>6900</v>
      </c>
      <c r="G42" s="72"/>
    </row>
    <row r="43" spans="2:7" ht="15">
      <c r="B43" s="29">
        <v>38</v>
      </c>
      <c r="C43" s="29"/>
      <c r="D43" s="29" t="s">
        <v>932</v>
      </c>
      <c r="E43" s="31">
        <v>0.017</v>
      </c>
      <c r="F43" s="66">
        <v>1700</v>
      </c>
      <c r="G43" s="72"/>
    </row>
    <row r="44" spans="2:7" ht="15">
      <c r="B44" s="29">
        <v>39</v>
      </c>
      <c r="C44" s="29"/>
      <c r="D44" s="29" t="s">
        <v>933</v>
      </c>
      <c r="E44" s="31">
        <v>0.0042</v>
      </c>
      <c r="F44" s="66">
        <v>420</v>
      </c>
      <c r="G44" s="72"/>
    </row>
    <row r="45" spans="2:7" ht="15">
      <c r="B45" s="29">
        <v>40</v>
      </c>
      <c r="C45" s="29"/>
      <c r="D45" s="29">
        <v>281</v>
      </c>
      <c r="E45" s="31">
        <v>0.5745</v>
      </c>
      <c r="F45" s="66">
        <v>2900</v>
      </c>
      <c r="G45" s="72"/>
    </row>
    <row r="46" spans="2:7" ht="15">
      <c r="B46" s="29">
        <v>41</v>
      </c>
      <c r="C46" s="29"/>
      <c r="D46" s="29" t="s">
        <v>935</v>
      </c>
      <c r="E46" s="31">
        <v>0.0026</v>
      </c>
      <c r="F46" s="66">
        <v>260</v>
      </c>
      <c r="G46" s="72"/>
    </row>
    <row r="47" spans="2:7" ht="15">
      <c r="B47" s="29">
        <v>42</v>
      </c>
      <c r="C47" s="29"/>
      <c r="D47" s="29">
        <v>3052</v>
      </c>
      <c r="E47" s="31">
        <v>0.4282</v>
      </c>
      <c r="F47" s="66">
        <v>4282</v>
      </c>
      <c r="G47" s="72"/>
    </row>
    <row r="48" spans="2:7" ht="15">
      <c r="B48" s="390">
        <v>43</v>
      </c>
      <c r="C48" s="390"/>
      <c r="D48" s="390">
        <v>3057</v>
      </c>
      <c r="E48" s="151">
        <v>0.004</v>
      </c>
      <c r="F48" s="106">
        <v>1000</v>
      </c>
      <c r="G48" s="72"/>
    </row>
    <row r="49" spans="2:7" ht="15">
      <c r="B49" s="436"/>
      <c r="C49" s="436"/>
      <c r="D49" s="618">
        <v>63</v>
      </c>
      <c r="E49" s="437"/>
      <c r="F49" s="438"/>
      <c r="G49" s="72"/>
    </row>
    <row r="50" spans="2:7" ht="15">
      <c r="B50" s="391">
        <v>44</v>
      </c>
      <c r="C50" s="391"/>
      <c r="D50" s="391" t="s">
        <v>936</v>
      </c>
      <c r="E50" s="389">
        <v>0.0083</v>
      </c>
      <c r="F50" s="199">
        <v>830</v>
      </c>
      <c r="G50" s="72"/>
    </row>
    <row r="51" spans="2:7" ht="15">
      <c r="B51" s="29">
        <v>45</v>
      </c>
      <c r="C51" s="29"/>
      <c r="D51" s="29">
        <v>1619</v>
      </c>
      <c r="E51" s="31">
        <v>0.116</v>
      </c>
      <c r="F51" s="66">
        <v>11600</v>
      </c>
      <c r="G51" s="72"/>
    </row>
    <row r="52" spans="2:7" ht="15">
      <c r="B52" s="29">
        <v>46</v>
      </c>
      <c r="C52" s="29"/>
      <c r="D52" s="29" t="s">
        <v>937</v>
      </c>
      <c r="E52" s="31">
        <v>0.0101</v>
      </c>
      <c r="F52" s="66">
        <v>1001</v>
      </c>
      <c r="G52" s="72"/>
    </row>
    <row r="53" spans="2:7" ht="15">
      <c r="B53" s="29">
        <v>47</v>
      </c>
      <c r="C53" s="29"/>
      <c r="D53" s="29">
        <v>2897</v>
      </c>
      <c r="E53" s="31">
        <v>0.82</v>
      </c>
      <c r="F53" s="66">
        <v>8200</v>
      </c>
      <c r="G53" s="72"/>
    </row>
    <row r="54" spans="2:7" ht="15">
      <c r="B54" s="29">
        <v>48</v>
      </c>
      <c r="C54" s="29"/>
      <c r="D54" s="29">
        <v>2919</v>
      </c>
      <c r="E54" s="31">
        <v>0.0033</v>
      </c>
      <c r="F54" s="66">
        <v>825</v>
      </c>
      <c r="G54" s="72"/>
    </row>
    <row r="55" spans="2:7" ht="15">
      <c r="B55" s="29">
        <v>49</v>
      </c>
      <c r="C55" s="29"/>
      <c r="D55" s="29" t="s">
        <v>938</v>
      </c>
      <c r="E55" s="31">
        <v>0.0184</v>
      </c>
      <c r="F55" s="66">
        <v>1840</v>
      </c>
      <c r="G55" s="72"/>
    </row>
    <row r="56" spans="2:7" ht="15" customHeight="1">
      <c r="B56" s="29">
        <v>50</v>
      </c>
      <c r="C56" s="616" t="s">
        <v>1321</v>
      </c>
      <c r="D56" s="123">
        <v>3147</v>
      </c>
      <c r="E56" s="124">
        <v>0.078</v>
      </c>
      <c r="F56" s="161">
        <v>78359</v>
      </c>
      <c r="G56" s="72"/>
    </row>
    <row r="57" spans="2:7" ht="15">
      <c r="B57" s="29">
        <v>52</v>
      </c>
      <c r="C57" s="617"/>
      <c r="D57" s="123">
        <v>3171</v>
      </c>
      <c r="E57" s="124">
        <v>0.0752</v>
      </c>
      <c r="F57" s="161">
        <v>75546</v>
      </c>
      <c r="G57" s="72"/>
    </row>
    <row r="58" spans="2:7" ht="15">
      <c r="B58" s="29">
        <v>53</v>
      </c>
      <c r="C58" s="617"/>
      <c r="D58" s="123">
        <v>3172</v>
      </c>
      <c r="E58" s="124">
        <v>0.0752</v>
      </c>
      <c r="F58" s="161">
        <v>75546</v>
      </c>
      <c r="G58" s="72"/>
    </row>
    <row r="59" spans="2:7" ht="15">
      <c r="B59" s="29">
        <v>54</v>
      </c>
      <c r="C59" s="617"/>
      <c r="D59" s="123">
        <v>3173</v>
      </c>
      <c r="E59" s="124">
        <v>0.0808</v>
      </c>
      <c r="F59" s="161">
        <v>81172</v>
      </c>
      <c r="G59" s="72"/>
    </row>
    <row r="60" spans="2:7" ht="15">
      <c r="B60" s="29">
        <v>55</v>
      </c>
      <c r="C60" s="617"/>
      <c r="D60" s="123">
        <v>3175</v>
      </c>
      <c r="E60" s="124">
        <v>0.0752</v>
      </c>
      <c r="F60" s="161">
        <v>75546</v>
      </c>
      <c r="G60" s="72"/>
    </row>
    <row r="61" spans="2:7" ht="15">
      <c r="B61" s="29">
        <v>56</v>
      </c>
      <c r="C61" s="617"/>
      <c r="D61" s="123">
        <v>3176</v>
      </c>
      <c r="E61" s="124">
        <v>0.0752</v>
      </c>
      <c r="F61" s="161">
        <v>75546</v>
      </c>
      <c r="G61" s="72"/>
    </row>
    <row r="62" spans="2:7" ht="15">
      <c r="B62" s="29">
        <v>57</v>
      </c>
      <c r="C62" s="617"/>
      <c r="D62" s="123">
        <v>3177</v>
      </c>
      <c r="E62" s="124">
        <v>0.0764</v>
      </c>
      <c r="F62" s="161">
        <v>76751</v>
      </c>
      <c r="G62" s="72"/>
    </row>
    <row r="63" spans="2:7" ht="15">
      <c r="B63" s="29">
        <v>58</v>
      </c>
      <c r="C63" s="617"/>
      <c r="D63" s="123">
        <v>3199</v>
      </c>
      <c r="E63" s="124">
        <v>0.0784</v>
      </c>
      <c r="F63" s="161">
        <v>78761</v>
      </c>
      <c r="G63" s="72"/>
    </row>
    <row r="64" spans="2:7" ht="15">
      <c r="B64" s="29">
        <v>59</v>
      </c>
      <c r="C64" s="617"/>
      <c r="D64" s="123">
        <v>3200</v>
      </c>
      <c r="E64" s="124">
        <v>0.0776</v>
      </c>
      <c r="F64" s="161">
        <v>77957</v>
      </c>
      <c r="G64" s="72"/>
    </row>
    <row r="65" spans="2:7" ht="15">
      <c r="B65" s="29">
        <v>60</v>
      </c>
      <c r="C65" s="617"/>
      <c r="D65" s="123">
        <v>3201</v>
      </c>
      <c r="E65" s="124">
        <v>0.0759</v>
      </c>
      <c r="F65" s="161">
        <v>73231</v>
      </c>
      <c r="G65" s="72"/>
    </row>
    <row r="66" spans="2:7" ht="57" customHeight="1">
      <c r="B66" s="29">
        <v>61</v>
      </c>
      <c r="C66" s="227" t="s">
        <v>1322</v>
      </c>
      <c r="D66" s="123">
        <v>3202</v>
      </c>
      <c r="E66" s="124">
        <v>0.0036</v>
      </c>
      <c r="F66" s="161">
        <v>1800</v>
      </c>
      <c r="G66" s="72"/>
    </row>
    <row r="67" spans="2:7" ht="15">
      <c r="B67" s="29">
        <v>62</v>
      </c>
      <c r="C67" s="29"/>
      <c r="D67" s="29" t="s">
        <v>939</v>
      </c>
      <c r="E67" s="31">
        <v>0.0845</v>
      </c>
      <c r="F67" s="66">
        <v>8450</v>
      </c>
      <c r="G67" s="72"/>
    </row>
    <row r="68" spans="2:7" ht="15">
      <c r="B68" s="29">
        <v>63</v>
      </c>
      <c r="C68" s="29"/>
      <c r="D68" s="29" t="s">
        <v>940</v>
      </c>
      <c r="E68" s="31">
        <v>0.1119</v>
      </c>
      <c r="F68" s="66">
        <v>11190</v>
      </c>
      <c r="G68" s="72"/>
    </row>
    <row r="69" spans="2:7" ht="15">
      <c r="B69" s="29">
        <v>64</v>
      </c>
      <c r="C69" s="29"/>
      <c r="D69" s="107" t="s">
        <v>741</v>
      </c>
      <c r="E69" s="31">
        <v>0.0184</v>
      </c>
      <c r="F69" s="66">
        <v>1840</v>
      </c>
      <c r="G69" s="72"/>
    </row>
    <row r="70" spans="2:7" ht="15">
      <c r="B70" s="29">
        <v>65</v>
      </c>
      <c r="C70" s="29"/>
      <c r="D70" s="107" t="s">
        <v>1284</v>
      </c>
      <c r="E70" s="31">
        <v>0.002</v>
      </c>
      <c r="F70" s="66">
        <v>200</v>
      </c>
      <c r="G70" s="72"/>
    </row>
    <row r="71" spans="2:7" ht="15">
      <c r="B71" s="29">
        <v>66</v>
      </c>
      <c r="C71" s="29"/>
      <c r="D71" s="29" t="s">
        <v>941</v>
      </c>
      <c r="E71" s="31">
        <v>0.0097</v>
      </c>
      <c r="F71" s="66">
        <v>471.89</v>
      </c>
      <c r="G71" s="72"/>
    </row>
    <row r="72" spans="2:7" ht="15">
      <c r="B72" s="29">
        <v>67</v>
      </c>
      <c r="C72" s="580" t="s">
        <v>1233</v>
      </c>
      <c r="D72" s="107" t="s">
        <v>1230</v>
      </c>
      <c r="E72" s="31">
        <v>0.0035</v>
      </c>
      <c r="F72" s="66">
        <v>175</v>
      </c>
      <c r="G72" s="72"/>
    </row>
    <row r="73" spans="2:7" ht="15">
      <c r="B73" s="29">
        <v>68</v>
      </c>
      <c r="C73" s="517"/>
      <c r="D73" s="107" t="s">
        <v>1231</v>
      </c>
      <c r="E73" s="31">
        <v>0.0485</v>
      </c>
      <c r="F73" s="66">
        <v>2425</v>
      </c>
      <c r="G73" s="72"/>
    </row>
    <row r="74" spans="2:7" ht="15">
      <c r="B74" s="29">
        <v>69</v>
      </c>
      <c r="C74" s="516"/>
      <c r="D74" s="107" t="s">
        <v>1232</v>
      </c>
      <c r="E74" s="31">
        <v>0.0389</v>
      </c>
      <c r="F74" s="66">
        <v>1945</v>
      </c>
      <c r="G74" s="72"/>
    </row>
    <row r="75" spans="2:7" ht="15">
      <c r="B75" s="29">
        <v>70</v>
      </c>
      <c r="C75" s="29" t="s">
        <v>945</v>
      </c>
      <c r="D75" s="29">
        <v>664</v>
      </c>
      <c r="E75" s="31">
        <v>0.0213</v>
      </c>
      <c r="F75" s="571">
        <v>2000</v>
      </c>
      <c r="G75" s="72"/>
    </row>
    <row r="76" spans="2:7" ht="15">
      <c r="B76" s="29">
        <v>71</v>
      </c>
      <c r="C76" s="29" t="s">
        <v>945</v>
      </c>
      <c r="D76" s="29">
        <v>665</v>
      </c>
      <c r="E76" s="31">
        <v>0.1081</v>
      </c>
      <c r="F76" s="571"/>
      <c r="G76" s="72"/>
    </row>
    <row r="77" spans="2:7" ht="15">
      <c r="B77" s="29">
        <v>72</v>
      </c>
      <c r="C77" s="29" t="s">
        <v>946</v>
      </c>
      <c r="D77" s="29">
        <v>267</v>
      </c>
      <c r="E77" s="31">
        <v>0.755</v>
      </c>
      <c r="F77" s="66">
        <v>7500</v>
      </c>
      <c r="G77" s="72"/>
    </row>
    <row r="78" spans="2:7" ht="15">
      <c r="B78" s="29">
        <v>73</v>
      </c>
      <c r="C78" s="29" t="s">
        <v>946</v>
      </c>
      <c r="D78" s="24" t="s">
        <v>969</v>
      </c>
      <c r="E78" s="31">
        <v>0.0119</v>
      </c>
      <c r="F78" s="66">
        <v>600</v>
      </c>
      <c r="G78" s="72"/>
    </row>
    <row r="79" spans="2:7" ht="25.5">
      <c r="B79" s="29">
        <v>74</v>
      </c>
      <c r="C79" s="29" t="s">
        <v>947</v>
      </c>
      <c r="D79" s="29" t="s">
        <v>948</v>
      </c>
      <c r="E79" s="31">
        <v>0.0759</v>
      </c>
      <c r="F79" s="66">
        <v>7583.68</v>
      </c>
      <c r="G79" s="72"/>
    </row>
    <row r="80" spans="2:7" ht="25.5">
      <c r="B80" s="29">
        <v>75</v>
      </c>
      <c r="C80" s="29" t="s">
        <v>78</v>
      </c>
      <c r="D80" s="107" t="s">
        <v>1013</v>
      </c>
      <c r="E80" s="31">
        <v>14.1174</v>
      </c>
      <c r="F80" s="66">
        <v>282348</v>
      </c>
      <c r="G80" s="72"/>
    </row>
    <row r="81" spans="2:7" ht="15">
      <c r="B81" s="29">
        <v>76</v>
      </c>
      <c r="C81" s="131" t="s">
        <v>1246</v>
      </c>
      <c r="D81" s="206" t="s">
        <v>1279</v>
      </c>
      <c r="E81" s="151">
        <v>0.7356</v>
      </c>
      <c r="F81" s="106">
        <v>14712</v>
      </c>
      <c r="G81" s="72"/>
    </row>
    <row r="82" spans="2:7" ht="15" customHeight="1">
      <c r="B82" s="29">
        <v>77</v>
      </c>
      <c r="C82" s="121" t="s">
        <v>1240</v>
      </c>
      <c r="D82" s="121" t="s">
        <v>179</v>
      </c>
      <c r="E82" s="121">
        <v>0.0176</v>
      </c>
      <c r="F82" s="129">
        <v>4400</v>
      </c>
      <c r="G82" s="72"/>
    </row>
    <row r="83" spans="2:7" ht="14.25" customHeight="1">
      <c r="B83" s="29">
        <v>78</v>
      </c>
      <c r="C83" s="121" t="s">
        <v>1234</v>
      </c>
      <c r="D83" s="121" t="s">
        <v>1235</v>
      </c>
      <c r="E83" s="121">
        <v>0.0104</v>
      </c>
      <c r="F83" s="129">
        <v>2600</v>
      </c>
      <c r="G83" s="72"/>
    </row>
    <row r="84" spans="2:7" ht="15" customHeight="1">
      <c r="B84" s="29">
        <v>79</v>
      </c>
      <c r="C84" s="121" t="s">
        <v>1234</v>
      </c>
      <c r="D84" s="121" t="s">
        <v>1236</v>
      </c>
      <c r="E84" s="121">
        <v>0.0007</v>
      </c>
      <c r="F84" s="129">
        <v>175</v>
      </c>
      <c r="G84" s="72"/>
    </row>
    <row r="85" spans="2:7" ht="15">
      <c r="B85" s="29">
        <v>80</v>
      </c>
      <c r="C85" s="121" t="s">
        <v>1234</v>
      </c>
      <c r="D85" s="121" t="s">
        <v>1237</v>
      </c>
      <c r="E85" s="121">
        <v>0.0196</v>
      </c>
      <c r="F85" s="129">
        <v>4900</v>
      </c>
      <c r="G85" s="72"/>
    </row>
    <row r="86" spans="2:7" ht="15">
      <c r="B86" s="29">
        <v>81</v>
      </c>
      <c r="C86" s="121" t="s">
        <v>1241</v>
      </c>
      <c r="D86" s="121" t="s">
        <v>1238</v>
      </c>
      <c r="E86" s="121">
        <v>0.052</v>
      </c>
      <c r="F86" s="129">
        <v>13000</v>
      </c>
      <c r="G86" s="72"/>
    </row>
    <row r="87" spans="2:7" ht="15">
      <c r="B87" s="29">
        <v>82</v>
      </c>
      <c r="C87" s="121" t="s">
        <v>1241</v>
      </c>
      <c r="D87" s="121" t="s">
        <v>1239</v>
      </c>
      <c r="E87" s="121">
        <v>0.3744</v>
      </c>
      <c r="F87" s="129">
        <v>93600</v>
      </c>
      <c r="G87" s="72"/>
    </row>
    <row r="88" spans="2:7" ht="15">
      <c r="B88" s="29">
        <v>83</v>
      </c>
      <c r="C88" s="121" t="s">
        <v>1242</v>
      </c>
      <c r="D88" s="121" t="s">
        <v>182</v>
      </c>
      <c r="E88" s="121">
        <v>0.0555</v>
      </c>
      <c r="F88" s="129">
        <v>13875</v>
      </c>
      <c r="G88" s="72"/>
    </row>
    <row r="89" spans="2:7" ht="15">
      <c r="B89" s="29">
        <v>84</v>
      </c>
      <c r="C89" s="121" t="s">
        <v>1242</v>
      </c>
      <c r="D89" s="121" t="s">
        <v>183</v>
      </c>
      <c r="E89" s="121">
        <v>0.0282</v>
      </c>
      <c r="F89" s="129">
        <v>7050</v>
      </c>
      <c r="G89" s="72"/>
    </row>
    <row r="90" spans="2:7" ht="15">
      <c r="B90" s="29">
        <v>85</v>
      </c>
      <c r="C90" s="121" t="s">
        <v>1242</v>
      </c>
      <c r="D90" s="121" t="s">
        <v>1095</v>
      </c>
      <c r="E90" s="121">
        <v>0.0488</v>
      </c>
      <c r="F90" s="129">
        <v>12200</v>
      </c>
      <c r="G90" s="72"/>
    </row>
    <row r="91" spans="2:7" ht="15">
      <c r="B91" s="29">
        <v>86</v>
      </c>
      <c r="C91" s="121" t="s">
        <v>1242</v>
      </c>
      <c r="D91" s="121" t="s">
        <v>188</v>
      </c>
      <c r="E91" s="121">
        <v>0.0445</v>
      </c>
      <c r="F91" s="129">
        <v>11125</v>
      </c>
      <c r="G91" s="72"/>
    </row>
    <row r="92" spans="2:8" ht="15">
      <c r="B92" s="29">
        <v>87</v>
      </c>
      <c r="C92" s="197" t="s">
        <v>609</v>
      </c>
      <c r="D92" s="197" t="s">
        <v>1260</v>
      </c>
      <c r="E92" s="197">
        <v>0.0045</v>
      </c>
      <c r="F92" s="198">
        <v>225</v>
      </c>
      <c r="G92" s="72"/>
      <c r="H92" s="132"/>
    </row>
    <row r="93" spans="2:7" ht="15">
      <c r="B93" s="152"/>
      <c r="C93" s="153" t="s">
        <v>13</v>
      </c>
      <c r="D93" s="153"/>
      <c r="E93" s="154">
        <f>SUM(E94)</f>
        <v>0.01</v>
      </c>
      <c r="F93" s="155">
        <f>SUM(F94)</f>
        <v>500</v>
      </c>
      <c r="G93" s="72"/>
    </row>
    <row r="94" spans="2:7" ht="15">
      <c r="B94" s="29">
        <v>1</v>
      </c>
      <c r="C94" s="16"/>
      <c r="D94" s="29" t="s">
        <v>949</v>
      </c>
      <c r="E94" s="31">
        <v>0.01</v>
      </c>
      <c r="F94" s="66">
        <v>500</v>
      </c>
      <c r="G94" s="72"/>
    </row>
    <row r="95" spans="2:7" ht="15">
      <c r="B95" s="436"/>
      <c r="C95" s="436"/>
      <c r="D95" s="618">
        <v>64</v>
      </c>
      <c r="E95" s="437"/>
      <c r="F95" s="438"/>
      <c r="G95" s="72"/>
    </row>
    <row r="96" spans="2:7" ht="15">
      <c r="B96" s="30"/>
      <c r="C96" s="27" t="s">
        <v>16</v>
      </c>
      <c r="D96" s="30"/>
      <c r="E96" s="32">
        <f>SUM(E97)</f>
        <v>1.71</v>
      </c>
      <c r="F96" s="65">
        <f>SUM(F97)</f>
        <v>5000</v>
      </c>
      <c r="G96" s="72"/>
    </row>
    <row r="97" spans="2:7" ht="15">
      <c r="B97" s="29">
        <v>1</v>
      </c>
      <c r="C97" s="16"/>
      <c r="D97" s="29">
        <v>62</v>
      </c>
      <c r="E97" s="31">
        <v>1.71</v>
      </c>
      <c r="F97" s="66">
        <v>5000</v>
      </c>
      <c r="G97" s="72"/>
    </row>
    <row r="98" spans="2:7" ht="15">
      <c r="B98" s="30"/>
      <c r="C98" s="27" t="s">
        <v>18</v>
      </c>
      <c r="D98" s="30"/>
      <c r="E98" s="32"/>
      <c r="F98" s="65"/>
      <c r="G98" s="72"/>
    </row>
    <row r="99" spans="2:7" ht="15">
      <c r="B99" s="30"/>
      <c r="C99" s="27" t="s">
        <v>20</v>
      </c>
      <c r="D99" s="30"/>
      <c r="E99" s="32">
        <f>SUM(E100)</f>
        <v>0.8719</v>
      </c>
      <c r="F99" s="65">
        <f>SUM(F100)</f>
        <v>839.2620320855615</v>
      </c>
      <c r="G99" s="72"/>
    </row>
    <row r="100" spans="2:7" ht="15">
      <c r="B100" s="29"/>
      <c r="C100" s="16"/>
      <c r="D100" s="94" t="s">
        <v>1490</v>
      </c>
      <c r="E100" s="369">
        <v>0.8719</v>
      </c>
      <c r="F100" s="372">
        <f>8719*1800/18700</f>
        <v>839.2620320855615</v>
      </c>
      <c r="G100" s="72"/>
    </row>
    <row r="101" spans="2:7" ht="15">
      <c r="B101" s="30"/>
      <c r="C101" s="27" t="s">
        <v>22</v>
      </c>
      <c r="D101" s="30"/>
      <c r="E101" s="32">
        <f>SUM(E102:E109)</f>
        <v>5.0379</v>
      </c>
      <c r="F101" s="65">
        <f>SUM(F102:F109)</f>
        <v>36345</v>
      </c>
      <c r="G101" s="72"/>
    </row>
    <row r="102" spans="2:7" ht="15">
      <c r="B102" s="29">
        <v>1</v>
      </c>
      <c r="C102" s="16"/>
      <c r="D102" s="29" t="s">
        <v>950</v>
      </c>
      <c r="E102" s="31">
        <v>0.0351</v>
      </c>
      <c r="F102" s="66">
        <v>1755</v>
      </c>
      <c r="G102" s="72"/>
    </row>
    <row r="103" spans="2:7" ht="15">
      <c r="B103" s="29">
        <v>2</v>
      </c>
      <c r="C103" s="16"/>
      <c r="D103" s="29">
        <v>549</v>
      </c>
      <c r="E103" s="31">
        <v>0.8</v>
      </c>
      <c r="F103" s="66">
        <v>4000</v>
      </c>
      <c r="G103" s="72"/>
    </row>
    <row r="104" spans="2:7" ht="15">
      <c r="B104" s="29">
        <v>3</v>
      </c>
      <c r="C104" s="16"/>
      <c r="D104" s="29">
        <v>556</v>
      </c>
      <c r="E104" s="31">
        <v>0.33</v>
      </c>
      <c r="F104" s="66">
        <v>1600</v>
      </c>
      <c r="G104" s="72"/>
    </row>
    <row r="105" spans="2:7" ht="15">
      <c r="B105" s="29">
        <v>4</v>
      </c>
      <c r="C105" s="16"/>
      <c r="D105" s="29">
        <v>557</v>
      </c>
      <c r="E105" s="31">
        <v>2.2</v>
      </c>
      <c r="F105" s="66">
        <v>11000</v>
      </c>
      <c r="G105" s="72"/>
    </row>
    <row r="106" spans="2:7" ht="15">
      <c r="B106" s="29">
        <v>5</v>
      </c>
      <c r="C106" s="16"/>
      <c r="D106" s="29">
        <v>558</v>
      </c>
      <c r="E106" s="31">
        <v>0.03</v>
      </c>
      <c r="F106" s="66">
        <v>100</v>
      </c>
      <c r="G106" s="72"/>
    </row>
    <row r="107" spans="2:7" ht="15">
      <c r="B107" s="29">
        <v>6</v>
      </c>
      <c r="C107" s="16"/>
      <c r="D107" s="29">
        <v>853</v>
      </c>
      <c r="E107" s="31">
        <v>0.407</v>
      </c>
      <c r="F107" s="66">
        <v>4100</v>
      </c>
      <c r="G107" s="72"/>
    </row>
    <row r="108" spans="2:7" ht="15">
      <c r="B108" s="29">
        <v>7</v>
      </c>
      <c r="C108" s="16"/>
      <c r="D108" s="29" t="s">
        <v>951</v>
      </c>
      <c r="E108" s="31">
        <v>0.0358</v>
      </c>
      <c r="F108" s="66">
        <v>1790</v>
      </c>
      <c r="G108" s="72"/>
    </row>
    <row r="109" spans="2:7" ht="15">
      <c r="B109" s="29">
        <v>8</v>
      </c>
      <c r="C109" s="16"/>
      <c r="D109" s="24" t="s">
        <v>970</v>
      </c>
      <c r="E109" s="31">
        <v>1.2</v>
      </c>
      <c r="F109" s="66">
        <v>12000</v>
      </c>
      <c r="G109" s="72"/>
    </row>
    <row r="110" spans="2:7" ht="15">
      <c r="B110" s="30"/>
      <c r="C110" s="27" t="s">
        <v>24</v>
      </c>
      <c r="D110" s="30"/>
      <c r="E110" s="32">
        <f>SUM(E111)</f>
        <v>0.18</v>
      </c>
      <c r="F110" s="65">
        <f>SUM(F111)</f>
        <v>1800</v>
      </c>
      <c r="G110" s="72"/>
    </row>
    <row r="111" spans="2:7" ht="15">
      <c r="B111" s="29">
        <v>1</v>
      </c>
      <c r="C111" s="16"/>
      <c r="D111" s="29">
        <v>139</v>
      </c>
      <c r="E111" s="31">
        <v>0.18</v>
      </c>
      <c r="F111" s="66">
        <v>1800</v>
      </c>
      <c r="G111" s="72"/>
    </row>
    <row r="112" spans="2:7" ht="15">
      <c r="B112" s="30"/>
      <c r="C112" s="27" t="s">
        <v>26</v>
      </c>
      <c r="D112" s="30"/>
      <c r="E112" s="32">
        <f>SUM(E113:E120)</f>
        <v>3.2851</v>
      </c>
      <c r="F112" s="65">
        <f>SUM(F113:F120)</f>
        <v>40152</v>
      </c>
      <c r="G112" s="72"/>
    </row>
    <row r="113" spans="2:7" ht="15">
      <c r="B113" s="29">
        <v>1</v>
      </c>
      <c r="C113" s="16"/>
      <c r="D113" s="24" t="s">
        <v>729</v>
      </c>
      <c r="E113" s="31">
        <v>0.161</v>
      </c>
      <c r="F113" s="66">
        <v>1610</v>
      </c>
      <c r="G113" s="72"/>
    </row>
    <row r="114" spans="2:7" ht="15">
      <c r="B114" s="29">
        <v>2</v>
      </c>
      <c r="C114" s="16"/>
      <c r="D114" s="24" t="s">
        <v>971</v>
      </c>
      <c r="E114" s="31">
        <v>0.33</v>
      </c>
      <c r="F114" s="66">
        <v>3300</v>
      </c>
      <c r="G114" s="72"/>
    </row>
    <row r="115" spans="2:7" ht="15">
      <c r="B115" s="29">
        <v>3</v>
      </c>
      <c r="C115" s="16"/>
      <c r="D115" s="29">
        <v>49</v>
      </c>
      <c r="E115" s="31">
        <v>0.71</v>
      </c>
      <c r="F115" s="66">
        <v>7100</v>
      </c>
      <c r="G115" s="72"/>
    </row>
    <row r="116" spans="2:7" ht="15">
      <c r="B116" s="29">
        <v>4</v>
      </c>
      <c r="C116" s="16"/>
      <c r="D116" s="107" t="s">
        <v>1317</v>
      </c>
      <c r="E116" s="31">
        <v>0.5699</v>
      </c>
      <c r="F116" s="66">
        <v>13000</v>
      </c>
      <c r="G116" s="72"/>
    </row>
    <row r="117" spans="2:7" ht="15">
      <c r="B117" s="29">
        <v>5</v>
      </c>
      <c r="C117" s="16"/>
      <c r="D117" s="29">
        <v>54</v>
      </c>
      <c r="E117" s="31">
        <v>0.71</v>
      </c>
      <c r="F117" s="66">
        <v>7100</v>
      </c>
      <c r="G117" s="72"/>
    </row>
    <row r="118" spans="2:7" ht="15">
      <c r="B118" s="29">
        <v>6</v>
      </c>
      <c r="C118" s="16"/>
      <c r="D118" s="24" t="s">
        <v>972</v>
      </c>
      <c r="E118" s="31">
        <v>0.6594</v>
      </c>
      <c r="F118" s="66">
        <v>6594</v>
      </c>
      <c r="G118" s="72"/>
    </row>
    <row r="119" spans="2:7" ht="15">
      <c r="B119" s="29">
        <v>7</v>
      </c>
      <c r="C119" s="16"/>
      <c r="D119" s="24" t="s">
        <v>973</v>
      </c>
      <c r="E119" s="31">
        <v>0.0722</v>
      </c>
      <c r="F119" s="66">
        <v>722</v>
      </c>
      <c r="G119" s="72"/>
    </row>
    <row r="120" spans="2:7" ht="15">
      <c r="B120" s="29">
        <v>8</v>
      </c>
      <c r="C120" s="16"/>
      <c r="D120" s="29" t="s">
        <v>952</v>
      </c>
      <c r="E120" s="31">
        <v>0.0726</v>
      </c>
      <c r="F120" s="66">
        <v>726</v>
      </c>
      <c r="G120" s="72"/>
    </row>
    <row r="121" spans="2:7" ht="15">
      <c r="B121" s="30"/>
      <c r="C121" s="27" t="s">
        <v>28</v>
      </c>
      <c r="D121" s="30"/>
      <c r="E121" s="32">
        <f>SUM(E122:E132)</f>
        <v>4.5595</v>
      </c>
      <c r="F121" s="65">
        <f>SUM(F122:F132)</f>
        <v>29395</v>
      </c>
      <c r="G121" s="72"/>
    </row>
    <row r="122" spans="2:7" ht="15">
      <c r="B122" s="29">
        <v>1</v>
      </c>
      <c r="C122" s="16"/>
      <c r="D122" s="29">
        <v>195</v>
      </c>
      <c r="E122" s="31">
        <v>0.24</v>
      </c>
      <c r="F122" s="66">
        <v>240</v>
      </c>
      <c r="G122" s="72"/>
    </row>
    <row r="123" spans="2:7" ht="15">
      <c r="B123" s="29">
        <v>2</v>
      </c>
      <c r="C123" s="16"/>
      <c r="D123" s="29">
        <v>311</v>
      </c>
      <c r="E123" s="31">
        <v>1</v>
      </c>
      <c r="F123" s="66">
        <v>1000</v>
      </c>
      <c r="G123" s="72"/>
    </row>
    <row r="124" spans="2:7" ht="15">
      <c r="B124" s="29">
        <v>3</v>
      </c>
      <c r="C124" s="16"/>
      <c r="D124" s="29">
        <v>313</v>
      </c>
      <c r="E124" s="31">
        <v>0.38</v>
      </c>
      <c r="F124" s="66">
        <v>380</v>
      </c>
      <c r="G124" s="72"/>
    </row>
    <row r="125" spans="2:7" ht="15">
      <c r="B125" s="29">
        <v>4</v>
      </c>
      <c r="C125" s="16"/>
      <c r="D125" s="29">
        <v>235</v>
      </c>
      <c r="E125" s="31">
        <v>0.18</v>
      </c>
      <c r="F125" s="66">
        <v>180</v>
      </c>
      <c r="G125" s="72"/>
    </row>
    <row r="126" spans="2:7" ht="15">
      <c r="B126" s="29">
        <v>5</v>
      </c>
      <c r="C126" s="16"/>
      <c r="D126" s="29">
        <v>158</v>
      </c>
      <c r="E126" s="31">
        <v>0.22</v>
      </c>
      <c r="F126" s="66">
        <v>2200</v>
      </c>
      <c r="G126" s="72"/>
    </row>
    <row r="127" spans="2:7" ht="15">
      <c r="B127" s="29">
        <v>6</v>
      </c>
      <c r="C127" s="16"/>
      <c r="D127" s="29">
        <v>42</v>
      </c>
      <c r="E127" s="31">
        <v>2.06</v>
      </c>
      <c r="F127" s="66">
        <v>20600</v>
      </c>
      <c r="G127" s="72"/>
    </row>
    <row r="128" spans="2:7" ht="15">
      <c r="B128" s="29">
        <v>7</v>
      </c>
      <c r="C128" s="16"/>
      <c r="D128" s="29" t="s">
        <v>953</v>
      </c>
      <c r="E128" s="31">
        <v>0.0172</v>
      </c>
      <c r="F128" s="66">
        <v>172</v>
      </c>
      <c r="G128" s="72"/>
    </row>
    <row r="129" spans="2:7" ht="15">
      <c r="B129" s="29">
        <v>8</v>
      </c>
      <c r="C129" s="16"/>
      <c r="D129" s="29" t="s">
        <v>954</v>
      </c>
      <c r="E129" s="31">
        <v>0.0574</v>
      </c>
      <c r="F129" s="66">
        <v>574</v>
      </c>
      <c r="G129" s="72"/>
    </row>
    <row r="130" spans="2:7" ht="15">
      <c r="B130" s="29">
        <v>9</v>
      </c>
      <c r="C130" s="16"/>
      <c r="D130" s="29" t="s">
        <v>955</v>
      </c>
      <c r="E130" s="31">
        <v>0.0998</v>
      </c>
      <c r="F130" s="66">
        <v>998</v>
      </c>
      <c r="G130" s="72"/>
    </row>
    <row r="131" spans="2:7" ht="15">
      <c r="B131" s="29">
        <v>10</v>
      </c>
      <c r="C131" s="16"/>
      <c r="D131" s="29" t="s">
        <v>956</v>
      </c>
      <c r="E131" s="31">
        <v>0.2604</v>
      </c>
      <c r="F131" s="66">
        <v>2604</v>
      </c>
      <c r="G131" s="72"/>
    </row>
    <row r="132" spans="2:7" ht="15">
      <c r="B132" s="29">
        <v>11</v>
      </c>
      <c r="C132" s="16"/>
      <c r="D132" s="29" t="s">
        <v>957</v>
      </c>
      <c r="E132" s="31">
        <v>0.0447</v>
      </c>
      <c r="F132" s="66">
        <v>447</v>
      </c>
      <c r="G132" s="72"/>
    </row>
    <row r="133" spans="2:7" ht="15">
      <c r="B133" s="30"/>
      <c r="C133" s="27" t="s">
        <v>30</v>
      </c>
      <c r="D133" s="30"/>
      <c r="E133" s="32">
        <f>SUM(E134:E135)</f>
        <v>1.3900000000000001</v>
      </c>
      <c r="F133" s="65">
        <f>SUM(F134:F135)</f>
        <v>19300</v>
      </c>
      <c r="G133" s="72"/>
    </row>
    <row r="134" spans="2:7" ht="15">
      <c r="B134" s="29">
        <v>1</v>
      </c>
      <c r="C134" s="16"/>
      <c r="D134" s="29">
        <v>46</v>
      </c>
      <c r="E134" s="31">
        <v>0.85</v>
      </c>
      <c r="F134" s="66">
        <v>8500</v>
      </c>
      <c r="G134" s="72"/>
    </row>
    <row r="135" spans="2:7" ht="15">
      <c r="B135" s="29"/>
      <c r="C135" s="16"/>
      <c r="D135" s="29">
        <v>11</v>
      </c>
      <c r="E135" s="31">
        <v>0.54</v>
      </c>
      <c r="F135" s="66">
        <v>10800</v>
      </c>
      <c r="G135" s="72"/>
    </row>
    <row r="136" spans="2:7" ht="25.5">
      <c r="B136" s="30"/>
      <c r="C136" s="27" t="s">
        <v>32</v>
      </c>
      <c r="D136" s="30"/>
      <c r="E136" s="32">
        <f>SUM(E137:E143)</f>
        <v>3.9966999999999997</v>
      </c>
      <c r="F136" s="65">
        <f>SUM(F137:F143)</f>
        <v>30317</v>
      </c>
      <c r="G136" s="72"/>
    </row>
    <row r="137" spans="2:7" ht="15">
      <c r="B137" s="29">
        <v>1</v>
      </c>
      <c r="C137" s="16"/>
      <c r="D137" s="29">
        <v>185</v>
      </c>
      <c r="E137" s="31">
        <v>0.69</v>
      </c>
      <c r="F137" s="66">
        <v>6900</v>
      </c>
      <c r="G137" s="72"/>
    </row>
    <row r="138" spans="2:7" ht="15">
      <c r="B138" s="29">
        <v>2</v>
      </c>
      <c r="C138" s="16"/>
      <c r="D138" s="29">
        <v>184</v>
      </c>
      <c r="E138" s="31">
        <v>0.01</v>
      </c>
      <c r="F138" s="66">
        <v>1350</v>
      </c>
      <c r="G138" s="72"/>
    </row>
    <row r="139" spans="2:7" ht="15">
      <c r="B139" s="29">
        <v>3</v>
      </c>
      <c r="C139" s="16"/>
      <c r="D139" s="94" t="s">
        <v>1500</v>
      </c>
      <c r="E139" s="366">
        <v>0.85</v>
      </c>
      <c r="F139" s="367">
        <v>8500</v>
      </c>
      <c r="G139" s="72"/>
    </row>
    <row r="140" spans="2:7" ht="15">
      <c r="B140" s="29">
        <v>4</v>
      </c>
      <c r="C140" s="16"/>
      <c r="D140" s="94" t="s">
        <v>1501</v>
      </c>
      <c r="E140" s="366">
        <v>0.5167</v>
      </c>
      <c r="F140" s="367">
        <v>5167</v>
      </c>
      <c r="G140" s="72"/>
    </row>
    <row r="141" spans="2:7" ht="15">
      <c r="B141" s="29">
        <v>5</v>
      </c>
      <c r="C141" s="16"/>
      <c r="D141" s="29">
        <v>240</v>
      </c>
      <c r="E141" s="31">
        <v>0.11</v>
      </c>
      <c r="F141" s="66">
        <v>1100</v>
      </c>
      <c r="G141" s="72"/>
    </row>
    <row r="142" spans="2:7" ht="25.5">
      <c r="B142" s="29">
        <v>6</v>
      </c>
      <c r="C142" s="16" t="s">
        <v>962</v>
      </c>
      <c r="D142" s="29">
        <v>595</v>
      </c>
      <c r="E142" s="31">
        <v>0.88</v>
      </c>
      <c r="F142" s="66">
        <v>2800</v>
      </c>
      <c r="G142" s="72"/>
    </row>
    <row r="143" spans="2:7" ht="25.5">
      <c r="B143" s="29">
        <v>7</v>
      </c>
      <c r="C143" s="16" t="s">
        <v>962</v>
      </c>
      <c r="D143" s="29">
        <v>601</v>
      </c>
      <c r="E143" s="31">
        <v>0.94</v>
      </c>
      <c r="F143" s="66">
        <v>4500</v>
      </c>
      <c r="G143" s="72"/>
    </row>
    <row r="144" spans="2:7" ht="15">
      <c r="B144" s="436"/>
      <c r="C144" s="436"/>
      <c r="D144" s="618">
        <v>65</v>
      </c>
      <c r="E144" s="437"/>
      <c r="F144" s="438"/>
      <c r="G144" s="72"/>
    </row>
    <row r="145" spans="2:7" ht="15">
      <c r="B145" s="30"/>
      <c r="C145" s="27" t="s">
        <v>34</v>
      </c>
      <c r="D145" s="30"/>
      <c r="E145" s="32">
        <f>SUM(E146)</f>
        <v>1.01</v>
      </c>
      <c r="F145" s="65">
        <f>SUM(F146:F147)</f>
        <v>24100</v>
      </c>
      <c r="G145" s="72"/>
    </row>
    <row r="146" spans="2:7" ht="15">
      <c r="B146" s="29">
        <v>1</v>
      </c>
      <c r="C146" s="16"/>
      <c r="D146" s="29">
        <v>61</v>
      </c>
      <c r="E146" s="31">
        <v>1.01</v>
      </c>
      <c r="F146" s="66">
        <v>10100</v>
      </c>
      <c r="G146" s="72"/>
    </row>
    <row r="147" spans="2:7" ht="64.5">
      <c r="B147" s="134"/>
      <c r="C147" s="138" t="s">
        <v>1108</v>
      </c>
      <c r="D147" s="137" t="s">
        <v>1107</v>
      </c>
      <c r="E147" s="135">
        <v>0.0243</v>
      </c>
      <c r="F147" s="136">
        <v>14000</v>
      </c>
      <c r="G147" s="72"/>
    </row>
    <row r="148" spans="2:7" ht="15">
      <c r="B148" s="30"/>
      <c r="C148" s="27" t="s">
        <v>36</v>
      </c>
      <c r="D148" s="30"/>
      <c r="E148" s="32">
        <f>SUM(E149:E151)</f>
        <v>2.2856</v>
      </c>
      <c r="F148" s="65">
        <f>SUM(F149:F151)</f>
        <v>22856</v>
      </c>
      <c r="G148" s="72"/>
    </row>
    <row r="149" spans="2:7" ht="15">
      <c r="B149" s="29"/>
      <c r="C149" s="16"/>
      <c r="D149" s="29">
        <v>95</v>
      </c>
      <c r="E149" s="31">
        <v>1.76</v>
      </c>
      <c r="F149" s="66">
        <v>17600</v>
      </c>
      <c r="G149" s="72"/>
    </row>
    <row r="150" spans="2:7" ht="15">
      <c r="B150" s="29"/>
      <c r="C150" s="16"/>
      <c r="D150" s="29">
        <v>384</v>
      </c>
      <c r="E150" s="31">
        <v>0.08</v>
      </c>
      <c r="F150" s="66">
        <v>800</v>
      </c>
      <c r="G150" s="72"/>
    </row>
    <row r="151" spans="2:7" ht="15">
      <c r="B151" s="29"/>
      <c r="C151" s="16"/>
      <c r="D151" s="29" t="s">
        <v>958</v>
      </c>
      <c r="E151" s="31">
        <v>0.4456</v>
      </c>
      <c r="F151" s="66">
        <v>4456</v>
      </c>
      <c r="G151" s="72"/>
    </row>
    <row r="152" spans="2:7" ht="15">
      <c r="B152" s="30"/>
      <c r="C152" s="27" t="s">
        <v>38</v>
      </c>
      <c r="D152" s="30"/>
      <c r="E152" s="32">
        <f>SUM(E153)</f>
        <v>1.19</v>
      </c>
      <c r="F152" s="65">
        <f>SUM(F153)</f>
        <v>11900</v>
      </c>
      <c r="G152" s="72"/>
    </row>
    <row r="153" spans="2:7" ht="15">
      <c r="B153" s="29"/>
      <c r="C153" s="16"/>
      <c r="D153" s="29">
        <v>131</v>
      </c>
      <c r="E153" s="31">
        <v>1.19</v>
      </c>
      <c r="F153" s="66">
        <v>11900</v>
      </c>
      <c r="G153" s="72"/>
    </row>
    <row r="154" spans="2:7" ht="15">
      <c r="B154" s="30"/>
      <c r="C154" s="27" t="s">
        <v>40</v>
      </c>
      <c r="D154" s="30"/>
      <c r="E154" s="32">
        <f>SUM(E155:E156)</f>
        <v>1.2194</v>
      </c>
      <c r="F154" s="65">
        <f>SUM(F155:F156)</f>
        <v>12194</v>
      </c>
      <c r="G154" s="72"/>
    </row>
    <row r="155" spans="2:7" ht="15">
      <c r="B155" s="29"/>
      <c r="C155" s="16"/>
      <c r="D155" s="29" t="s">
        <v>267</v>
      </c>
      <c r="E155" s="31">
        <v>1.199</v>
      </c>
      <c r="F155" s="66">
        <v>11990</v>
      </c>
      <c r="G155" s="72"/>
    </row>
    <row r="156" spans="2:7" ht="15">
      <c r="B156" s="29"/>
      <c r="C156" s="16"/>
      <c r="D156" s="29" t="s">
        <v>960</v>
      </c>
      <c r="E156" s="31">
        <v>0.0204</v>
      </c>
      <c r="F156" s="66">
        <v>204</v>
      </c>
      <c r="G156" s="72"/>
    </row>
    <row r="157" spans="2:6" ht="14.25">
      <c r="B157" s="29"/>
      <c r="C157" s="69" t="s">
        <v>41</v>
      </c>
      <c r="D157" s="29"/>
      <c r="E157" s="70">
        <f>SUM(E154,E152,E148,E145,E136,E133,E121,E112,E110,E101,E99,E98,E96,E93,E5)</f>
        <v>60.77469999999998</v>
      </c>
      <c r="F157" s="71">
        <f>SUM(F154,F152,F148,F145,F136,F133,F121,F112,F110,F101,F99,F98,F96,F93,F5)</f>
        <v>1745948.8320320856</v>
      </c>
    </row>
    <row r="192" ht="14.25">
      <c r="D192" s="399">
        <v>66</v>
      </c>
    </row>
  </sheetData>
  <sheetProtection/>
  <mergeCells count="9">
    <mergeCell ref="F75:F76"/>
    <mergeCell ref="B1:F2"/>
    <mergeCell ref="C3:C4"/>
    <mergeCell ref="D3:D4"/>
    <mergeCell ref="F3:F4"/>
    <mergeCell ref="B3:B4"/>
    <mergeCell ref="E3:E4"/>
    <mergeCell ref="C72:C74"/>
    <mergeCell ref="C56:C65"/>
  </mergeCells>
  <printOptions/>
  <pageMargins left="0.7" right="0.7" top="0.75" bottom="0.75" header="0.3" footer="0.3"/>
  <pageSetup horizontalDpi="300" verticalDpi="300" orientation="portrait" paperSize="9" scale="99" r:id="rId1"/>
  <rowBreaks count="2" manualBreakCount="2">
    <brk id="95" max="7" man="1"/>
    <brk id="14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50"/>
  <sheetViews>
    <sheetView view="pageBreakPreview" zoomScaleSheetLayoutView="100" zoomScalePageLayoutView="0" workbookViewId="0" topLeftCell="A28">
      <selection activeCell="D50" sqref="D50"/>
    </sheetView>
  </sheetViews>
  <sheetFormatPr defaultColWidth="8.796875" defaultRowHeight="14.25"/>
  <cols>
    <col min="3" max="3" width="14.3984375" style="0" customWidth="1"/>
    <col min="6" max="6" width="12.69921875" style="0" customWidth="1"/>
  </cols>
  <sheetData>
    <row r="1" spans="2:6" ht="14.25">
      <c r="B1" s="472" t="s">
        <v>1354</v>
      </c>
      <c r="C1" s="472"/>
      <c r="D1" s="472"/>
      <c r="E1" s="472"/>
      <c r="F1" s="472"/>
    </row>
    <row r="2" spans="2:6" ht="14.25">
      <c r="B2" s="472"/>
      <c r="C2" s="472"/>
      <c r="D2" s="472"/>
      <c r="E2" s="472"/>
      <c r="F2" s="472"/>
    </row>
    <row r="3" spans="2:6" ht="14.25">
      <c r="B3" s="473" t="s">
        <v>0</v>
      </c>
      <c r="C3" s="473" t="s">
        <v>48</v>
      </c>
      <c r="D3" s="473" t="s">
        <v>47</v>
      </c>
      <c r="E3" s="473" t="s">
        <v>49</v>
      </c>
      <c r="F3" s="473" t="s">
        <v>50</v>
      </c>
    </row>
    <row r="4" spans="2:6" ht="14.25">
      <c r="B4" s="473"/>
      <c r="C4" s="473"/>
      <c r="D4" s="473"/>
      <c r="E4" s="473"/>
      <c r="F4" s="473"/>
    </row>
    <row r="5" spans="2:6" ht="19.5" customHeight="1">
      <c r="B5" s="473"/>
      <c r="C5" s="473"/>
      <c r="D5" s="474"/>
      <c r="E5" s="473"/>
      <c r="F5" s="473"/>
    </row>
    <row r="6" spans="2:6" ht="14.25">
      <c r="B6" s="243" t="s">
        <v>6</v>
      </c>
      <c r="C6" s="244" t="s">
        <v>7</v>
      </c>
      <c r="D6" s="245"/>
      <c r="E6" s="246"/>
      <c r="F6" s="247"/>
    </row>
    <row r="7" spans="2:6" ht="14.25">
      <c r="B7" s="248" t="s">
        <v>12</v>
      </c>
      <c r="C7" s="249" t="s">
        <v>13</v>
      </c>
      <c r="D7" s="250"/>
      <c r="E7" s="251"/>
      <c r="F7" s="252"/>
    </row>
    <row r="8" spans="2:6" ht="14.25">
      <c r="B8" s="248" t="s">
        <v>15</v>
      </c>
      <c r="C8" s="253" t="s">
        <v>16</v>
      </c>
      <c r="D8" s="254"/>
      <c r="E8" s="255"/>
      <c r="F8" s="252"/>
    </row>
    <row r="9" spans="2:6" ht="14.25">
      <c r="B9" s="243" t="s">
        <v>19</v>
      </c>
      <c r="C9" s="256" t="s">
        <v>20</v>
      </c>
      <c r="D9" s="243"/>
      <c r="E9" s="243">
        <f>SUM(E10:E14)</f>
        <v>1.1482999999999999</v>
      </c>
      <c r="F9" s="257">
        <f>SUM(F10:F14)</f>
        <v>292311.6</v>
      </c>
    </row>
    <row r="10" spans="2:6" ht="14.25">
      <c r="B10" s="258"/>
      <c r="C10" s="258" t="s">
        <v>1355</v>
      </c>
      <c r="D10" s="258" t="s">
        <v>1334</v>
      </c>
      <c r="E10" s="258">
        <v>0.1402</v>
      </c>
      <c r="F10" s="259">
        <v>19873.35</v>
      </c>
    </row>
    <row r="11" spans="2:6" ht="14.25">
      <c r="B11" s="258"/>
      <c r="C11" s="258" t="s">
        <v>1356</v>
      </c>
      <c r="D11" s="258" t="s">
        <v>1301</v>
      </c>
      <c r="E11" s="258">
        <v>0.0336</v>
      </c>
      <c r="F11" s="259">
        <v>4762.8</v>
      </c>
    </row>
    <row r="12" spans="2:6" ht="14.25">
      <c r="B12" s="258"/>
      <c r="C12" s="258" t="s">
        <v>1356</v>
      </c>
      <c r="D12" s="258" t="s">
        <v>1357</v>
      </c>
      <c r="E12" s="258">
        <v>0.5423</v>
      </c>
      <c r="F12" s="259">
        <v>148958.85</v>
      </c>
    </row>
    <row r="13" spans="2:6" ht="14.25">
      <c r="B13" s="258"/>
      <c r="C13" s="258" t="s">
        <v>1356</v>
      </c>
      <c r="D13" s="258" t="s">
        <v>1358</v>
      </c>
      <c r="E13" s="258">
        <v>0.333</v>
      </c>
      <c r="F13" s="259">
        <v>91468.36</v>
      </c>
    </row>
    <row r="14" spans="2:6" ht="14.25">
      <c r="B14" s="258"/>
      <c r="C14" s="258" t="s">
        <v>1356</v>
      </c>
      <c r="D14" s="258" t="s">
        <v>1359</v>
      </c>
      <c r="E14" s="258">
        <v>0.0992</v>
      </c>
      <c r="F14" s="259">
        <v>27248.24</v>
      </c>
    </row>
    <row r="15" spans="2:6" ht="14.25">
      <c r="B15" s="260" t="s">
        <v>21</v>
      </c>
      <c r="C15" s="261" t="s">
        <v>22</v>
      </c>
      <c r="D15" s="260"/>
      <c r="E15" s="262">
        <f>SUM(E16:E20)</f>
        <v>0.2731</v>
      </c>
      <c r="F15" s="263">
        <f>SUM(F16:F20)</f>
        <v>98680.05</v>
      </c>
    </row>
    <row r="16" spans="2:6" ht="14.25">
      <c r="B16" s="258"/>
      <c r="C16" s="264" t="s">
        <v>22</v>
      </c>
      <c r="D16" s="265" t="s">
        <v>1360</v>
      </c>
      <c r="E16" s="258">
        <v>0.0307</v>
      </c>
      <c r="F16" s="259">
        <v>4461.45</v>
      </c>
    </row>
    <row r="17" spans="2:6" ht="14.25">
      <c r="B17" s="258"/>
      <c r="C17" s="264" t="s">
        <v>1361</v>
      </c>
      <c r="D17" s="265" t="s">
        <v>1362</v>
      </c>
      <c r="E17" s="258">
        <v>0.0542</v>
      </c>
      <c r="F17" s="259">
        <v>21067</v>
      </c>
    </row>
    <row r="18" spans="2:6" ht="14.25">
      <c r="B18" s="258"/>
      <c r="C18" s="264" t="s">
        <v>1361</v>
      </c>
      <c r="D18" s="265" t="s">
        <v>1363</v>
      </c>
      <c r="E18" s="258">
        <v>0.0094</v>
      </c>
      <c r="F18" s="259">
        <v>3653.7</v>
      </c>
    </row>
    <row r="19" spans="2:6" ht="14.25">
      <c r="B19" s="258"/>
      <c r="C19" s="264" t="s">
        <v>1361</v>
      </c>
      <c r="D19" s="265" t="s">
        <v>1364</v>
      </c>
      <c r="E19" s="258">
        <v>0.0466</v>
      </c>
      <c r="F19" s="259">
        <v>18113</v>
      </c>
    </row>
    <row r="20" spans="2:6" ht="14.25">
      <c r="B20" s="258"/>
      <c r="C20" s="264" t="s">
        <v>1361</v>
      </c>
      <c r="D20" s="265" t="s">
        <v>373</v>
      </c>
      <c r="E20" s="258">
        <v>0.1322</v>
      </c>
      <c r="F20" s="259">
        <v>51384.9</v>
      </c>
    </row>
    <row r="21" spans="2:6" ht="14.25">
      <c r="B21" s="254" t="s">
        <v>23</v>
      </c>
      <c r="C21" s="266" t="s">
        <v>24</v>
      </c>
      <c r="D21" s="254"/>
      <c r="E21" s="267"/>
      <c r="F21" s="268"/>
    </row>
    <row r="22" spans="2:6" ht="14.25">
      <c r="B22" s="248" t="s">
        <v>25</v>
      </c>
      <c r="C22" s="253" t="s">
        <v>26</v>
      </c>
      <c r="D22" s="248"/>
      <c r="E22" s="255"/>
      <c r="F22" s="252"/>
    </row>
    <row r="23" spans="2:6" ht="14.25">
      <c r="B23" s="248" t="s">
        <v>27</v>
      </c>
      <c r="C23" s="253" t="s">
        <v>28</v>
      </c>
      <c r="D23" s="248"/>
      <c r="E23" s="269"/>
      <c r="F23" s="252"/>
    </row>
    <row r="24" spans="2:6" ht="14.25">
      <c r="B24" s="243" t="s">
        <v>29</v>
      </c>
      <c r="C24" s="256" t="s">
        <v>30</v>
      </c>
      <c r="D24" s="243"/>
      <c r="E24" s="270">
        <f>SUM(E25:E26)</f>
        <v>0.0712</v>
      </c>
      <c r="F24" s="247">
        <f>SUM(F25:F26)</f>
        <v>7553.700000000001</v>
      </c>
    </row>
    <row r="25" spans="2:6" ht="14.25">
      <c r="B25" s="271"/>
      <c r="C25" s="271" t="s">
        <v>1365</v>
      </c>
      <c r="D25" s="271" t="s">
        <v>1366</v>
      </c>
      <c r="E25" s="271">
        <v>0.0693</v>
      </c>
      <c r="F25" s="272">
        <v>7352.1</v>
      </c>
    </row>
    <row r="26" spans="2:6" ht="14.25">
      <c r="B26" s="271"/>
      <c r="C26" s="271" t="s">
        <v>1367</v>
      </c>
      <c r="D26" s="271" t="s">
        <v>1368</v>
      </c>
      <c r="E26" s="271">
        <v>0.0019</v>
      </c>
      <c r="F26" s="271">
        <v>201.6</v>
      </c>
    </row>
    <row r="27" spans="2:6" ht="25.5">
      <c r="B27" s="254" t="s">
        <v>31</v>
      </c>
      <c r="C27" s="266" t="s">
        <v>32</v>
      </c>
      <c r="D27" s="254"/>
      <c r="E27" s="267"/>
      <c r="F27" s="268"/>
    </row>
    <row r="28" spans="2:6" ht="14.25">
      <c r="B28" s="248" t="s">
        <v>33</v>
      </c>
      <c r="C28" s="256" t="s">
        <v>34</v>
      </c>
      <c r="D28" s="243"/>
      <c r="E28" s="270">
        <f>SUM(E29:E30)</f>
        <v>0.0653</v>
      </c>
      <c r="F28" s="247">
        <f>SUM(F29:F30)</f>
        <v>9537.15</v>
      </c>
    </row>
    <row r="29" spans="2:6" ht="14.25">
      <c r="B29" s="273"/>
      <c r="C29" s="258" t="s">
        <v>34</v>
      </c>
      <c r="D29" s="258" t="s">
        <v>1369</v>
      </c>
      <c r="E29" s="258">
        <v>0.0512</v>
      </c>
      <c r="F29" s="259">
        <v>7477.83</v>
      </c>
    </row>
    <row r="30" spans="2:6" ht="14.25">
      <c r="B30" s="273"/>
      <c r="C30" s="258" t="s">
        <v>1370</v>
      </c>
      <c r="D30" s="258" t="s">
        <v>1371</v>
      </c>
      <c r="E30" s="258">
        <v>0.0141</v>
      </c>
      <c r="F30" s="259">
        <v>2059.32</v>
      </c>
    </row>
    <row r="31" spans="2:6" ht="14.25">
      <c r="B31" s="248" t="s">
        <v>35</v>
      </c>
      <c r="C31" s="266" t="s">
        <v>36</v>
      </c>
      <c r="D31" s="254"/>
      <c r="E31" s="267"/>
      <c r="F31" s="268"/>
    </row>
    <row r="32" spans="2:6" ht="14.25">
      <c r="B32" s="248" t="s">
        <v>37</v>
      </c>
      <c r="C32" s="253" t="s">
        <v>38</v>
      </c>
      <c r="D32" s="248"/>
      <c r="E32" s="255"/>
      <c r="F32" s="252"/>
    </row>
    <row r="33" spans="2:6" ht="14.25">
      <c r="B33" s="248" t="s">
        <v>39</v>
      </c>
      <c r="C33" s="253" t="s">
        <v>40</v>
      </c>
      <c r="D33" s="248"/>
      <c r="E33" s="255"/>
      <c r="F33" s="252"/>
    </row>
    <row r="34" spans="2:6" ht="14.25">
      <c r="B34" s="248"/>
      <c r="C34" s="274" t="s">
        <v>41</v>
      </c>
      <c r="D34" s="242"/>
      <c r="E34" s="275">
        <f>SUM(E33,E32,E31,E28,E27,E24,E23,E22,E21,E15,E9,E8,E7,E6)</f>
        <v>1.5578999999999998</v>
      </c>
      <c r="F34" s="276">
        <f>SUM(F33,F32,F31,F28,F27,F24,F23,F22,F21,F15,F9,F8,F7,F6)</f>
        <v>408082.5</v>
      </c>
    </row>
    <row r="50" ht="14.25">
      <c r="D50" s="398">
        <v>7</v>
      </c>
    </row>
  </sheetData>
  <sheetProtection/>
  <mergeCells count="6">
    <mergeCell ref="B1:F2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7"/>
  <sheetViews>
    <sheetView view="pageBreakPreview" zoomScaleSheetLayoutView="100" zoomScalePageLayoutView="0" workbookViewId="0" topLeftCell="A25">
      <selection activeCell="F36" sqref="F36"/>
    </sheetView>
  </sheetViews>
  <sheetFormatPr defaultColWidth="8.796875" defaultRowHeight="14.25"/>
  <cols>
    <col min="1" max="2" width="9" style="55" customWidth="1"/>
    <col min="3" max="3" width="11.59765625" style="55" customWidth="1"/>
    <col min="4" max="16384" width="9" style="55" customWidth="1"/>
  </cols>
  <sheetData>
    <row r="1" spans="2:6" ht="30.75" customHeight="1">
      <c r="B1" s="456" t="s">
        <v>1516</v>
      </c>
      <c r="C1" s="457"/>
      <c r="D1" s="457"/>
      <c r="E1" s="457"/>
      <c r="F1" s="458"/>
    </row>
    <row r="2" spans="2:6" ht="14.25">
      <c r="B2" s="459"/>
      <c r="C2" s="460"/>
      <c r="D2" s="460"/>
      <c r="E2" s="460"/>
      <c r="F2" s="461"/>
    </row>
    <row r="3" spans="2:6" ht="38.25" customHeight="1">
      <c r="B3" s="446" t="s">
        <v>0</v>
      </c>
      <c r="C3" s="446" t="s">
        <v>52</v>
      </c>
      <c r="D3" s="446" t="s">
        <v>47</v>
      </c>
      <c r="E3" s="446" t="s">
        <v>44</v>
      </c>
      <c r="F3" s="446" t="s">
        <v>51</v>
      </c>
    </row>
    <row r="4" spans="2:6" ht="19.5" customHeight="1">
      <c r="B4" s="446"/>
      <c r="C4" s="446"/>
      <c r="D4" s="446"/>
      <c r="E4" s="446"/>
      <c r="F4" s="446"/>
    </row>
    <row r="5" spans="2:6" ht="14.25" customHeight="1">
      <c r="B5" s="125" t="s">
        <v>6</v>
      </c>
      <c r="C5" s="126" t="s">
        <v>7</v>
      </c>
      <c r="D5" s="126"/>
      <c r="E5" s="125"/>
      <c r="F5" s="125"/>
    </row>
    <row r="6" spans="2:6" ht="15" customHeight="1">
      <c r="B6" s="125" t="s">
        <v>12</v>
      </c>
      <c r="C6" s="126" t="s">
        <v>13</v>
      </c>
      <c r="D6" s="125"/>
      <c r="E6" s="125"/>
      <c r="F6" s="125"/>
    </row>
    <row r="7" spans="2:6" ht="14.25">
      <c r="B7" s="125" t="s">
        <v>15</v>
      </c>
      <c r="C7" s="126" t="s">
        <v>16</v>
      </c>
      <c r="D7" s="125"/>
      <c r="E7" s="125"/>
      <c r="F7" s="125"/>
    </row>
    <row r="8" spans="2:6" ht="14.25">
      <c r="B8" s="125" t="s">
        <v>17</v>
      </c>
      <c r="C8" s="126" t="s">
        <v>18</v>
      </c>
      <c r="D8" s="125"/>
      <c r="E8" s="125"/>
      <c r="F8" s="125"/>
    </row>
    <row r="9" spans="2:6" ht="14.25">
      <c r="B9" s="125" t="s">
        <v>19</v>
      </c>
      <c r="C9" s="126" t="s">
        <v>20</v>
      </c>
      <c r="D9" s="125"/>
      <c r="E9" s="125"/>
      <c r="F9" s="125"/>
    </row>
    <row r="10" spans="2:6" ht="14.25">
      <c r="B10" s="209" t="s">
        <v>21</v>
      </c>
      <c r="C10" s="208" t="s">
        <v>22</v>
      </c>
      <c r="D10" s="209"/>
      <c r="E10" s="159"/>
      <c r="F10" s="217"/>
    </row>
    <row r="11" spans="2:6" ht="14.25">
      <c r="B11" s="209" t="s">
        <v>23</v>
      </c>
      <c r="C11" s="208" t="s">
        <v>24</v>
      </c>
      <c r="D11" s="209"/>
      <c r="E11" s="209"/>
      <c r="F11" s="209"/>
    </row>
    <row r="12" spans="2:6" ht="14.25">
      <c r="B12" s="125" t="s">
        <v>25</v>
      </c>
      <c r="C12" s="126" t="s">
        <v>26</v>
      </c>
      <c r="D12" s="125"/>
      <c r="E12" s="125"/>
      <c r="F12" s="125"/>
    </row>
    <row r="13" spans="2:6" ht="14.25">
      <c r="B13" s="125" t="s">
        <v>27</v>
      </c>
      <c r="C13" s="126" t="s">
        <v>28</v>
      </c>
      <c r="D13" s="125"/>
      <c r="E13" s="125"/>
      <c r="F13" s="125"/>
    </row>
    <row r="14" spans="2:6" ht="14.25">
      <c r="B14" s="125" t="s">
        <v>29</v>
      </c>
      <c r="C14" s="126" t="s">
        <v>30</v>
      </c>
      <c r="D14" s="125"/>
      <c r="E14" s="125"/>
      <c r="F14" s="125"/>
    </row>
    <row r="15" spans="2:6" ht="25.5">
      <c r="B15" s="125" t="s">
        <v>31</v>
      </c>
      <c r="C15" s="126" t="s">
        <v>32</v>
      </c>
      <c r="D15" s="125"/>
      <c r="E15" s="125"/>
      <c r="F15" s="125"/>
    </row>
    <row r="16" spans="2:6" ht="14.25">
      <c r="B16" s="125" t="s">
        <v>33</v>
      </c>
      <c r="C16" s="126" t="s">
        <v>34</v>
      </c>
      <c r="D16" s="125"/>
      <c r="E16" s="125"/>
      <c r="F16" s="125"/>
    </row>
    <row r="17" spans="2:6" ht="14.25">
      <c r="B17" s="125" t="s">
        <v>35</v>
      </c>
      <c r="C17" s="126" t="s">
        <v>36</v>
      </c>
      <c r="D17" s="125"/>
      <c r="E17" s="125"/>
      <c r="F17" s="125"/>
    </row>
    <row r="18" spans="2:6" ht="25.5">
      <c r="B18" s="125" t="s">
        <v>37</v>
      </c>
      <c r="C18" s="126" t="s">
        <v>38</v>
      </c>
      <c r="D18" s="125"/>
      <c r="E18" s="125"/>
      <c r="F18" s="125"/>
    </row>
    <row r="19" spans="2:6" ht="14.25">
      <c r="B19" s="125" t="s">
        <v>39</v>
      </c>
      <c r="C19" s="126" t="s">
        <v>40</v>
      </c>
      <c r="D19" s="125"/>
      <c r="E19" s="125"/>
      <c r="F19" s="125"/>
    </row>
    <row r="20" spans="2:6" ht="14.25">
      <c r="B20" s="3"/>
      <c r="C20" s="2" t="s">
        <v>41</v>
      </c>
      <c r="D20" s="21"/>
      <c r="E20" s="162">
        <f>SUM(E19,E18,E17,E16,E15,E14,E13,E12,E11,E10,E9,E8,E7,E6,E5)</f>
        <v>0</v>
      </c>
      <c r="F20" s="127">
        <f>SUM(F19,F18,F17,F16,F15,F14,F13,F12,F11,F10,F9,F8,F7,F6,F5)</f>
        <v>0</v>
      </c>
    </row>
    <row r="47" ht="14.25">
      <c r="D47" s="619">
        <v>8</v>
      </c>
    </row>
  </sheetData>
  <sheetProtection/>
  <mergeCells count="6">
    <mergeCell ref="B3:B4"/>
    <mergeCell ref="D3:D4"/>
    <mergeCell ref="F3:F4"/>
    <mergeCell ref="E3:E4"/>
    <mergeCell ref="C3:C4"/>
    <mergeCell ref="B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view="pageBreakPreview" zoomScaleSheetLayoutView="100" zoomScalePageLayoutView="0" workbookViewId="0" topLeftCell="A25">
      <selection activeCell="C42" sqref="C42"/>
    </sheetView>
  </sheetViews>
  <sheetFormatPr defaultColWidth="8.796875" defaultRowHeight="14.25"/>
  <cols>
    <col min="3" max="3" width="17" style="0" customWidth="1"/>
    <col min="5" max="5" width="11" style="0" customWidth="1"/>
  </cols>
  <sheetData>
    <row r="1" spans="2:6" ht="33" customHeight="1">
      <c r="B1" s="490" t="s">
        <v>975</v>
      </c>
      <c r="C1" s="490"/>
      <c r="D1" s="490"/>
      <c r="E1" s="490"/>
      <c r="F1" s="490"/>
    </row>
    <row r="2" spans="2:6" ht="14.25">
      <c r="B2" s="491" t="s">
        <v>1520</v>
      </c>
      <c r="C2" s="491"/>
      <c r="D2" s="491"/>
      <c r="E2" s="491"/>
      <c r="F2" s="491"/>
    </row>
    <row r="3" spans="2:6" ht="38.25" customHeight="1">
      <c r="B3" s="446" t="s">
        <v>0</v>
      </c>
      <c r="C3" s="492" t="s">
        <v>55</v>
      </c>
      <c r="D3" s="446" t="s">
        <v>47</v>
      </c>
      <c r="E3" s="492" t="s">
        <v>44</v>
      </c>
      <c r="F3" s="492" t="s">
        <v>54</v>
      </c>
    </row>
    <row r="4" spans="2:6" ht="14.25">
      <c r="B4" s="446"/>
      <c r="C4" s="492"/>
      <c r="D4" s="446"/>
      <c r="E4" s="492"/>
      <c r="F4" s="492"/>
    </row>
    <row r="5" spans="2:6" ht="14.25">
      <c r="B5" s="113" t="s">
        <v>6</v>
      </c>
      <c r="C5" s="109" t="s">
        <v>7</v>
      </c>
      <c r="D5" s="114"/>
      <c r="E5" s="115">
        <f>SUM(E6:E17)</f>
        <v>0.6839000000000001</v>
      </c>
      <c r="F5" s="116">
        <f>SUM(F6:F17)</f>
        <v>186900</v>
      </c>
    </row>
    <row r="6" spans="2:6" ht="14.25" customHeight="1">
      <c r="B6" s="474">
        <v>1</v>
      </c>
      <c r="C6" s="485" t="s">
        <v>585</v>
      </c>
      <c r="D6" s="277" t="s">
        <v>1372</v>
      </c>
      <c r="E6" s="475">
        <v>0.1462</v>
      </c>
      <c r="F6" s="481">
        <v>34500</v>
      </c>
    </row>
    <row r="7" spans="2:6" ht="14.25">
      <c r="B7" s="484"/>
      <c r="C7" s="487"/>
      <c r="D7" s="277" t="s">
        <v>1373</v>
      </c>
      <c r="E7" s="476"/>
      <c r="F7" s="482"/>
    </row>
    <row r="8" spans="2:6" ht="14.25">
      <c r="B8" s="242">
        <v>2</v>
      </c>
      <c r="C8" s="278" t="s">
        <v>1374</v>
      </c>
      <c r="D8" s="277" t="s">
        <v>1375</v>
      </c>
      <c r="E8" s="279">
        <v>0.0183</v>
      </c>
      <c r="F8" s="280">
        <v>3900</v>
      </c>
    </row>
    <row r="9" spans="2:6" ht="14.25">
      <c r="B9" s="242">
        <v>3</v>
      </c>
      <c r="C9" s="278" t="s">
        <v>1376</v>
      </c>
      <c r="D9" s="277" t="s">
        <v>125</v>
      </c>
      <c r="E9" s="279">
        <v>0.0423</v>
      </c>
      <c r="F9" s="280">
        <v>10200</v>
      </c>
    </row>
    <row r="10" spans="2:6" ht="14.25">
      <c r="B10" s="474">
        <v>4</v>
      </c>
      <c r="C10" s="485" t="s">
        <v>634</v>
      </c>
      <c r="D10" s="277" t="s">
        <v>1377</v>
      </c>
      <c r="E10" s="475">
        <v>0.2765</v>
      </c>
      <c r="F10" s="481">
        <v>54300</v>
      </c>
    </row>
    <row r="11" spans="2:6" ht="14.25">
      <c r="B11" s="483"/>
      <c r="C11" s="486"/>
      <c r="D11" s="277" t="s">
        <v>1378</v>
      </c>
      <c r="E11" s="488"/>
      <c r="F11" s="489"/>
    </row>
    <row r="12" spans="2:6" ht="14.25">
      <c r="B12" s="484"/>
      <c r="C12" s="487"/>
      <c r="D12" s="277" t="s">
        <v>1379</v>
      </c>
      <c r="E12" s="476"/>
      <c r="F12" s="482"/>
    </row>
    <row r="13" spans="2:6" ht="14.25">
      <c r="B13" s="474">
        <v>5</v>
      </c>
      <c r="C13" s="485" t="s">
        <v>1380</v>
      </c>
      <c r="D13" s="277" t="s">
        <v>111</v>
      </c>
      <c r="E13" s="475">
        <v>0.1437</v>
      </c>
      <c r="F13" s="481">
        <v>70200</v>
      </c>
    </row>
    <row r="14" spans="2:6" ht="15.75" customHeight="1">
      <c r="B14" s="484"/>
      <c r="C14" s="487"/>
      <c r="D14" s="277" t="s">
        <v>112</v>
      </c>
      <c r="E14" s="476"/>
      <c r="F14" s="482"/>
    </row>
    <row r="15" spans="2:6" ht="14.25">
      <c r="B15" s="242">
        <v>6</v>
      </c>
      <c r="C15" s="281" t="s">
        <v>1381</v>
      </c>
      <c r="D15" s="277" t="s">
        <v>139</v>
      </c>
      <c r="E15" s="279">
        <v>0.0143</v>
      </c>
      <c r="F15" s="280">
        <v>3300</v>
      </c>
    </row>
    <row r="16" spans="2:6" ht="14.25">
      <c r="B16" s="242">
        <v>7</v>
      </c>
      <c r="C16" s="281" t="s">
        <v>1381</v>
      </c>
      <c r="D16" s="277" t="s">
        <v>138</v>
      </c>
      <c r="E16" s="279">
        <v>0.0218</v>
      </c>
      <c r="F16" s="280">
        <v>5800</v>
      </c>
    </row>
    <row r="17" spans="2:6" ht="15" customHeight="1">
      <c r="B17" s="242">
        <v>8</v>
      </c>
      <c r="C17" s="281" t="s">
        <v>555</v>
      </c>
      <c r="D17" s="277" t="s">
        <v>1382</v>
      </c>
      <c r="E17" s="279">
        <v>0.0208</v>
      </c>
      <c r="F17" s="280">
        <v>4700</v>
      </c>
    </row>
    <row r="18" spans="2:6" ht="14.25">
      <c r="B18" s="254" t="s">
        <v>12</v>
      </c>
      <c r="C18" s="266" t="s">
        <v>13</v>
      </c>
      <c r="D18" s="282"/>
      <c r="E18" s="267"/>
      <c r="F18" s="268"/>
    </row>
    <row r="19" spans="2:6" ht="14.25" customHeight="1">
      <c r="B19" s="248" t="s">
        <v>15</v>
      </c>
      <c r="C19" s="253" t="s">
        <v>16</v>
      </c>
      <c r="D19" s="283"/>
      <c r="E19" s="255"/>
      <c r="F19" s="252"/>
    </row>
    <row r="20" spans="2:6" ht="13.5" customHeight="1">
      <c r="B20" s="248" t="s">
        <v>17</v>
      </c>
      <c r="C20" s="253" t="s">
        <v>18</v>
      </c>
      <c r="D20" s="283"/>
      <c r="E20" s="255"/>
      <c r="F20" s="252"/>
    </row>
    <row r="21" spans="2:6" ht="13.5" customHeight="1">
      <c r="B21" s="248" t="s">
        <v>19</v>
      </c>
      <c r="C21" s="253" t="s">
        <v>20</v>
      </c>
      <c r="D21" s="283"/>
      <c r="E21" s="255"/>
      <c r="F21" s="252"/>
    </row>
    <row r="22" spans="2:6" ht="13.5" customHeight="1">
      <c r="B22" s="248" t="s">
        <v>21</v>
      </c>
      <c r="C22" s="253" t="s">
        <v>22</v>
      </c>
      <c r="D22" s="283"/>
      <c r="E22" s="255">
        <v>0.25</v>
      </c>
      <c r="F22" s="252">
        <v>797.3</v>
      </c>
    </row>
    <row r="23" spans="2:6" ht="13.5" customHeight="1">
      <c r="B23" s="284"/>
      <c r="C23" s="285"/>
      <c r="D23" s="286" t="s">
        <v>1288</v>
      </c>
      <c r="E23" s="287">
        <v>0.25</v>
      </c>
      <c r="F23" s="288">
        <v>797.3</v>
      </c>
    </row>
    <row r="24" spans="2:6" ht="13.5" customHeight="1">
      <c r="B24" s="248" t="s">
        <v>23</v>
      </c>
      <c r="C24" s="253" t="s">
        <v>24</v>
      </c>
      <c r="D24" s="283"/>
      <c r="E24" s="255"/>
      <c r="F24" s="252"/>
    </row>
    <row r="25" spans="2:6" ht="13.5" customHeight="1">
      <c r="B25" s="248" t="s">
        <v>25</v>
      </c>
      <c r="C25" s="253" t="s">
        <v>26</v>
      </c>
      <c r="D25" s="289"/>
      <c r="E25" s="255">
        <f>SUM(E26)</f>
        <v>0.99</v>
      </c>
      <c r="F25" s="252">
        <f>SUM(F26)</f>
        <v>44600</v>
      </c>
    </row>
    <row r="26" spans="2:6" ht="13.5" customHeight="1">
      <c r="B26" s="290"/>
      <c r="C26" s="291"/>
      <c r="D26" s="292" t="s">
        <v>163</v>
      </c>
      <c r="E26" s="477">
        <v>0.99</v>
      </c>
      <c r="F26" s="479">
        <v>44600</v>
      </c>
    </row>
    <row r="27" spans="2:6" ht="13.5" customHeight="1">
      <c r="B27" s="290"/>
      <c r="C27" s="291"/>
      <c r="D27" s="292" t="s">
        <v>164</v>
      </c>
      <c r="E27" s="478"/>
      <c r="F27" s="480"/>
    </row>
    <row r="28" spans="2:6" ht="13.5" customHeight="1">
      <c r="B28" s="248" t="s">
        <v>27</v>
      </c>
      <c r="C28" s="253" t="s">
        <v>28</v>
      </c>
      <c r="D28" s="282"/>
      <c r="E28" s="255">
        <f>SUM(E29)</f>
        <v>0.1</v>
      </c>
      <c r="F28" s="252">
        <f>SUM(F29)</f>
        <v>9100</v>
      </c>
    </row>
    <row r="29" spans="2:6" ht="13.5" customHeight="1">
      <c r="B29" s="290"/>
      <c r="C29" s="293"/>
      <c r="D29" s="294" t="s">
        <v>165</v>
      </c>
      <c r="E29" s="295">
        <v>0.1</v>
      </c>
      <c r="F29" s="296">
        <v>9100</v>
      </c>
    </row>
    <row r="30" spans="2:6" ht="13.5" customHeight="1">
      <c r="B30" s="248" t="s">
        <v>29</v>
      </c>
      <c r="C30" s="253" t="s">
        <v>30</v>
      </c>
      <c r="D30" s="283"/>
      <c r="E30" s="255"/>
      <c r="F30" s="252"/>
    </row>
    <row r="31" spans="2:6" ht="13.5" customHeight="1">
      <c r="B31" s="248" t="s">
        <v>31</v>
      </c>
      <c r="C31" s="253" t="s">
        <v>32</v>
      </c>
      <c r="D31" s="283"/>
      <c r="E31" s="255"/>
      <c r="F31" s="252"/>
    </row>
    <row r="32" spans="2:6" ht="13.5" customHeight="1">
      <c r="B32" s="248" t="s">
        <v>33</v>
      </c>
      <c r="C32" s="253" t="s">
        <v>34</v>
      </c>
      <c r="D32" s="283"/>
      <c r="E32" s="255"/>
      <c r="F32" s="252"/>
    </row>
    <row r="33" spans="2:6" ht="13.5" customHeight="1">
      <c r="B33" s="248" t="s">
        <v>35</v>
      </c>
      <c r="C33" s="253" t="s">
        <v>36</v>
      </c>
      <c r="D33" s="283"/>
      <c r="E33" s="255">
        <f>SUM(E34)</f>
        <v>0.28</v>
      </c>
      <c r="F33" s="252">
        <f>SUM(F34)</f>
        <v>29000</v>
      </c>
    </row>
    <row r="34" spans="2:6" ht="12.75" customHeight="1">
      <c r="B34" s="290"/>
      <c r="C34" s="293"/>
      <c r="D34" s="294" t="s">
        <v>1383</v>
      </c>
      <c r="E34" s="295">
        <v>0.28</v>
      </c>
      <c r="F34" s="296">
        <v>29000</v>
      </c>
    </row>
    <row r="35" spans="2:6" ht="12.75" customHeight="1">
      <c r="B35" s="248" t="s">
        <v>37</v>
      </c>
      <c r="C35" s="253" t="s">
        <v>38</v>
      </c>
      <c r="D35" s="283"/>
      <c r="E35" s="255"/>
      <c r="F35" s="252"/>
    </row>
    <row r="36" spans="2:6" ht="14.25">
      <c r="B36" s="248" t="s">
        <v>39</v>
      </c>
      <c r="C36" s="253" t="s">
        <v>40</v>
      </c>
      <c r="D36" s="283"/>
      <c r="E36" s="255">
        <f>SUM(E37)</f>
        <v>0.82</v>
      </c>
      <c r="F36" s="252">
        <f>SUM(F37)</f>
        <v>70100</v>
      </c>
    </row>
    <row r="37" spans="2:6" ht="14.25">
      <c r="B37" s="290"/>
      <c r="C37" s="293"/>
      <c r="D37" s="294" t="s">
        <v>208</v>
      </c>
      <c r="E37" s="295">
        <v>0.82</v>
      </c>
      <c r="F37" s="296">
        <v>70100</v>
      </c>
    </row>
    <row r="38" spans="2:6" ht="14.25">
      <c r="B38" s="297"/>
      <c r="C38" s="298" t="s">
        <v>41</v>
      </c>
      <c r="D38" s="297"/>
      <c r="E38" s="299">
        <f>SUM(E36,E35,E33,E32,E31,E30,E28,E25,E24,E22,E21,E20,E19,E18,E5)</f>
        <v>3.1239000000000003</v>
      </c>
      <c r="F38" s="300">
        <f>SUM(F36,F35,F33,F32,F31,F30,F28,F25,F24,F22,F21,F20,F19,F18,F5)</f>
        <v>340497.3</v>
      </c>
    </row>
    <row r="50" ht="14.25">
      <c r="D50" s="402">
        <v>9</v>
      </c>
    </row>
  </sheetData>
  <sheetProtection/>
  <mergeCells count="21">
    <mergeCell ref="E6:E7"/>
    <mergeCell ref="C13:C14"/>
    <mergeCell ref="D3:D4"/>
    <mergeCell ref="F13:F14"/>
    <mergeCell ref="B1:F1"/>
    <mergeCell ref="B2:F2"/>
    <mergeCell ref="C3:C4"/>
    <mergeCell ref="E3:E4"/>
    <mergeCell ref="F3:F4"/>
    <mergeCell ref="B6:B7"/>
    <mergeCell ref="C6:C7"/>
    <mergeCell ref="E13:E14"/>
    <mergeCell ref="B3:B4"/>
    <mergeCell ref="E26:E27"/>
    <mergeCell ref="F26:F27"/>
    <mergeCell ref="F6:F7"/>
    <mergeCell ref="B10:B12"/>
    <mergeCell ref="C10:C12"/>
    <mergeCell ref="E10:E12"/>
    <mergeCell ref="F10:F12"/>
    <mergeCell ref="B13:B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46"/>
  <sheetViews>
    <sheetView view="pageBreakPreview" zoomScaleSheetLayoutView="100" zoomScalePageLayoutView="0" workbookViewId="0" topLeftCell="A28">
      <selection activeCell="F32" sqref="F32"/>
    </sheetView>
  </sheetViews>
  <sheetFormatPr defaultColWidth="8.796875" defaultRowHeight="14.25"/>
  <cols>
    <col min="1" max="1" width="5.19921875" style="0" customWidth="1"/>
    <col min="2" max="2" width="5.09765625" style="0" customWidth="1"/>
    <col min="3" max="3" width="10.5" style="0" customWidth="1"/>
    <col min="4" max="4" width="16.8984375" style="0" customWidth="1"/>
    <col min="5" max="5" width="11.59765625" style="0" customWidth="1"/>
    <col min="6" max="6" width="9.69921875" style="0" customWidth="1"/>
    <col min="8" max="8" width="13.09765625" style="0" customWidth="1"/>
  </cols>
  <sheetData>
    <row r="1" spans="2:8" ht="14.25">
      <c r="B1" s="494" t="s">
        <v>976</v>
      </c>
      <c r="C1" s="494"/>
      <c r="D1" s="494"/>
      <c r="E1" s="494"/>
      <c r="F1" s="494"/>
      <c r="G1" s="494"/>
      <c r="H1" s="494"/>
    </row>
    <row r="2" spans="2:8" ht="14.25">
      <c r="B2" s="494" t="s">
        <v>1384</v>
      </c>
      <c r="C2" s="494"/>
      <c r="D2" s="494"/>
      <c r="E2" s="494"/>
      <c r="F2" s="494"/>
      <c r="G2" s="494"/>
      <c r="H2" s="494"/>
    </row>
    <row r="3" spans="2:8" ht="48.75" customHeight="1">
      <c r="B3" s="493" t="s">
        <v>0</v>
      </c>
      <c r="C3" s="493" t="s">
        <v>56</v>
      </c>
      <c r="D3" s="493" t="s">
        <v>42</v>
      </c>
      <c r="E3" s="493" t="s">
        <v>57</v>
      </c>
      <c r="F3" s="495" t="s">
        <v>58</v>
      </c>
      <c r="G3" s="493" t="s">
        <v>1102</v>
      </c>
      <c r="H3" s="493" t="s">
        <v>60</v>
      </c>
    </row>
    <row r="4" spans="2:8" ht="14.25">
      <c r="B4" s="493"/>
      <c r="C4" s="493"/>
      <c r="D4" s="493"/>
      <c r="E4" s="493"/>
      <c r="F4" s="495"/>
      <c r="G4" s="493"/>
      <c r="H4" s="493"/>
    </row>
    <row r="5" spans="2:8" ht="14.25">
      <c r="B5" s="302" t="s">
        <v>6</v>
      </c>
      <c r="C5" s="303" t="s">
        <v>7</v>
      </c>
      <c r="D5" s="302"/>
      <c r="E5" s="302"/>
      <c r="F5" s="302"/>
      <c r="G5" s="302">
        <f>SUM(G6:G7)</f>
        <v>102.16</v>
      </c>
      <c r="H5" s="304">
        <f>SUM(H6:H7)</f>
        <v>92480</v>
      </c>
    </row>
    <row r="6" spans="2:8" ht="28.5" customHeight="1">
      <c r="B6" s="94"/>
      <c r="C6" s="305"/>
      <c r="D6" s="130" t="s">
        <v>1385</v>
      </c>
      <c r="E6" s="306" t="s">
        <v>1319</v>
      </c>
      <c r="F6" s="94">
        <v>0.0479</v>
      </c>
      <c r="G6" s="94">
        <v>37.35</v>
      </c>
      <c r="H6" s="307">
        <v>32480</v>
      </c>
    </row>
    <row r="7" spans="2:8" ht="26.25" customHeight="1">
      <c r="B7" s="94"/>
      <c r="C7" s="308"/>
      <c r="D7" s="93" t="s">
        <v>1386</v>
      </c>
      <c r="E7" s="94" t="s">
        <v>1387</v>
      </c>
      <c r="F7" s="94">
        <v>0.0344</v>
      </c>
      <c r="G7" s="94">
        <v>64.81</v>
      </c>
      <c r="H7" s="307">
        <v>60000</v>
      </c>
    </row>
    <row r="8" spans="2:8" ht="14.25" customHeight="1" hidden="1">
      <c r="B8" s="94"/>
      <c r="C8" s="308"/>
      <c r="D8" s="93" t="s">
        <v>1388</v>
      </c>
      <c r="E8" s="93"/>
      <c r="F8" s="93"/>
      <c r="G8" s="93"/>
      <c r="H8" s="309"/>
    </row>
    <row r="9" spans="2:8" ht="14.25" customHeight="1" hidden="1">
      <c r="B9" s="93"/>
      <c r="C9" s="308"/>
      <c r="D9" s="93" t="s">
        <v>1389</v>
      </c>
      <c r="E9" s="94" t="s">
        <v>1390</v>
      </c>
      <c r="F9" s="94">
        <v>0.025</v>
      </c>
      <c r="G9" s="94">
        <v>45.05</v>
      </c>
      <c r="H9" s="307">
        <v>46400</v>
      </c>
    </row>
    <row r="10" spans="2:8" ht="16.5" customHeight="1">
      <c r="B10" s="93"/>
      <c r="C10" s="308"/>
      <c r="D10" s="130" t="s">
        <v>1391</v>
      </c>
      <c r="E10" s="131" t="s">
        <v>1392</v>
      </c>
      <c r="F10" s="131">
        <v>0.1606</v>
      </c>
      <c r="G10" s="131">
        <v>50.44</v>
      </c>
      <c r="H10" s="310">
        <v>160000</v>
      </c>
    </row>
    <row r="11" spans="2:8" ht="28.5">
      <c r="B11" s="93"/>
      <c r="C11" s="93"/>
      <c r="D11" s="311" t="s">
        <v>1393</v>
      </c>
      <c r="E11" s="312" t="s">
        <v>1394</v>
      </c>
      <c r="F11" s="311">
        <v>0.286</v>
      </c>
      <c r="G11" s="311">
        <v>41.35</v>
      </c>
      <c r="H11" s="313">
        <v>101000</v>
      </c>
    </row>
    <row r="12" spans="2:8" ht="25.5">
      <c r="B12" s="314" t="s">
        <v>12</v>
      </c>
      <c r="C12" s="315" t="s">
        <v>13</v>
      </c>
      <c r="D12" s="316"/>
      <c r="E12" s="317"/>
      <c r="F12" s="316"/>
      <c r="G12" s="316"/>
      <c r="H12" s="316"/>
    </row>
    <row r="13" spans="2:8" ht="14.25">
      <c r="B13" s="318" t="s">
        <v>15</v>
      </c>
      <c r="C13" s="319" t="s">
        <v>16</v>
      </c>
      <c r="D13" s="314"/>
      <c r="E13" s="314"/>
      <c r="F13" s="314"/>
      <c r="G13" s="314"/>
      <c r="H13" s="320"/>
    </row>
    <row r="14" spans="2:8" ht="14.25">
      <c r="B14" s="318" t="s">
        <v>19</v>
      </c>
      <c r="C14" s="319" t="s">
        <v>20</v>
      </c>
      <c r="D14" s="318"/>
      <c r="E14" s="318"/>
      <c r="F14" s="318"/>
      <c r="G14" s="318"/>
      <c r="H14" s="321"/>
    </row>
    <row r="15" spans="2:8" ht="14.25">
      <c r="B15" s="318" t="s">
        <v>21</v>
      </c>
      <c r="C15" s="319" t="s">
        <v>22</v>
      </c>
      <c r="D15" s="318"/>
      <c r="E15" s="318"/>
      <c r="F15" s="318"/>
      <c r="G15" s="318"/>
      <c r="H15" s="321"/>
    </row>
    <row r="16" spans="2:8" ht="14.25">
      <c r="B16" s="318" t="s">
        <v>23</v>
      </c>
      <c r="C16" s="319" t="s">
        <v>24</v>
      </c>
      <c r="D16" s="318"/>
      <c r="E16" s="318"/>
      <c r="F16" s="318"/>
      <c r="G16" s="318"/>
      <c r="H16" s="321"/>
    </row>
    <row r="17" spans="2:8" ht="14.25">
      <c r="B17" s="318" t="s">
        <v>25</v>
      </c>
      <c r="C17" s="319" t="s">
        <v>26</v>
      </c>
      <c r="D17" s="318"/>
      <c r="E17" s="318"/>
      <c r="F17" s="318"/>
      <c r="G17" s="318"/>
      <c r="H17" s="321"/>
    </row>
    <row r="18" spans="2:8" ht="14.25">
      <c r="B18" s="318" t="s">
        <v>27</v>
      </c>
      <c r="C18" s="319" t="s">
        <v>28</v>
      </c>
      <c r="D18" s="318"/>
      <c r="E18" s="318"/>
      <c r="F18" s="318"/>
      <c r="G18" s="318"/>
      <c r="H18" s="321"/>
    </row>
    <row r="19" spans="2:8" ht="14.25">
      <c r="B19" s="318" t="s">
        <v>29</v>
      </c>
      <c r="C19" s="319" t="s">
        <v>30</v>
      </c>
      <c r="D19" s="318"/>
      <c r="E19" s="318"/>
      <c r="F19" s="318"/>
      <c r="G19" s="318"/>
      <c r="H19" s="321"/>
    </row>
    <row r="20" spans="2:8" ht="25.5">
      <c r="B20" s="318" t="s">
        <v>31</v>
      </c>
      <c r="C20" s="319" t="s">
        <v>32</v>
      </c>
      <c r="D20" s="318"/>
      <c r="E20" s="318"/>
      <c r="F20" s="318"/>
      <c r="G20" s="318"/>
      <c r="H20" s="321"/>
    </row>
    <row r="21" spans="2:8" ht="14.25">
      <c r="B21" s="318" t="s">
        <v>33</v>
      </c>
      <c r="C21" s="319" t="s">
        <v>34</v>
      </c>
      <c r="D21" s="318"/>
      <c r="E21" s="318"/>
      <c r="F21" s="318"/>
      <c r="G21" s="318"/>
      <c r="H21" s="321"/>
    </row>
    <row r="22" spans="2:8" ht="14.25">
      <c r="B22" s="318" t="s">
        <v>35</v>
      </c>
      <c r="C22" s="319" t="s">
        <v>36</v>
      </c>
      <c r="D22" s="318"/>
      <c r="E22" s="318"/>
      <c r="F22" s="318"/>
      <c r="G22" s="318"/>
      <c r="H22" s="321"/>
    </row>
    <row r="23" spans="2:8" ht="25.5">
      <c r="B23" s="318" t="s">
        <v>37</v>
      </c>
      <c r="C23" s="319" t="s">
        <v>38</v>
      </c>
      <c r="D23" s="318"/>
      <c r="E23" s="318"/>
      <c r="F23" s="318"/>
      <c r="G23" s="318"/>
      <c r="H23" s="321"/>
    </row>
    <row r="24" spans="2:8" ht="14.25">
      <c r="B24" s="318" t="s">
        <v>39</v>
      </c>
      <c r="C24" s="319" t="s">
        <v>40</v>
      </c>
      <c r="D24" s="318"/>
      <c r="E24" s="318"/>
      <c r="F24" s="318"/>
      <c r="G24" s="318"/>
      <c r="H24" s="321"/>
    </row>
    <row r="25" spans="2:8" ht="14.25">
      <c r="B25" s="318"/>
      <c r="C25" s="322" t="s">
        <v>41</v>
      </c>
      <c r="D25" s="323"/>
      <c r="E25" s="323"/>
      <c r="F25" s="323"/>
      <c r="G25" s="324">
        <f>SUM(G24,G23,G22,G21,G20,G19,G18,G17,G16,G15,G14,G13,G12,G5)</f>
        <v>102.16</v>
      </c>
      <c r="H25" s="325">
        <f>SUM(H12:H24,H5)</f>
        <v>92480</v>
      </c>
    </row>
    <row r="46" ht="14.25">
      <c r="E46" s="398">
        <v>10</v>
      </c>
    </row>
  </sheetData>
  <sheetProtection/>
  <mergeCells count="9">
    <mergeCell ref="D3:D4"/>
    <mergeCell ref="E3:E4"/>
    <mergeCell ref="B1:H1"/>
    <mergeCell ref="B2:H2"/>
    <mergeCell ref="H3:H4"/>
    <mergeCell ref="B3:B4"/>
    <mergeCell ref="F3:F4"/>
    <mergeCell ref="G3:G4"/>
    <mergeCell ref="C3:C4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49"/>
  <sheetViews>
    <sheetView view="pageBreakPreview" zoomScaleSheetLayoutView="100" zoomScalePageLayoutView="0" workbookViewId="0" topLeftCell="A28">
      <selection activeCell="B1" sqref="B1:F1"/>
    </sheetView>
  </sheetViews>
  <sheetFormatPr defaultColWidth="8.796875" defaultRowHeight="14.25"/>
  <cols>
    <col min="1" max="1" width="5.8984375" style="0" customWidth="1"/>
    <col min="3" max="3" width="19.59765625" style="0" customWidth="1"/>
    <col min="4" max="4" width="13.09765625" style="0" customWidth="1"/>
    <col min="6" max="6" width="12.8984375" style="0" customWidth="1"/>
  </cols>
  <sheetData>
    <row r="1" spans="2:6" ht="30.75" customHeight="1">
      <c r="B1" s="503" t="s">
        <v>1395</v>
      </c>
      <c r="C1" s="503"/>
      <c r="D1" s="503"/>
      <c r="E1" s="503"/>
      <c r="F1" s="503"/>
    </row>
    <row r="2" spans="2:6" ht="29.25" customHeight="1">
      <c r="B2" s="504" t="s">
        <v>977</v>
      </c>
      <c r="C2" s="504"/>
      <c r="D2" s="504"/>
      <c r="E2" s="504"/>
      <c r="F2" s="504"/>
    </row>
    <row r="3" spans="2:6" ht="51" customHeight="1">
      <c r="B3" s="473" t="s">
        <v>0</v>
      </c>
      <c r="C3" s="473" t="s">
        <v>76</v>
      </c>
      <c r="D3" s="473" t="s">
        <v>47</v>
      </c>
      <c r="E3" s="473" t="s">
        <v>49</v>
      </c>
      <c r="F3" s="473" t="s">
        <v>77</v>
      </c>
    </row>
    <row r="4" spans="2:6" ht="0.75" customHeight="1">
      <c r="B4" s="473"/>
      <c r="C4" s="473"/>
      <c r="D4" s="473"/>
      <c r="E4" s="473"/>
      <c r="F4" s="473"/>
    </row>
    <row r="5" spans="2:6" ht="14.25" customHeight="1" hidden="1">
      <c r="B5" s="473"/>
      <c r="C5" s="473"/>
      <c r="D5" s="473"/>
      <c r="E5" s="473"/>
      <c r="F5" s="473"/>
    </row>
    <row r="6" spans="2:6" ht="14.25">
      <c r="B6" s="248" t="s">
        <v>6</v>
      </c>
      <c r="C6" s="253" t="s">
        <v>7</v>
      </c>
      <c r="D6" s="326"/>
      <c r="E6" s="255">
        <f>SUM(E7:E8)</f>
        <v>0.2321</v>
      </c>
      <c r="F6" s="252">
        <f>SUM(F7:F8)</f>
        <v>84600</v>
      </c>
    </row>
    <row r="7" spans="2:6" ht="14.25">
      <c r="B7" s="496"/>
      <c r="C7" s="498" t="s">
        <v>1287</v>
      </c>
      <c r="D7" s="328" t="s">
        <v>1396</v>
      </c>
      <c r="E7" s="329">
        <v>0.1555</v>
      </c>
      <c r="F7" s="500">
        <v>84600</v>
      </c>
    </row>
    <row r="8" spans="2:6" ht="16.5" customHeight="1">
      <c r="B8" s="497"/>
      <c r="C8" s="499"/>
      <c r="D8" s="237" t="s">
        <v>1397</v>
      </c>
      <c r="E8" s="329">
        <v>0.0766</v>
      </c>
      <c r="F8" s="501"/>
    </row>
    <row r="9" spans="2:6" ht="18.75" customHeight="1">
      <c r="B9" s="330"/>
      <c r="C9" s="266" t="s">
        <v>13</v>
      </c>
      <c r="D9" s="282"/>
      <c r="E9" s="267"/>
      <c r="F9" s="268"/>
    </row>
    <row r="10" spans="2:6" ht="18" customHeight="1">
      <c r="B10" s="502"/>
      <c r="C10" s="253" t="s">
        <v>16</v>
      </c>
      <c r="D10" s="283"/>
      <c r="E10" s="255"/>
      <c r="F10" s="252"/>
    </row>
    <row r="11" spans="2:6" ht="15.75" customHeight="1">
      <c r="B11" s="502"/>
      <c r="C11" s="253" t="s">
        <v>18</v>
      </c>
      <c r="D11" s="283"/>
      <c r="E11" s="255"/>
      <c r="F11" s="252"/>
    </row>
    <row r="12" spans="2:6" ht="13.5" customHeight="1">
      <c r="B12" s="331"/>
      <c r="C12" s="253" t="s">
        <v>20</v>
      </c>
      <c r="D12" s="283"/>
      <c r="E12" s="255">
        <v>0.2808</v>
      </c>
      <c r="F12" s="252">
        <f>SUM(F13:F13)</f>
        <v>2000</v>
      </c>
    </row>
    <row r="13" spans="2:6" ht="12.75" customHeight="1">
      <c r="B13" s="284"/>
      <c r="C13" s="333" t="s">
        <v>1398</v>
      </c>
      <c r="D13" s="334" t="s">
        <v>1399</v>
      </c>
      <c r="E13" s="335">
        <v>0.02</v>
      </c>
      <c r="F13" s="393">
        <v>2000</v>
      </c>
    </row>
    <row r="14" spans="2:6" ht="14.25">
      <c r="B14" s="336"/>
      <c r="C14" s="253" t="s">
        <v>24</v>
      </c>
      <c r="D14" s="283"/>
      <c r="E14" s="255"/>
      <c r="F14" s="252"/>
    </row>
    <row r="15" spans="2:6" ht="14.25">
      <c r="B15" s="336"/>
      <c r="C15" s="253" t="s">
        <v>26</v>
      </c>
      <c r="D15" s="283"/>
      <c r="E15" s="269"/>
      <c r="F15" s="252"/>
    </row>
    <row r="16" spans="2:6" ht="14.25">
      <c r="B16" s="330"/>
      <c r="C16" s="253" t="s">
        <v>28</v>
      </c>
      <c r="D16" s="283"/>
      <c r="E16" s="269"/>
      <c r="F16" s="252"/>
    </row>
    <row r="17" spans="2:6" ht="14.25">
      <c r="B17" s="330"/>
      <c r="C17" s="253" t="s">
        <v>30</v>
      </c>
      <c r="D17" s="283"/>
      <c r="E17" s="255"/>
      <c r="F17" s="252"/>
    </row>
    <row r="18" spans="2:6" ht="14.25">
      <c r="B18" s="330"/>
      <c r="C18" s="256" t="s">
        <v>32</v>
      </c>
      <c r="D18" s="289"/>
      <c r="E18" s="270"/>
      <c r="F18" s="247"/>
    </row>
    <row r="19" spans="2:6" ht="14.25">
      <c r="B19" s="284"/>
      <c r="C19" s="278"/>
      <c r="D19" s="327"/>
      <c r="E19" s="279"/>
      <c r="F19" s="327"/>
    </row>
    <row r="20" spans="2:6" ht="14.25">
      <c r="B20" s="330"/>
      <c r="C20" s="266" t="s">
        <v>34</v>
      </c>
      <c r="D20" s="282"/>
      <c r="E20" s="267"/>
      <c r="F20" s="268"/>
    </row>
    <row r="21" spans="2:6" ht="14.25">
      <c r="B21" s="284"/>
      <c r="C21" s="339"/>
      <c r="D21" s="340"/>
      <c r="E21" s="341"/>
      <c r="F21" s="241"/>
    </row>
    <row r="22" spans="2:6" ht="14.25">
      <c r="B22" s="330"/>
      <c r="C22" s="253" t="s">
        <v>36</v>
      </c>
      <c r="D22" s="283"/>
      <c r="E22" s="255"/>
      <c r="F22" s="252"/>
    </row>
    <row r="23" spans="2:6" ht="14.25">
      <c r="B23" s="342"/>
      <c r="C23" s="253" t="s">
        <v>38</v>
      </c>
      <c r="D23" s="283"/>
      <c r="E23" s="255"/>
      <c r="F23" s="252"/>
    </row>
    <row r="24" spans="2:6" ht="14.25">
      <c r="B24" s="330"/>
      <c r="C24" s="253" t="s">
        <v>40</v>
      </c>
      <c r="D24" s="283"/>
      <c r="E24" s="255"/>
      <c r="F24" s="252"/>
    </row>
    <row r="25" spans="2:6" ht="14.25">
      <c r="B25" s="284"/>
      <c r="C25" s="298" t="s">
        <v>41</v>
      </c>
      <c r="D25" s="343"/>
      <c r="E25" s="344">
        <f>SUM(E24,E23,E22,E20,E18,E17,E16,E15,E14,E12,E11,E10,E9,E6)</f>
        <v>0.5129</v>
      </c>
      <c r="F25" s="345">
        <f>SUM(F24,F23,F22,F20,F18,F17,F16,F15,F14,F12,F11,F10,F9,F6)</f>
        <v>86600</v>
      </c>
    </row>
    <row r="49" ht="14.25">
      <c r="D49" s="399">
        <v>11</v>
      </c>
    </row>
    <row r="71" ht="15.75" customHeight="1"/>
  </sheetData>
  <sheetProtection/>
  <mergeCells count="11">
    <mergeCell ref="D3:D5"/>
    <mergeCell ref="B7:B8"/>
    <mergeCell ref="C7:C8"/>
    <mergeCell ref="F7:F8"/>
    <mergeCell ref="B10:B11"/>
    <mergeCell ref="B1:F1"/>
    <mergeCell ref="B2:F2"/>
    <mergeCell ref="C3:C5"/>
    <mergeCell ref="E3:E5"/>
    <mergeCell ref="F3:F5"/>
    <mergeCell ref="B3:B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16"/>
  <sheetViews>
    <sheetView view="pageBreakPreview" zoomScaleSheetLayoutView="100" zoomScalePageLayoutView="0" workbookViewId="0" topLeftCell="A94">
      <selection activeCell="B63" sqref="B63"/>
    </sheetView>
  </sheetViews>
  <sheetFormatPr defaultColWidth="8.796875" defaultRowHeight="14.25"/>
  <cols>
    <col min="3" max="3" width="13.19921875" style="0" customWidth="1"/>
    <col min="4" max="4" width="11.09765625" style="0" customWidth="1"/>
    <col min="6" max="6" width="14.3984375" style="0" customWidth="1"/>
  </cols>
  <sheetData>
    <row r="1" spans="2:6" ht="14.25" customHeight="1">
      <c r="B1" s="505" t="s">
        <v>88</v>
      </c>
      <c r="C1" s="505"/>
      <c r="D1" s="505"/>
      <c r="E1" s="505"/>
      <c r="F1" s="505"/>
    </row>
    <row r="2" spans="2:6" ht="14.25">
      <c r="B2" s="505"/>
      <c r="C2" s="505"/>
      <c r="D2" s="505"/>
      <c r="E2" s="505"/>
      <c r="F2" s="505"/>
    </row>
    <row r="3" spans="2:6" ht="51" customHeight="1">
      <c r="B3" s="473" t="s">
        <v>0</v>
      </c>
      <c r="C3" s="473" t="s">
        <v>86</v>
      </c>
      <c r="D3" s="473" t="s">
        <v>47</v>
      </c>
      <c r="E3" s="473" t="s">
        <v>44</v>
      </c>
      <c r="F3" s="473" t="s">
        <v>87</v>
      </c>
    </row>
    <row r="4" spans="2:6" ht="14.25">
      <c r="B4" s="473"/>
      <c r="C4" s="473"/>
      <c r="D4" s="473"/>
      <c r="E4" s="473"/>
      <c r="F4" s="473"/>
    </row>
    <row r="5" spans="2:6" ht="14.25">
      <c r="B5" s="473"/>
      <c r="C5" s="473"/>
      <c r="D5" s="473"/>
      <c r="E5" s="473"/>
      <c r="F5" s="473"/>
    </row>
    <row r="6" spans="2:6" ht="14.25">
      <c r="B6" s="243" t="s">
        <v>6</v>
      </c>
      <c r="C6" s="256" t="s">
        <v>7</v>
      </c>
      <c r="D6" s="346"/>
      <c r="E6" s="270">
        <f>SUM(E7:E9)</f>
        <v>0.1434</v>
      </c>
      <c r="F6" s="247">
        <f>SUM(F7:F9)</f>
        <v>6325</v>
      </c>
    </row>
    <row r="7" spans="2:6" ht="19.5" customHeight="1">
      <c r="B7" s="242"/>
      <c r="C7" s="347" t="s">
        <v>1308</v>
      </c>
      <c r="D7" s="348" t="s">
        <v>1400</v>
      </c>
      <c r="E7" s="349">
        <v>0.0175</v>
      </c>
      <c r="F7" s="350">
        <v>6125</v>
      </c>
    </row>
    <row r="8" spans="2:6" ht="18.75" customHeight="1">
      <c r="B8" s="242"/>
      <c r="C8" s="347" t="s">
        <v>1308</v>
      </c>
      <c r="D8" s="348" t="s">
        <v>1401</v>
      </c>
      <c r="E8" s="351">
        <v>0.0614</v>
      </c>
      <c r="F8" s="350">
        <v>100</v>
      </c>
    </row>
    <row r="9" spans="2:6" ht="19.5" customHeight="1">
      <c r="B9" s="242"/>
      <c r="C9" s="347" t="s">
        <v>1308</v>
      </c>
      <c r="D9" s="348" t="s">
        <v>1402</v>
      </c>
      <c r="E9" s="351">
        <v>0.0645</v>
      </c>
      <c r="F9" s="350">
        <v>100</v>
      </c>
    </row>
    <row r="10" spans="2:6" ht="14.25">
      <c r="B10" s="248" t="s">
        <v>12</v>
      </c>
      <c r="C10" s="253" t="s">
        <v>13</v>
      </c>
      <c r="D10" s="283"/>
      <c r="E10" s="255"/>
      <c r="F10" s="252"/>
    </row>
    <row r="11" spans="2:6" ht="14.25">
      <c r="B11" s="260" t="s">
        <v>15</v>
      </c>
      <c r="C11" s="261" t="s">
        <v>16</v>
      </c>
      <c r="D11" s="352"/>
      <c r="E11" s="262">
        <f>SUM(E12:E20)</f>
        <v>2.29</v>
      </c>
      <c r="F11" s="263">
        <f>SUM(F12:F20)</f>
        <v>229000</v>
      </c>
    </row>
    <row r="12" spans="2:6" ht="14.25">
      <c r="B12" s="108">
        <v>2</v>
      </c>
      <c r="C12" s="98" t="s">
        <v>1250</v>
      </c>
      <c r="D12" s="104" t="s">
        <v>1403</v>
      </c>
      <c r="E12" s="95">
        <v>0.17</v>
      </c>
      <c r="F12" s="353">
        <v>17000</v>
      </c>
    </row>
    <row r="13" spans="2:6" ht="14.25">
      <c r="B13" s="108">
        <v>3</v>
      </c>
      <c r="C13" s="98" t="s">
        <v>1250</v>
      </c>
      <c r="D13" s="104">
        <v>28</v>
      </c>
      <c r="E13" s="95">
        <v>0.1</v>
      </c>
      <c r="F13" s="353">
        <v>10000</v>
      </c>
    </row>
    <row r="14" spans="2:6" ht="14.25">
      <c r="B14" s="108" t="s">
        <v>1404</v>
      </c>
      <c r="C14" s="98" t="s">
        <v>1250</v>
      </c>
      <c r="D14" s="104" t="s">
        <v>728</v>
      </c>
      <c r="E14" s="95">
        <v>0.03</v>
      </c>
      <c r="F14" s="353">
        <v>3000</v>
      </c>
    </row>
    <row r="15" spans="2:6" ht="14.25">
      <c r="B15" s="108" t="s">
        <v>1405</v>
      </c>
      <c r="C15" s="98" t="s">
        <v>1250</v>
      </c>
      <c r="D15" s="104" t="s">
        <v>1406</v>
      </c>
      <c r="E15" s="95">
        <v>0.1</v>
      </c>
      <c r="F15" s="353">
        <v>10000</v>
      </c>
    </row>
    <row r="16" spans="2:6" ht="14.25">
      <c r="B16" s="108" t="s">
        <v>1407</v>
      </c>
      <c r="C16" s="98" t="s">
        <v>1250</v>
      </c>
      <c r="D16" s="104">
        <v>64</v>
      </c>
      <c r="E16" s="95">
        <v>0.24</v>
      </c>
      <c r="F16" s="353">
        <v>24000</v>
      </c>
    </row>
    <row r="17" spans="2:6" ht="14.25">
      <c r="B17" s="108" t="s">
        <v>1408</v>
      </c>
      <c r="C17" s="98" t="s">
        <v>1250</v>
      </c>
      <c r="D17" s="104">
        <v>78</v>
      </c>
      <c r="E17" s="95">
        <v>0.17</v>
      </c>
      <c r="F17" s="353">
        <v>17000</v>
      </c>
    </row>
    <row r="18" spans="2:6" ht="14.25">
      <c r="B18" s="108" t="s">
        <v>1409</v>
      </c>
      <c r="C18" s="98" t="s">
        <v>1250</v>
      </c>
      <c r="D18" s="104">
        <v>80</v>
      </c>
      <c r="E18" s="95">
        <v>0.05</v>
      </c>
      <c r="F18" s="353">
        <v>5000</v>
      </c>
    </row>
    <row r="19" spans="2:6" ht="14.25">
      <c r="B19" s="108" t="s">
        <v>1410</v>
      </c>
      <c r="C19" s="98" t="s">
        <v>1250</v>
      </c>
      <c r="D19" s="104">
        <v>86</v>
      </c>
      <c r="E19" s="95">
        <v>0.78</v>
      </c>
      <c r="F19" s="353">
        <v>78000</v>
      </c>
    </row>
    <row r="20" spans="2:6" ht="15" customHeight="1">
      <c r="B20" s="108" t="s">
        <v>1411</v>
      </c>
      <c r="C20" s="98" t="s">
        <v>1250</v>
      </c>
      <c r="D20" s="104" t="s">
        <v>1412</v>
      </c>
      <c r="E20" s="95">
        <v>0.65</v>
      </c>
      <c r="F20" s="353">
        <v>65000</v>
      </c>
    </row>
    <row r="21" spans="2:6" ht="14.25">
      <c r="B21" s="254" t="s">
        <v>17</v>
      </c>
      <c r="C21" s="266" t="s">
        <v>18</v>
      </c>
      <c r="D21" s="282"/>
      <c r="E21" s="267"/>
      <c r="F21" s="268"/>
    </row>
    <row r="22" spans="2:6" ht="14.25">
      <c r="B22" s="248" t="s">
        <v>19</v>
      </c>
      <c r="C22" s="253" t="s">
        <v>20</v>
      </c>
      <c r="D22" s="283"/>
      <c r="E22" s="255"/>
      <c r="F22" s="252"/>
    </row>
    <row r="23" spans="2:6" ht="14.25">
      <c r="B23" s="248" t="s">
        <v>21</v>
      </c>
      <c r="C23" s="253" t="s">
        <v>22</v>
      </c>
      <c r="D23" s="283"/>
      <c r="E23" s="269"/>
      <c r="F23" s="252"/>
    </row>
    <row r="24" spans="2:6" ht="14.25">
      <c r="B24" s="248" t="s">
        <v>23</v>
      </c>
      <c r="C24" s="253" t="s">
        <v>24</v>
      </c>
      <c r="D24" s="283"/>
      <c r="E24" s="255"/>
      <c r="F24" s="252"/>
    </row>
    <row r="25" spans="2:6" ht="14.25">
      <c r="B25" s="248" t="s">
        <v>25</v>
      </c>
      <c r="C25" s="253" t="s">
        <v>26</v>
      </c>
      <c r="D25" s="283"/>
      <c r="E25" s="255"/>
      <c r="F25" s="252"/>
    </row>
    <row r="26" spans="2:6" ht="14.25">
      <c r="B26" s="248" t="s">
        <v>27</v>
      </c>
      <c r="C26" s="253" t="s">
        <v>28</v>
      </c>
      <c r="D26" s="354"/>
      <c r="E26" s="355">
        <f>SUM(E27:E56)</f>
        <v>1.1653</v>
      </c>
      <c r="F26" s="356">
        <f>SUM(F27:F56)</f>
        <v>826591</v>
      </c>
    </row>
    <row r="27" spans="2:6" ht="14.25">
      <c r="B27" s="357"/>
      <c r="C27" s="332" t="s">
        <v>1250</v>
      </c>
      <c r="D27" s="358" t="s">
        <v>1413</v>
      </c>
      <c r="E27" s="359">
        <v>0.1364</v>
      </c>
      <c r="F27" s="360">
        <v>15181</v>
      </c>
    </row>
    <row r="28" spans="2:11" ht="14.25">
      <c r="B28" s="357"/>
      <c r="C28" s="332" t="s">
        <v>1250</v>
      </c>
      <c r="D28" s="358" t="s">
        <v>1414</v>
      </c>
      <c r="E28" s="359">
        <v>0.009</v>
      </c>
      <c r="F28" s="360">
        <v>1002</v>
      </c>
      <c r="J28" s="55"/>
      <c r="K28" s="55"/>
    </row>
    <row r="29" spans="2:11" ht="14.25">
      <c r="B29" s="357"/>
      <c r="C29" s="332" t="s">
        <v>1250</v>
      </c>
      <c r="D29" s="358" t="s">
        <v>1415</v>
      </c>
      <c r="E29" s="359">
        <v>0.0492</v>
      </c>
      <c r="F29" s="360">
        <v>5476</v>
      </c>
      <c r="J29" s="55"/>
      <c r="K29" s="55"/>
    </row>
    <row r="30" spans="2:11" ht="14.25">
      <c r="B30" s="357"/>
      <c r="C30" s="332" t="s">
        <v>1250</v>
      </c>
      <c r="D30" s="358" t="s">
        <v>1024</v>
      </c>
      <c r="E30" s="359">
        <v>0.0432</v>
      </c>
      <c r="F30" s="360">
        <v>4808</v>
      </c>
      <c r="J30" s="223"/>
      <c r="K30" s="55"/>
    </row>
    <row r="31" spans="2:11" ht="14.25">
      <c r="B31" s="357"/>
      <c r="C31" s="332" t="s">
        <v>1250</v>
      </c>
      <c r="D31" s="358" t="s">
        <v>1416</v>
      </c>
      <c r="E31" s="359">
        <v>0.0163</v>
      </c>
      <c r="F31" s="360">
        <v>1814</v>
      </c>
      <c r="J31" s="224"/>
      <c r="K31" s="55"/>
    </row>
    <row r="32" spans="2:11" ht="14.25">
      <c r="B32" s="357"/>
      <c r="C32" s="332" t="s">
        <v>1250</v>
      </c>
      <c r="D32" s="358" t="s">
        <v>730</v>
      </c>
      <c r="E32" s="359">
        <v>0.0162</v>
      </c>
      <c r="F32" s="360">
        <v>1803</v>
      </c>
      <c r="J32" s="224"/>
      <c r="K32" s="55"/>
    </row>
    <row r="33" spans="2:11" ht="14.25">
      <c r="B33" s="357"/>
      <c r="C33" s="332" t="s">
        <v>1250</v>
      </c>
      <c r="D33" s="358" t="s">
        <v>1417</v>
      </c>
      <c r="E33" s="359">
        <v>0.0082</v>
      </c>
      <c r="F33" s="360">
        <v>913</v>
      </c>
      <c r="J33" s="224"/>
      <c r="K33" s="55"/>
    </row>
    <row r="34" spans="2:11" ht="14.25">
      <c r="B34" s="357"/>
      <c r="C34" s="332" t="s">
        <v>1250</v>
      </c>
      <c r="D34" s="358" t="s">
        <v>1418</v>
      </c>
      <c r="E34" s="359">
        <v>0.0358</v>
      </c>
      <c r="F34" s="360">
        <v>3985</v>
      </c>
      <c r="J34" s="224"/>
      <c r="K34" s="55"/>
    </row>
    <row r="35" spans="2:11" ht="14.25">
      <c r="B35" s="357"/>
      <c r="C35" s="332" t="s">
        <v>1250</v>
      </c>
      <c r="D35" s="358" t="s">
        <v>1419</v>
      </c>
      <c r="E35" s="359">
        <v>0.0092</v>
      </c>
      <c r="F35" s="360">
        <v>1024</v>
      </c>
      <c r="J35" s="224"/>
      <c r="K35" s="55"/>
    </row>
    <row r="36" spans="2:11" ht="14.25">
      <c r="B36" s="357"/>
      <c r="C36" s="332" t="s">
        <v>1250</v>
      </c>
      <c r="D36" s="358" t="s">
        <v>1420</v>
      </c>
      <c r="E36" s="359">
        <v>0.0101</v>
      </c>
      <c r="F36" s="360">
        <v>1124</v>
      </c>
      <c r="J36" s="224"/>
      <c r="K36" s="55"/>
    </row>
    <row r="37" spans="2:11" ht="14.25">
      <c r="B37" s="357"/>
      <c r="C37" s="332" t="s">
        <v>1250</v>
      </c>
      <c r="D37" s="358" t="s">
        <v>1421</v>
      </c>
      <c r="E37" s="359">
        <v>0.0029</v>
      </c>
      <c r="F37" s="360">
        <v>323</v>
      </c>
      <c r="J37" s="224"/>
      <c r="K37" s="55"/>
    </row>
    <row r="38" spans="2:11" ht="14.25">
      <c r="B38" s="357"/>
      <c r="C38" s="332" t="s">
        <v>1250</v>
      </c>
      <c r="D38" s="358" t="s">
        <v>1422</v>
      </c>
      <c r="E38" s="359">
        <v>0.0136</v>
      </c>
      <c r="F38" s="360">
        <v>1514</v>
      </c>
      <c r="J38" s="224"/>
      <c r="K38" s="55"/>
    </row>
    <row r="39" spans="2:11" ht="14.25">
      <c r="B39" s="357"/>
      <c r="C39" s="332" t="s">
        <v>1250</v>
      </c>
      <c r="D39" s="358" t="s">
        <v>1423</v>
      </c>
      <c r="E39" s="359">
        <v>0.0236</v>
      </c>
      <c r="F39" s="360">
        <v>2627</v>
      </c>
      <c r="J39" s="224"/>
      <c r="K39" s="55"/>
    </row>
    <row r="40" spans="2:11" ht="14.25">
      <c r="B40" s="357"/>
      <c r="C40" s="332" t="s">
        <v>1250</v>
      </c>
      <c r="D40" s="358" t="s">
        <v>1424</v>
      </c>
      <c r="E40" s="359">
        <v>0.0185</v>
      </c>
      <c r="F40" s="360">
        <v>2059</v>
      </c>
      <c r="J40" s="224"/>
      <c r="K40" s="55"/>
    </row>
    <row r="41" spans="2:11" ht="14.25">
      <c r="B41" s="357"/>
      <c r="C41" s="332" t="s">
        <v>1250</v>
      </c>
      <c r="D41" s="358" t="s">
        <v>1023</v>
      </c>
      <c r="E41" s="359">
        <v>0.0143</v>
      </c>
      <c r="F41" s="360">
        <v>1592</v>
      </c>
      <c r="J41" s="224"/>
      <c r="K41" s="55"/>
    </row>
    <row r="42" spans="2:11" ht="14.25">
      <c r="B42" s="357"/>
      <c r="C42" s="332" t="s">
        <v>1250</v>
      </c>
      <c r="D42" s="358" t="s">
        <v>1025</v>
      </c>
      <c r="E42" s="359">
        <v>0.0143</v>
      </c>
      <c r="F42" s="360">
        <v>1592</v>
      </c>
      <c r="J42" s="224"/>
      <c r="K42" s="55"/>
    </row>
    <row r="43" spans="2:11" ht="14.25">
      <c r="B43" s="357"/>
      <c r="C43" s="332" t="s">
        <v>1250</v>
      </c>
      <c r="D43" s="358" t="s">
        <v>1425</v>
      </c>
      <c r="E43" s="359">
        <v>0.0161</v>
      </c>
      <c r="F43" s="360">
        <v>1792</v>
      </c>
      <c r="J43" s="224"/>
      <c r="K43" s="55"/>
    </row>
    <row r="44" spans="2:11" ht="14.25">
      <c r="B44" s="357"/>
      <c r="C44" s="332" t="s">
        <v>1250</v>
      </c>
      <c r="D44" s="358" t="s">
        <v>1426</v>
      </c>
      <c r="E44" s="359">
        <v>0.0332</v>
      </c>
      <c r="F44" s="360">
        <v>3695</v>
      </c>
      <c r="J44" s="224"/>
      <c r="K44" s="55"/>
    </row>
    <row r="45" spans="2:11" ht="14.25">
      <c r="B45" s="357"/>
      <c r="C45" s="332" t="s">
        <v>1250</v>
      </c>
      <c r="D45" s="358" t="s">
        <v>1427</v>
      </c>
      <c r="E45" s="359">
        <v>0.019</v>
      </c>
      <c r="F45" s="360">
        <v>2400</v>
      </c>
      <c r="J45" s="224"/>
      <c r="K45" s="55"/>
    </row>
    <row r="46" spans="2:11" ht="14.25">
      <c r="B46" s="357"/>
      <c r="C46" s="332" t="s">
        <v>1250</v>
      </c>
      <c r="D46" s="358" t="s">
        <v>338</v>
      </c>
      <c r="E46" s="359">
        <v>0.0201</v>
      </c>
      <c r="F46" s="360">
        <v>2539</v>
      </c>
      <c r="J46" s="224"/>
      <c r="K46" s="55"/>
    </row>
    <row r="47" spans="2:11" ht="14.25">
      <c r="B47" s="357"/>
      <c r="C47" s="332" t="s">
        <v>1250</v>
      </c>
      <c r="D47" s="358" t="s">
        <v>1428</v>
      </c>
      <c r="E47" s="359">
        <v>0.0199</v>
      </c>
      <c r="F47" s="360">
        <v>2513</v>
      </c>
      <c r="J47" s="224"/>
      <c r="K47" s="55"/>
    </row>
    <row r="48" spans="2:11" ht="14.25">
      <c r="B48" s="357"/>
      <c r="C48" s="332" t="s">
        <v>1250</v>
      </c>
      <c r="D48" s="358" t="s">
        <v>988</v>
      </c>
      <c r="E48" s="359">
        <v>0.0068</v>
      </c>
      <c r="F48" s="360">
        <v>757</v>
      </c>
      <c r="J48" s="224"/>
      <c r="K48" s="55"/>
    </row>
    <row r="49" spans="2:11" ht="14.25">
      <c r="B49" s="357"/>
      <c r="C49" s="332" t="s">
        <v>1250</v>
      </c>
      <c r="D49" s="358" t="s">
        <v>1429</v>
      </c>
      <c r="E49" s="359">
        <v>0.0907</v>
      </c>
      <c r="F49" s="360">
        <v>11455</v>
      </c>
      <c r="J49" s="224"/>
      <c r="K49" s="55"/>
    </row>
    <row r="50" spans="2:11" ht="14.25">
      <c r="B50" s="357"/>
      <c r="C50" s="332" t="s">
        <v>1250</v>
      </c>
      <c r="D50" s="358" t="s">
        <v>1430</v>
      </c>
      <c r="E50" s="359">
        <v>0.44</v>
      </c>
      <c r="F50" s="360">
        <v>743000</v>
      </c>
      <c r="J50" s="224"/>
      <c r="K50" s="55"/>
    </row>
    <row r="51" spans="2:11" ht="14.25">
      <c r="B51" s="357"/>
      <c r="C51" s="332" t="s">
        <v>1250</v>
      </c>
      <c r="D51" s="358" t="s">
        <v>1431</v>
      </c>
      <c r="E51" s="359">
        <v>0.0143</v>
      </c>
      <c r="F51" s="360">
        <v>1592</v>
      </c>
      <c r="J51" s="224"/>
      <c r="K51" s="55"/>
    </row>
    <row r="52" spans="2:11" ht="14.25">
      <c r="B52" s="357"/>
      <c r="C52" s="332" t="s">
        <v>1250</v>
      </c>
      <c r="D52" s="358" t="s">
        <v>1432</v>
      </c>
      <c r="E52" s="359">
        <v>0.0318</v>
      </c>
      <c r="F52" s="360">
        <v>3539</v>
      </c>
      <c r="J52" s="224"/>
      <c r="K52" s="55"/>
    </row>
    <row r="53" spans="2:11" ht="14.25">
      <c r="B53" s="357"/>
      <c r="C53" s="332" t="s">
        <v>1250</v>
      </c>
      <c r="D53" s="358" t="s">
        <v>1433</v>
      </c>
      <c r="E53" s="359">
        <v>0.0138</v>
      </c>
      <c r="F53" s="360">
        <v>1536</v>
      </c>
      <c r="J53" s="224"/>
      <c r="K53" s="55"/>
    </row>
    <row r="54" spans="2:11" ht="14.25">
      <c r="B54" s="357"/>
      <c r="C54" s="332" t="s">
        <v>1250</v>
      </c>
      <c r="D54" s="358" t="s">
        <v>1434</v>
      </c>
      <c r="E54" s="359">
        <v>0.0149</v>
      </c>
      <c r="F54" s="360">
        <v>1882</v>
      </c>
      <c r="J54" s="224"/>
      <c r="K54" s="55"/>
    </row>
    <row r="55" spans="2:11" ht="14.25">
      <c r="B55" s="357"/>
      <c r="C55" s="332" t="s">
        <v>1250</v>
      </c>
      <c r="D55" s="358" t="s">
        <v>1435</v>
      </c>
      <c r="E55" s="359">
        <v>0.0082</v>
      </c>
      <c r="F55" s="360">
        <v>913</v>
      </c>
      <c r="J55" s="224"/>
      <c r="K55" s="55"/>
    </row>
    <row r="56" spans="2:11" ht="14.25">
      <c r="B56" s="407"/>
      <c r="C56" s="408" t="s">
        <v>1250</v>
      </c>
      <c r="D56" s="409" t="s">
        <v>1436</v>
      </c>
      <c r="E56" s="410">
        <v>0.0157</v>
      </c>
      <c r="F56" s="411">
        <v>2141</v>
      </c>
      <c r="J56" s="224"/>
      <c r="K56" s="55"/>
    </row>
    <row r="57" spans="2:11" ht="14.25">
      <c r="B57" s="403"/>
      <c r="C57" s="404"/>
      <c r="D57" s="405"/>
      <c r="E57" s="412">
        <v>12</v>
      </c>
      <c r="F57" s="406"/>
      <c r="J57" s="224"/>
      <c r="K57" s="55"/>
    </row>
    <row r="58" spans="2:11" ht="14.25">
      <c r="B58" s="250" t="s">
        <v>29</v>
      </c>
      <c r="C58" s="245" t="s">
        <v>30</v>
      </c>
      <c r="D58" s="361"/>
      <c r="E58" s="362"/>
      <c r="F58" s="363"/>
      <c r="J58" s="224"/>
      <c r="K58" s="55"/>
    </row>
    <row r="59" spans="2:11" ht="25.5">
      <c r="B59" s="260" t="s">
        <v>31</v>
      </c>
      <c r="C59" s="261" t="s">
        <v>32</v>
      </c>
      <c r="D59" s="352"/>
      <c r="E59" s="262">
        <f>SUM(E60:E101)</f>
        <v>14.6326</v>
      </c>
      <c r="F59" s="364">
        <f>SUM(F60:F101)</f>
        <v>1503000</v>
      </c>
      <c r="J59" s="224"/>
      <c r="K59" s="55"/>
    </row>
    <row r="60" spans="2:11" ht="14.25">
      <c r="B60" s="108" t="s">
        <v>1437</v>
      </c>
      <c r="C60" s="98" t="s">
        <v>1250</v>
      </c>
      <c r="D60" s="108" t="s">
        <v>1438</v>
      </c>
      <c r="E60" s="365">
        <v>0.01</v>
      </c>
      <c r="F60" s="353">
        <v>1000</v>
      </c>
      <c r="J60" s="224"/>
      <c r="K60" s="55"/>
    </row>
    <row r="61" spans="2:11" ht="14.25">
      <c r="B61" s="108" t="s">
        <v>1439</v>
      </c>
      <c r="C61" s="98" t="s">
        <v>1250</v>
      </c>
      <c r="D61" s="108">
        <v>122</v>
      </c>
      <c r="E61" s="365">
        <v>0.11</v>
      </c>
      <c r="F61" s="353">
        <v>11000</v>
      </c>
      <c r="J61" s="224"/>
      <c r="K61" s="55"/>
    </row>
    <row r="62" spans="2:11" ht="14.25">
      <c r="B62" s="108" t="s">
        <v>1440</v>
      </c>
      <c r="C62" s="98" t="s">
        <v>1250</v>
      </c>
      <c r="D62" s="108">
        <v>146</v>
      </c>
      <c r="E62" s="365">
        <v>0.96</v>
      </c>
      <c r="F62" s="353">
        <v>96000</v>
      </c>
      <c r="J62" s="224"/>
      <c r="K62" s="55"/>
    </row>
    <row r="63" spans="2:11" ht="14.25" customHeight="1">
      <c r="B63" s="108" t="s">
        <v>1441</v>
      </c>
      <c r="C63" s="98" t="s">
        <v>1250</v>
      </c>
      <c r="D63" s="108">
        <v>252</v>
      </c>
      <c r="E63" s="365">
        <v>0.7874</v>
      </c>
      <c r="F63" s="353">
        <v>78700</v>
      </c>
      <c r="J63" s="224"/>
      <c r="K63" s="55"/>
    </row>
    <row r="64" spans="2:11" ht="14.25">
      <c r="B64" s="108" t="s">
        <v>1442</v>
      </c>
      <c r="C64" s="98" t="s">
        <v>1250</v>
      </c>
      <c r="D64" s="108">
        <v>270</v>
      </c>
      <c r="E64" s="365">
        <v>0.4</v>
      </c>
      <c r="F64" s="353">
        <v>40000</v>
      </c>
      <c r="J64" s="224"/>
      <c r="K64" s="55"/>
    </row>
    <row r="65" spans="2:11" ht="14.25">
      <c r="B65" s="108" t="s">
        <v>1443</v>
      </c>
      <c r="C65" s="98" t="s">
        <v>1250</v>
      </c>
      <c r="D65" s="108">
        <v>277</v>
      </c>
      <c r="E65" s="365">
        <v>0.21</v>
      </c>
      <c r="F65" s="353">
        <v>21000</v>
      </c>
      <c r="J65" s="224"/>
      <c r="K65" s="55"/>
    </row>
    <row r="66" spans="2:11" ht="14.25">
      <c r="B66" s="108" t="s">
        <v>1444</v>
      </c>
      <c r="C66" s="98" t="s">
        <v>1250</v>
      </c>
      <c r="D66" s="108">
        <v>288</v>
      </c>
      <c r="E66" s="365">
        <v>0.18</v>
      </c>
      <c r="F66" s="353">
        <v>18000</v>
      </c>
      <c r="J66" s="224"/>
      <c r="K66" s="55"/>
    </row>
    <row r="67" spans="2:11" ht="14.25">
      <c r="B67" s="108" t="s">
        <v>1445</v>
      </c>
      <c r="C67" s="98" t="s">
        <v>1250</v>
      </c>
      <c r="D67" s="108">
        <v>293</v>
      </c>
      <c r="E67" s="365">
        <v>0.31</v>
      </c>
      <c r="F67" s="353">
        <v>31000</v>
      </c>
      <c r="J67" s="224"/>
      <c r="K67" s="55"/>
    </row>
    <row r="68" spans="2:11" ht="14.25">
      <c r="B68" s="108" t="s">
        <v>1410</v>
      </c>
      <c r="C68" s="98" t="s">
        <v>1250</v>
      </c>
      <c r="D68" s="108">
        <v>296</v>
      </c>
      <c r="E68" s="365">
        <v>0.3</v>
      </c>
      <c r="F68" s="353">
        <v>30000</v>
      </c>
      <c r="J68" s="224"/>
      <c r="K68" s="55"/>
    </row>
    <row r="69" spans="2:11" ht="14.25">
      <c r="B69" s="108" t="s">
        <v>1411</v>
      </c>
      <c r="C69" s="98" t="s">
        <v>1250</v>
      </c>
      <c r="D69" s="108">
        <v>316</v>
      </c>
      <c r="E69" s="365">
        <v>0.17</v>
      </c>
      <c r="F69" s="353">
        <v>17000</v>
      </c>
      <c r="J69" s="224"/>
      <c r="K69" s="55"/>
    </row>
    <row r="70" spans="2:11" ht="14.25">
      <c r="B70" s="108" t="s">
        <v>1446</v>
      </c>
      <c r="C70" s="98" t="s">
        <v>1250</v>
      </c>
      <c r="D70" s="108">
        <v>322</v>
      </c>
      <c r="E70" s="365">
        <v>0.5</v>
      </c>
      <c r="F70" s="353">
        <v>50000</v>
      </c>
      <c r="J70" s="224"/>
      <c r="K70" s="55"/>
    </row>
    <row r="71" spans="2:11" ht="14.25">
      <c r="B71" s="108" t="s">
        <v>1447</v>
      </c>
      <c r="C71" s="98" t="s">
        <v>1250</v>
      </c>
      <c r="D71" s="108">
        <v>338</v>
      </c>
      <c r="E71" s="365">
        <v>0.18</v>
      </c>
      <c r="F71" s="353">
        <v>18000</v>
      </c>
      <c r="J71" s="224"/>
      <c r="K71" s="55"/>
    </row>
    <row r="72" spans="2:11" ht="14.25">
      <c r="B72" s="108" t="s">
        <v>1448</v>
      </c>
      <c r="C72" s="98" t="s">
        <v>1250</v>
      </c>
      <c r="D72" s="108">
        <v>340</v>
      </c>
      <c r="E72" s="365">
        <v>0.67</v>
      </c>
      <c r="F72" s="353">
        <v>67000</v>
      </c>
      <c r="J72" s="224"/>
      <c r="K72" s="55"/>
    </row>
    <row r="73" spans="2:11" ht="14.25">
      <c r="B73" s="108" t="s">
        <v>1449</v>
      </c>
      <c r="C73" s="98" t="s">
        <v>1250</v>
      </c>
      <c r="D73" s="108">
        <v>349</v>
      </c>
      <c r="E73" s="365">
        <v>0.36</v>
      </c>
      <c r="F73" s="353">
        <v>36000</v>
      </c>
      <c r="J73" s="225"/>
      <c r="K73" s="55"/>
    </row>
    <row r="74" spans="2:6" ht="14.25">
      <c r="B74" s="108" t="s">
        <v>1450</v>
      </c>
      <c r="C74" s="98" t="s">
        <v>1250</v>
      </c>
      <c r="D74" s="108">
        <v>368</v>
      </c>
      <c r="E74" s="365">
        <v>0.53</v>
      </c>
      <c r="F74" s="353">
        <v>53000</v>
      </c>
    </row>
    <row r="75" spans="2:6" ht="14.25">
      <c r="B75" s="108" t="s">
        <v>1451</v>
      </c>
      <c r="C75" s="98" t="s">
        <v>1250</v>
      </c>
      <c r="D75" s="108">
        <v>370</v>
      </c>
      <c r="E75" s="365">
        <v>0.19</v>
      </c>
      <c r="F75" s="353">
        <v>19000</v>
      </c>
    </row>
    <row r="76" spans="2:6" ht="14.25">
      <c r="B76" s="108" t="s">
        <v>1452</v>
      </c>
      <c r="C76" s="98" t="s">
        <v>1250</v>
      </c>
      <c r="D76" s="108">
        <v>375</v>
      </c>
      <c r="E76" s="365">
        <v>0.04</v>
      </c>
      <c r="F76" s="353">
        <v>4000</v>
      </c>
    </row>
    <row r="77" spans="2:6" ht="14.25">
      <c r="B77" s="108" t="s">
        <v>1453</v>
      </c>
      <c r="C77" s="98" t="s">
        <v>1250</v>
      </c>
      <c r="D77" s="108" t="s">
        <v>1454</v>
      </c>
      <c r="E77" s="365">
        <v>0.0236</v>
      </c>
      <c r="F77" s="353">
        <v>2300</v>
      </c>
    </row>
    <row r="78" spans="2:6" ht="14.25">
      <c r="B78" s="108" t="s">
        <v>1455</v>
      </c>
      <c r="C78" s="98" t="s">
        <v>1250</v>
      </c>
      <c r="D78" s="108" t="s">
        <v>1456</v>
      </c>
      <c r="E78" s="365">
        <v>0.6985</v>
      </c>
      <c r="F78" s="353">
        <v>69800</v>
      </c>
    </row>
    <row r="79" spans="2:6" ht="14.25">
      <c r="B79" s="108" t="s">
        <v>1457</v>
      </c>
      <c r="C79" s="98" t="s">
        <v>1250</v>
      </c>
      <c r="D79" s="108">
        <v>403</v>
      </c>
      <c r="E79" s="365">
        <v>0.14</v>
      </c>
      <c r="F79" s="353">
        <v>14000</v>
      </c>
    </row>
    <row r="80" spans="2:6" ht="14.25">
      <c r="B80" s="108" t="s">
        <v>1458</v>
      </c>
      <c r="C80" s="98" t="s">
        <v>1250</v>
      </c>
      <c r="D80" s="108">
        <v>415</v>
      </c>
      <c r="E80" s="365">
        <v>0.21</v>
      </c>
      <c r="F80" s="353">
        <v>21000</v>
      </c>
    </row>
    <row r="81" spans="2:6" ht="14.25">
      <c r="B81" s="108" t="s">
        <v>1459</v>
      </c>
      <c r="C81" s="98" t="s">
        <v>1250</v>
      </c>
      <c r="D81" s="108">
        <v>438</v>
      </c>
      <c r="E81" s="365">
        <v>0.25</v>
      </c>
      <c r="F81" s="353">
        <v>25000</v>
      </c>
    </row>
    <row r="82" spans="2:6" ht="14.25">
      <c r="B82" s="108" t="s">
        <v>1460</v>
      </c>
      <c r="C82" s="98" t="s">
        <v>1250</v>
      </c>
      <c r="D82" s="108">
        <v>465</v>
      </c>
      <c r="E82" s="365">
        <v>0.41</v>
      </c>
      <c r="F82" s="353">
        <v>41000</v>
      </c>
    </row>
    <row r="83" spans="2:6" ht="14.25">
      <c r="B83" s="108" t="s">
        <v>1461</v>
      </c>
      <c r="C83" s="98" t="s">
        <v>1250</v>
      </c>
      <c r="D83" s="108">
        <v>519</v>
      </c>
      <c r="E83" s="365">
        <v>0.97</v>
      </c>
      <c r="F83" s="353">
        <v>97000</v>
      </c>
    </row>
    <row r="84" spans="2:6" ht="14.25">
      <c r="B84" s="108" t="s">
        <v>1462</v>
      </c>
      <c r="C84" s="98" t="s">
        <v>1250</v>
      </c>
      <c r="D84" s="108">
        <v>577</v>
      </c>
      <c r="E84" s="365">
        <v>0.15</v>
      </c>
      <c r="F84" s="353">
        <v>15000</v>
      </c>
    </row>
    <row r="85" spans="2:6" ht="14.25">
      <c r="B85" s="108" t="s">
        <v>1463</v>
      </c>
      <c r="C85" s="98" t="s">
        <v>1250</v>
      </c>
      <c r="D85" s="108">
        <v>578</v>
      </c>
      <c r="E85" s="365">
        <v>0.36</v>
      </c>
      <c r="F85" s="353">
        <v>36000</v>
      </c>
    </row>
    <row r="86" spans="2:6" ht="14.25">
      <c r="B86" s="108" t="s">
        <v>1464</v>
      </c>
      <c r="C86" s="98" t="s">
        <v>1250</v>
      </c>
      <c r="D86" s="108">
        <v>591</v>
      </c>
      <c r="E86" s="365">
        <v>0.33</v>
      </c>
      <c r="F86" s="353">
        <v>33000</v>
      </c>
    </row>
    <row r="87" spans="2:6" ht="14.25">
      <c r="B87" s="108" t="s">
        <v>1465</v>
      </c>
      <c r="C87" s="98" t="s">
        <v>1250</v>
      </c>
      <c r="D87" s="108">
        <v>599</v>
      </c>
      <c r="E87" s="365">
        <v>0.49</v>
      </c>
      <c r="F87" s="353">
        <v>49000</v>
      </c>
    </row>
    <row r="88" spans="2:6" ht="14.25">
      <c r="B88" s="108" t="s">
        <v>1466</v>
      </c>
      <c r="C88" s="98" t="s">
        <v>1250</v>
      </c>
      <c r="D88" s="108">
        <v>618</v>
      </c>
      <c r="E88" s="365">
        <v>0.27</v>
      </c>
      <c r="F88" s="353">
        <v>27000</v>
      </c>
    </row>
    <row r="89" spans="2:6" ht="14.25">
      <c r="B89" s="108" t="s">
        <v>1467</v>
      </c>
      <c r="C89" s="98" t="s">
        <v>1250</v>
      </c>
      <c r="D89" s="108">
        <v>624</v>
      </c>
      <c r="E89" s="365">
        <v>0.0431</v>
      </c>
      <c r="F89" s="353">
        <v>4300</v>
      </c>
    </row>
    <row r="90" spans="2:6" ht="14.25">
      <c r="B90" s="108" t="s">
        <v>1468</v>
      </c>
      <c r="C90" s="98" t="s">
        <v>1250</v>
      </c>
      <c r="D90" s="108">
        <v>672</v>
      </c>
      <c r="E90" s="365">
        <v>0.39</v>
      </c>
      <c r="F90" s="353">
        <v>39000</v>
      </c>
    </row>
    <row r="91" spans="2:6" ht="14.25">
      <c r="B91" s="108" t="s">
        <v>1469</v>
      </c>
      <c r="C91" s="98" t="s">
        <v>1250</v>
      </c>
      <c r="D91" s="108">
        <v>695</v>
      </c>
      <c r="E91" s="365">
        <v>0.11</v>
      </c>
      <c r="F91" s="353">
        <v>11000</v>
      </c>
    </row>
    <row r="92" spans="2:6" ht="14.25">
      <c r="B92" s="108" t="s">
        <v>1470</v>
      </c>
      <c r="C92" s="98" t="s">
        <v>1250</v>
      </c>
      <c r="D92" s="108">
        <v>707</v>
      </c>
      <c r="E92" s="365">
        <v>0.12</v>
      </c>
      <c r="F92" s="353">
        <v>12000</v>
      </c>
    </row>
    <row r="93" spans="2:6" ht="14.25">
      <c r="B93" s="108">
        <v>34</v>
      </c>
      <c r="C93" s="98" t="s">
        <v>1250</v>
      </c>
      <c r="D93" s="108" t="s">
        <v>1471</v>
      </c>
      <c r="E93" s="365">
        <v>0.0287</v>
      </c>
      <c r="F93" s="353">
        <v>2800</v>
      </c>
    </row>
    <row r="94" spans="2:6" ht="14.25">
      <c r="B94" s="108" t="s">
        <v>1472</v>
      </c>
      <c r="C94" s="98" t="s">
        <v>1250</v>
      </c>
      <c r="D94" s="108" t="s">
        <v>1473</v>
      </c>
      <c r="E94" s="365">
        <v>0.4213</v>
      </c>
      <c r="F94" s="353">
        <v>42100</v>
      </c>
    </row>
    <row r="95" spans="2:6" ht="14.25">
      <c r="B95" s="108">
        <v>36</v>
      </c>
      <c r="C95" s="98" t="s">
        <v>1250</v>
      </c>
      <c r="D95" s="108">
        <v>719</v>
      </c>
      <c r="E95" s="365">
        <v>0.02</v>
      </c>
      <c r="F95" s="353">
        <v>2000</v>
      </c>
    </row>
    <row r="96" spans="2:6" ht="14.25">
      <c r="B96" s="108">
        <v>37</v>
      </c>
      <c r="C96" s="98" t="s">
        <v>1250</v>
      </c>
      <c r="D96" s="104" t="s">
        <v>1474</v>
      </c>
      <c r="E96" s="365">
        <v>0.04</v>
      </c>
      <c r="F96" s="353">
        <v>4000</v>
      </c>
    </row>
    <row r="97" spans="2:6" ht="14.25">
      <c r="B97" s="108">
        <v>38</v>
      </c>
      <c r="C97" s="98" t="s">
        <v>1250</v>
      </c>
      <c r="D97" s="104" t="s">
        <v>1431</v>
      </c>
      <c r="E97" s="365">
        <v>0.04</v>
      </c>
      <c r="F97" s="353">
        <v>4000</v>
      </c>
    </row>
    <row r="98" spans="2:6" ht="14.25">
      <c r="B98" s="108">
        <v>39</v>
      </c>
      <c r="C98" s="98" t="s">
        <v>1475</v>
      </c>
      <c r="D98" s="104" t="s">
        <v>1423</v>
      </c>
      <c r="E98" s="365">
        <v>0.06</v>
      </c>
      <c r="F98" s="353">
        <v>6000</v>
      </c>
    </row>
    <row r="99" spans="2:6" ht="14.25">
      <c r="B99" s="108">
        <v>40</v>
      </c>
      <c r="C99" s="98" t="s">
        <v>1250</v>
      </c>
      <c r="D99" s="108">
        <v>15</v>
      </c>
      <c r="E99" s="365">
        <v>0.07</v>
      </c>
      <c r="F99" s="353">
        <v>47000</v>
      </c>
    </row>
    <row r="100" spans="2:6" ht="14.25">
      <c r="B100" s="108">
        <v>41</v>
      </c>
      <c r="C100" s="98" t="s">
        <v>1475</v>
      </c>
      <c r="D100" s="108" t="s">
        <v>1476</v>
      </c>
      <c r="E100" s="365">
        <v>2</v>
      </c>
      <c r="F100" s="353">
        <v>200000</v>
      </c>
    </row>
    <row r="101" spans="2:6" ht="14.25">
      <c r="B101" s="108">
        <v>42</v>
      </c>
      <c r="C101" s="98" t="s">
        <v>1250</v>
      </c>
      <c r="D101" s="108">
        <v>362</v>
      </c>
      <c r="E101" s="365">
        <v>1.08</v>
      </c>
      <c r="F101" s="353">
        <v>108000</v>
      </c>
    </row>
    <row r="102" spans="2:6" ht="14.25">
      <c r="B102" s="254" t="s">
        <v>33</v>
      </c>
      <c r="C102" s="266" t="s">
        <v>34</v>
      </c>
      <c r="D102" s="282"/>
      <c r="E102" s="267"/>
      <c r="F102" s="268"/>
    </row>
    <row r="103" spans="2:6" ht="14.25">
      <c r="B103" s="248" t="s">
        <v>35</v>
      </c>
      <c r="C103" s="253" t="s">
        <v>36</v>
      </c>
      <c r="D103" s="283"/>
      <c r="E103" s="255"/>
      <c r="F103" s="252"/>
    </row>
    <row r="104" spans="2:6" ht="14.25">
      <c r="B104" s="243" t="s">
        <v>37</v>
      </c>
      <c r="C104" s="256" t="s">
        <v>38</v>
      </c>
      <c r="D104" s="289"/>
      <c r="E104" s="270"/>
      <c r="F104" s="247"/>
    </row>
    <row r="105" spans="2:6" ht="14.25">
      <c r="B105" s="260" t="s">
        <v>39</v>
      </c>
      <c r="C105" s="261" t="s">
        <v>40</v>
      </c>
      <c r="D105" s="352"/>
      <c r="E105" s="262"/>
      <c r="F105" s="263"/>
    </row>
    <row r="106" spans="2:6" ht="14.25">
      <c r="B106" s="297"/>
      <c r="C106" s="298" t="s">
        <v>41</v>
      </c>
      <c r="D106" s="343"/>
      <c r="E106" s="344">
        <f>SUM(E105,E104,E103,E102,E59,E58,E26,E25,E24,E23,E22,E21,E11,E10,E6)</f>
        <v>18.2313</v>
      </c>
      <c r="F106" s="345">
        <f>SUM(F105,F104,F103,F102,F59,F58,F26,F25,F24,F23,F22,F21,F11,F10,F6)</f>
        <v>2564916</v>
      </c>
    </row>
    <row r="116" ht="14.25">
      <c r="E116" s="399">
        <v>13</v>
      </c>
    </row>
  </sheetData>
  <sheetProtection/>
  <mergeCells count="6">
    <mergeCell ref="B1:F2"/>
    <mergeCell ref="B3:B5"/>
    <mergeCell ref="D3:D5"/>
    <mergeCell ref="C3:C5"/>
    <mergeCell ref="E3:E5"/>
    <mergeCell ref="F3:F5"/>
  </mergeCells>
  <printOptions/>
  <pageMargins left="0.7" right="0.7" top="0.75" bottom="0.75" header="0.3" footer="0.3"/>
  <pageSetup horizontalDpi="300" verticalDpi="300" orientation="portrait" paperSize="9" scale="88" r:id="rId1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 Kępno</dc:creator>
  <cp:keywords/>
  <dc:description/>
  <cp:lastModifiedBy>User</cp:lastModifiedBy>
  <cp:lastPrinted>2013-03-28T09:50:55Z</cp:lastPrinted>
  <dcterms:created xsi:type="dcterms:W3CDTF">2011-03-02T14:33:18Z</dcterms:created>
  <dcterms:modified xsi:type="dcterms:W3CDTF">2013-03-28T09:50:57Z</dcterms:modified>
  <cp:category/>
  <cp:version/>
  <cp:contentType/>
  <cp:contentStatus/>
</cp:coreProperties>
</file>