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030" windowHeight="5565" activeTab="0"/>
  </bookViews>
  <sheets>
    <sheet name="Prognoza długu" sheetId="1" r:id="rId1"/>
  </sheets>
  <definedNames>
    <definedName name="_xlnm.Print_Area" localSheetId="0">'Prognoza długu'!$A$1:$P$40</definedName>
  </definedNames>
  <calcPr fullCalcOnLoad="1"/>
</workbook>
</file>

<file path=xl/sharedStrings.xml><?xml version="1.0" encoding="utf-8"?>
<sst xmlns="http://schemas.openxmlformats.org/spreadsheetml/2006/main" count="38" uniqueCount="25">
  <si>
    <t>[w tys. zł]</t>
  </si>
  <si>
    <t xml:space="preserve">I Planowane dochody                                           </t>
  </si>
  <si>
    <t>A. Zobowiązania na początek roku</t>
  </si>
  <si>
    <t>NFOŚ</t>
  </si>
  <si>
    <t>B. Planowane do zaciągnięcia zobowiązania</t>
  </si>
  <si>
    <t>C. Planowane do spłaty zobowiązania</t>
  </si>
  <si>
    <t>Wskaźnik długu % (II / I)</t>
  </si>
  <si>
    <t>Wskaźnik długu % (C / I)</t>
  </si>
  <si>
    <t>III Planowane do spłaty odsetki</t>
  </si>
  <si>
    <t xml:space="preserve"> </t>
  </si>
  <si>
    <t>D. Poręczenia</t>
  </si>
  <si>
    <t>pożyczka z WFOŚiGW</t>
  </si>
  <si>
    <t>kredyt z BOŚ</t>
  </si>
  <si>
    <t>pożyczka z NFOŚiGW</t>
  </si>
  <si>
    <t>kredyt termomodernizacyjny 2005</t>
  </si>
  <si>
    <t>II  Zobowiązania na koniec roku (A + B - C - D)</t>
  </si>
  <si>
    <t>kredyt na pokrycie deficytu 2010</t>
  </si>
  <si>
    <t>kredyt inwestycyjny 2010</t>
  </si>
  <si>
    <t>PROGNOZA ŁĄCZNEJ KWOTY DŁUGU GMINY KĘPNO NA KONIEC LAT: 2010 - 2020</t>
  </si>
  <si>
    <t>kredyt na pokrycie deficytu 2011</t>
  </si>
  <si>
    <t>kredyt z 2011 roku</t>
  </si>
  <si>
    <t>wykup wierzytelności</t>
  </si>
  <si>
    <t>Kępno,26.01.2011 r..</t>
  </si>
  <si>
    <t>kredyt 2012</t>
  </si>
  <si>
    <t>kredyt na wykup wierzytelności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</si>
</sst>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52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7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13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3" xfId="52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3" xfId="52" applyNumberFormat="1" applyFont="1" applyBorder="1" applyAlignment="1">
      <alignment/>
    </xf>
    <xf numFmtId="165" fontId="2" fillId="0" borderId="10" xfId="52" applyNumberFormat="1" applyFont="1" applyBorder="1" applyAlignment="1">
      <alignment/>
    </xf>
    <xf numFmtId="165" fontId="2" fillId="0" borderId="20" xfId="52" applyNumberFormat="1" applyFont="1" applyBorder="1" applyAlignment="1">
      <alignment/>
    </xf>
    <xf numFmtId="165" fontId="2" fillId="0" borderId="13" xfId="52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41" fontId="2" fillId="0" borderId="15" xfId="0" applyNumberFormat="1" applyFont="1" applyBorder="1" applyAlignment="1">
      <alignment/>
    </xf>
    <xf numFmtId="41" fontId="2" fillId="0" borderId="10" xfId="52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64" fontId="2" fillId="0" borderId="16" xfId="52" applyNumberFormat="1" applyFont="1" applyBorder="1" applyAlignment="1">
      <alignment/>
    </xf>
    <xf numFmtId="41" fontId="2" fillId="0" borderId="17" xfId="52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41" fontId="0" fillId="0" borderId="23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13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5" xfId="52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0" fillId="0" borderId="20" xfId="0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164" fontId="0" fillId="0" borderId="13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5" xfId="0" applyNumberFormat="1" applyFont="1" applyBorder="1" applyAlignment="1">
      <alignment/>
    </xf>
    <xf numFmtId="43" fontId="0" fillId="0" borderId="25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8" xfId="0" applyNumberFormat="1" applyFont="1" applyBorder="1" applyAlignment="1">
      <alignment/>
    </xf>
    <xf numFmtId="43" fontId="0" fillId="0" borderId="28" xfId="0" applyNumberFormat="1" applyFont="1" applyBorder="1" applyAlignment="1">
      <alignment/>
    </xf>
    <xf numFmtId="41" fontId="0" fillId="0" borderId="28" xfId="0" applyNumberFormat="1" applyFont="1" applyBorder="1" applyAlignment="1">
      <alignment/>
    </xf>
    <xf numFmtId="41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31" xfId="0" applyNumberFormat="1" applyFont="1" applyBorder="1" applyAlignment="1">
      <alignment/>
    </xf>
    <xf numFmtId="43" fontId="0" fillId="0" borderId="31" xfId="0" applyNumberFormat="1" applyFont="1" applyBorder="1" applyAlignment="1">
      <alignment/>
    </xf>
    <xf numFmtId="41" fontId="0" fillId="0" borderId="31" xfId="0" applyNumberFormat="1" applyFont="1" applyBorder="1" applyAlignment="1">
      <alignment/>
    </xf>
    <xf numFmtId="43" fontId="2" fillId="0" borderId="17" xfId="0" applyNumberFormat="1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7" xfId="0" applyNumberFormat="1" applyFont="1" applyBorder="1" applyAlignment="1">
      <alignment/>
    </xf>
    <xf numFmtId="41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43" fontId="0" fillId="0" borderId="23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43" fontId="2" fillId="0" borderId="17" xfId="52" applyNumberFormat="1" applyFont="1" applyBorder="1" applyAlignment="1">
      <alignment/>
    </xf>
    <xf numFmtId="43" fontId="2" fillId="0" borderId="13" xfId="52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33" xfId="0" applyNumberFormat="1" applyFont="1" applyBorder="1" applyAlignment="1">
      <alignment/>
    </xf>
    <xf numFmtId="43" fontId="0" fillId="0" borderId="23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6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41" fontId="21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41" fontId="21" fillId="0" borderId="31" xfId="0" applyNumberFormat="1" applyFont="1" applyBorder="1" applyAlignment="1">
      <alignment/>
    </xf>
    <xf numFmtId="41" fontId="21" fillId="0" borderId="32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86" zoomScaleNormal="86" zoomScalePageLayoutView="0" workbookViewId="0" topLeftCell="A1">
      <selection activeCell="B20" sqref="B20"/>
    </sheetView>
  </sheetViews>
  <sheetFormatPr defaultColWidth="9.140625" defaultRowHeight="12.75"/>
  <cols>
    <col min="1" max="1" width="9.140625" style="44" customWidth="1"/>
    <col min="2" max="2" width="34.57421875" style="44" customWidth="1"/>
    <col min="3" max="3" width="9.140625" style="44" hidden="1" customWidth="1"/>
    <col min="4" max="5" width="12.421875" style="45" hidden="1" customWidth="1"/>
    <col min="6" max="16" width="14.8515625" style="44" bestFit="1" customWidth="1"/>
    <col min="17" max="17" width="12.28125" style="44" bestFit="1" customWidth="1"/>
    <col min="18" max="28" width="9.7109375" style="44" bestFit="1" customWidth="1"/>
    <col min="29" max="16384" width="9.140625" style="44" customWidth="1"/>
  </cols>
  <sheetData>
    <row r="1" spans="1:12" ht="20.25" customHeight="1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ht="13.5" thickBot="1">
      <c r="E2" s="46" t="s">
        <v>0</v>
      </c>
    </row>
    <row r="3" spans="1:16" s="49" customFormat="1" ht="13.5" thickBot="1">
      <c r="A3" s="8"/>
      <c r="B3" s="47"/>
      <c r="C3" s="9">
        <v>2007</v>
      </c>
      <c r="D3" s="48">
        <v>2008</v>
      </c>
      <c r="E3" s="48">
        <v>2009</v>
      </c>
      <c r="F3" s="9">
        <v>2010</v>
      </c>
      <c r="G3" s="9">
        <v>2011</v>
      </c>
      <c r="H3" s="9">
        <v>2012</v>
      </c>
      <c r="I3" s="9">
        <v>2013</v>
      </c>
      <c r="J3" s="9">
        <v>2014</v>
      </c>
      <c r="K3" s="9">
        <v>2015</v>
      </c>
      <c r="L3" s="10">
        <v>2016</v>
      </c>
      <c r="M3" s="11">
        <v>2017</v>
      </c>
      <c r="N3" s="29">
        <v>2018</v>
      </c>
      <c r="O3" s="32">
        <v>2019</v>
      </c>
      <c r="P3" s="12">
        <v>2020</v>
      </c>
    </row>
    <row r="4" spans="1:16" ht="13.5" customHeight="1" thickBot="1">
      <c r="A4" s="2" t="s">
        <v>1</v>
      </c>
      <c r="B4" s="50"/>
      <c r="C4" s="51">
        <v>49229.8</v>
      </c>
      <c r="D4" s="52">
        <v>54633.6</v>
      </c>
      <c r="E4" s="52">
        <v>58690</v>
      </c>
      <c r="F4" s="53">
        <v>59380568</v>
      </c>
      <c r="G4" s="53">
        <v>65368243</v>
      </c>
      <c r="H4" s="53">
        <v>64817440</v>
      </c>
      <c r="I4" s="53">
        <v>60942143</v>
      </c>
      <c r="J4" s="53">
        <v>62636647</v>
      </c>
      <c r="K4" s="53">
        <v>64399228</v>
      </c>
      <c r="L4" s="53">
        <v>65718567</v>
      </c>
      <c r="M4" s="54">
        <v>67596697</v>
      </c>
      <c r="N4" s="54">
        <v>69535729</v>
      </c>
      <c r="O4" s="54">
        <v>71537858</v>
      </c>
      <c r="P4" s="53">
        <v>73605364</v>
      </c>
    </row>
    <row r="5" spans="1:16" s="1" customFormat="1" ht="13.5" thickBot="1">
      <c r="A5" s="2" t="s">
        <v>2</v>
      </c>
      <c r="B5" s="40"/>
      <c r="C5" s="41">
        <f>SUM(C6:C12)</f>
        <v>11765.117</v>
      </c>
      <c r="D5" s="55">
        <f>SUM(C34)</f>
        <v>14848.011</v>
      </c>
      <c r="E5" s="55">
        <f>SUM(E6:E12)</f>
        <v>17786</v>
      </c>
      <c r="F5" s="42">
        <f>SUM(F6:F12)</f>
        <v>22211099.68</v>
      </c>
      <c r="G5" s="42">
        <f>SUM(F34)</f>
        <v>25854929.48</v>
      </c>
      <c r="H5" s="42">
        <f aca="true" t="shared" si="0" ref="H5:P5">SUM(G34)</f>
        <v>30255238.28</v>
      </c>
      <c r="I5" s="42">
        <f t="shared" si="0"/>
        <v>32029592.080000002</v>
      </c>
      <c r="J5" s="42">
        <f t="shared" si="0"/>
        <v>27958125.880000003</v>
      </c>
      <c r="K5" s="42">
        <f t="shared" si="0"/>
        <v>23589919.680000003</v>
      </c>
      <c r="L5" s="42">
        <f t="shared" si="0"/>
        <v>19189984.680000003</v>
      </c>
      <c r="M5" s="42">
        <f t="shared" si="0"/>
        <v>14709984.680000003</v>
      </c>
      <c r="N5" s="42">
        <f t="shared" si="0"/>
        <v>10229984.680000003</v>
      </c>
      <c r="O5" s="42">
        <f t="shared" si="0"/>
        <v>5749984.680000003</v>
      </c>
      <c r="P5" s="42">
        <f t="shared" si="0"/>
        <v>1329984.6800000034</v>
      </c>
    </row>
    <row r="6" spans="1:16" ht="12.75">
      <c r="A6" s="36"/>
      <c r="B6" s="56" t="s">
        <v>13</v>
      </c>
      <c r="C6" s="57">
        <v>11453.1</v>
      </c>
      <c r="D6" s="58">
        <f>SUM(C6+C15-C23)</f>
        <v>14574.2</v>
      </c>
      <c r="E6" s="58">
        <v>13374</v>
      </c>
      <c r="F6" s="59">
        <v>11874200</v>
      </c>
      <c r="G6" s="59">
        <f aca="true" t="shared" si="1" ref="G6:P6">SUM(F6-F23)</f>
        <v>9874200</v>
      </c>
      <c r="H6" s="59">
        <f t="shared" si="1"/>
        <v>7874200</v>
      </c>
      <c r="I6" s="59">
        <f t="shared" si="1"/>
        <v>5874200</v>
      </c>
      <c r="J6" s="59">
        <f t="shared" si="1"/>
        <v>3874200</v>
      </c>
      <c r="K6" s="59">
        <f t="shared" si="1"/>
        <v>1874200</v>
      </c>
      <c r="L6" s="59">
        <f t="shared" si="1"/>
        <v>0</v>
      </c>
      <c r="M6" s="60">
        <f t="shared" si="1"/>
        <v>0</v>
      </c>
      <c r="N6" s="60">
        <f t="shared" si="1"/>
        <v>0</v>
      </c>
      <c r="O6" s="60">
        <f t="shared" si="1"/>
        <v>0</v>
      </c>
      <c r="P6" s="59">
        <f t="shared" si="1"/>
        <v>0</v>
      </c>
    </row>
    <row r="7" spans="1:16" ht="12.75">
      <c r="A7" s="36"/>
      <c r="B7" s="61" t="s">
        <v>11</v>
      </c>
      <c r="C7" s="62">
        <v>0</v>
      </c>
      <c r="D7" s="63">
        <v>140</v>
      </c>
      <c r="E7" s="63">
        <v>1176</v>
      </c>
      <c r="F7" s="64">
        <v>1486195</v>
      </c>
      <c r="G7" s="64">
        <f aca="true" t="shared" si="2" ref="G7:N7">SUM(F7,-F24)</f>
        <v>1257507</v>
      </c>
      <c r="H7" s="64">
        <f t="shared" si="2"/>
        <v>1010067</v>
      </c>
      <c r="I7" s="64">
        <f t="shared" si="2"/>
        <v>762627</v>
      </c>
      <c r="J7" s="64">
        <f t="shared" si="2"/>
        <v>429367</v>
      </c>
      <c r="K7" s="64">
        <f t="shared" si="2"/>
        <v>309367</v>
      </c>
      <c r="L7" s="64">
        <f t="shared" si="2"/>
        <v>0</v>
      </c>
      <c r="M7" s="64">
        <f t="shared" si="2"/>
        <v>0</v>
      </c>
      <c r="N7" s="64">
        <f t="shared" si="2"/>
        <v>0</v>
      </c>
      <c r="O7" s="65"/>
      <c r="P7" s="64"/>
    </row>
    <row r="8" spans="1:16" ht="12.75">
      <c r="A8" s="36"/>
      <c r="B8" s="66" t="s">
        <v>14</v>
      </c>
      <c r="C8" s="62">
        <v>312.017</v>
      </c>
      <c r="D8" s="63">
        <f>SUM(C8-C25)</f>
        <v>273.811</v>
      </c>
      <c r="E8" s="63">
        <v>236</v>
      </c>
      <c r="F8" s="64">
        <v>197398.68</v>
      </c>
      <c r="G8" s="64">
        <f aca="true" t="shared" si="3" ref="G8:K9">SUM(F8,-F25)</f>
        <v>159192.47999999998</v>
      </c>
      <c r="H8" s="64">
        <f t="shared" si="3"/>
        <v>120986.27999999998</v>
      </c>
      <c r="I8" s="64">
        <f t="shared" si="3"/>
        <v>82780.07999999999</v>
      </c>
      <c r="J8" s="64">
        <f t="shared" si="3"/>
        <v>44573.87999999999</v>
      </c>
      <c r="K8" s="64">
        <f t="shared" si="3"/>
        <v>6367.679999999993</v>
      </c>
      <c r="L8" s="64">
        <v>0</v>
      </c>
      <c r="M8" s="64">
        <v>0</v>
      </c>
      <c r="N8" s="64">
        <f>SUM(M8,-M25)</f>
        <v>0</v>
      </c>
      <c r="O8" s="64">
        <f>SUM(N8,-N25)</f>
        <v>0</v>
      </c>
      <c r="P8" s="64">
        <f>SUM(O8,-O25)</f>
        <v>0</v>
      </c>
    </row>
    <row r="9" spans="1:16" ht="12.75">
      <c r="A9" s="36"/>
      <c r="B9" s="61" t="s">
        <v>12</v>
      </c>
      <c r="C9" s="62"/>
      <c r="D9" s="63"/>
      <c r="E9" s="63">
        <v>3000</v>
      </c>
      <c r="F9" s="64">
        <v>8653306</v>
      </c>
      <c r="G9" s="64">
        <f t="shared" si="3"/>
        <v>8340000</v>
      </c>
      <c r="H9" s="64">
        <f t="shared" si="3"/>
        <v>7740000</v>
      </c>
      <c r="I9" s="64">
        <f t="shared" si="3"/>
        <v>7140000</v>
      </c>
      <c r="J9" s="64">
        <f t="shared" si="3"/>
        <v>6540000</v>
      </c>
      <c r="K9" s="64">
        <f t="shared" si="3"/>
        <v>5940000</v>
      </c>
      <c r="L9" s="64">
        <f>SUM(K9,-K26)</f>
        <v>5340000</v>
      </c>
      <c r="M9" s="64">
        <f>SUM(L9,-L26)</f>
        <v>3560000</v>
      </c>
      <c r="N9" s="64">
        <f>SUM(M9,-M26)</f>
        <v>1780000</v>
      </c>
      <c r="O9" s="64">
        <f>SUM(N9,-N26)</f>
        <v>0</v>
      </c>
      <c r="P9" s="64">
        <v>0</v>
      </c>
    </row>
    <row r="10" spans="1:16" ht="12.75">
      <c r="A10" s="36"/>
      <c r="B10" s="67" t="s">
        <v>21</v>
      </c>
      <c r="C10" s="68"/>
      <c r="D10" s="69"/>
      <c r="E10" s="69"/>
      <c r="F10" s="70">
        <v>0</v>
      </c>
      <c r="G10" s="70">
        <f>SUM(F17,-F27)</f>
        <v>2424030</v>
      </c>
      <c r="H10" s="70">
        <f>SUM(G10,G17,-G27)</f>
        <v>0</v>
      </c>
      <c r="I10" s="70">
        <f aca="true" t="shared" si="4" ref="I10:N10">SUM(H10-H27)</f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>SUM(N10-N27)</f>
        <v>0</v>
      </c>
      <c r="P10" s="70">
        <f>SUM(O10-O27)</f>
        <v>0</v>
      </c>
    </row>
    <row r="11" spans="1:16" ht="12.75">
      <c r="A11" s="36"/>
      <c r="B11" s="61" t="s">
        <v>16</v>
      </c>
      <c r="C11" s="68"/>
      <c r="D11" s="69"/>
      <c r="E11" s="69"/>
      <c r="F11" s="70">
        <v>0</v>
      </c>
      <c r="G11" s="70">
        <v>3000000</v>
      </c>
      <c r="H11" s="70">
        <f>SUM(G11-G29)</f>
        <v>2800000</v>
      </c>
      <c r="I11" s="70">
        <f aca="true" t="shared" si="5" ref="I11:N11">SUM(H11,-H29)</f>
        <v>2400000</v>
      </c>
      <c r="J11" s="70">
        <f t="shared" si="5"/>
        <v>2000000</v>
      </c>
      <c r="K11" s="70">
        <f t="shared" si="5"/>
        <v>1600000</v>
      </c>
      <c r="L11" s="70">
        <f t="shared" si="5"/>
        <v>1100000</v>
      </c>
      <c r="M11" s="70">
        <f t="shared" si="5"/>
        <v>600000</v>
      </c>
      <c r="N11" s="70">
        <f t="shared" si="5"/>
        <v>100000</v>
      </c>
      <c r="O11" s="70" t="s">
        <v>9</v>
      </c>
      <c r="P11" s="70">
        <v>0</v>
      </c>
    </row>
    <row r="12" spans="1:16" ht="12.75">
      <c r="A12" s="36"/>
      <c r="B12" s="61" t="s">
        <v>17</v>
      </c>
      <c r="C12" s="73"/>
      <c r="D12" s="69"/>
      <c r="E12" s="69"/>
      <c r="F12" s="70">
        <v>0</v>
      </c>
      <c r="G12" s="70">
        <v>800000</v>
      </c>
      <c r="H12" s="70">
        <f>SUM(G12,-G30)</f>
        <v>600000</v>
      </c>
      <c r="I12" s="70">
        <f>SUM(H12,-H30)</f>
        <v>400000</v>
      </c>
      <c r="J12" s="70">
        <f>SUM(I12,-I30)</f>
        <v>200000</v>
      </c>
      <c r="K12" s="70">
        <v>0</v>
      </c>
      <c r="L12" s="70">
        <v>0</v>
      </c>
      <c r="M12" s="74">
        <v>0</v>
      </c>
      <c r="N12" s="74">
        <v>0</v>
      </c>
      <c r="O12" s="74">
        <v>0</v>
      </c>
      <c r="P12" s="70">
        <v>0</v>
      </c>
    </row>
    <row r="13" spans="1:16" s="7" customFormat="1" ht="13.5" thickBot="1">
      <c r="A13" s="87"/>
      <c r="B13" s="88" t="s">
        <v>19</v>
      </c>
      <c r="C13" s="35"/>
      <c r="D13" s="89"/>
      <c r="E13" s="89"/>
      <c r="F13" s="17"/>
      <c r="G13" s="17">
        <v>0</v>
      </c>
      <c r="H13" s="17">
        <v>7200000</v>
      </c>
      <c r="I13" s="17">
        <v>7200000</v>
      </c>
      <c r="J13" s="17">
        <f>SUM(I13,-I32)</f>
        <v>7000000</v>
      </c>
      <c r="K13" s="17">
        <f aca="true" t="shared" si="6" ref="K13:P13">SUM(J13,-J32)</f>
        <v>6600000</v>
      </c>
      <c r="L13" s="17">
        <f t="shared" si="6"/>
        <v>6100000</v>
      </c>
      <c r="M13" s="17">
        <f t="shared" si="6"/>
        <v>5230000</v>
      </c>
      <c r="N13" s="17">
        <f t="shared" si="6"/>
        <v>4360000</v>
      </c>
      <c r="O13" s="17">
        <f t="shared" si="6"/>
        <v>3090000</v>
      </c>
      <c r="P13" s="17">
        <f t="shared" si="6"/>
        <v>0</v>
      </c>
    </row>
    <row r="14" spans="1:16" s="4" customFormat="1" ht="13.5" thickBot="1">
      <c r="A14" s="13" t="s">
        <v>4</v>
      </c>
      <c r="B14" s="14"/>
      <c r="C14" s="15">
        <f>SUM(C15:C16)</f>
        <v>3121.1</v>
      </c>
      <c r="D14" s="71">
        <f>SUM(D15:D16)</f>
        <v>0</v>
      </c>
      <c r="E14" s="71">
        <f>SUM(E16:E19)</f>
        <v>0</v>
      </c>
      <c r="F14" s="16">
        <f>SUM(F16:F19)</f>
        <v>6244400</v>
      </c>
      <c r="G14" s="16">
        <f>SUM(G16:G21)</f>
        <v>10892327</v>
      </c>
      <c r="H14" s="16">
        <f>SUM(H16:H21)</f>
        <v>5560000</v>
      </c>
      <c r="I14" s="16">
        <f aca="true" t="shared" si="7" ref="I14:P14">SUM(I16:I16)</f>
        <v>0</v>
      </c>
      <c r="J14" s="16">
        <f t="shared" si="7"/>
        <v>0</v>
      </c>
      <c r="K14" s="16">
        <f t="shared" si="7"/>
        <v>0</v>
      </c>
      <c r="L14" s="16">
        <f t="shared" si="7"/>
        <v>0</v>
      </c>
      <c r="M14" s="16">
        <f t="shared" si="7"/>
        <v>0</v>
      </c>
      <c r="N14" s="30">
        <f t="shared" si="7"/>
        <v>0</v>
      </c>
      <c r="O14" s="16">
        <f t="shared" si="7"/>
        <v>0</v>
      </c>
      <c r="P14" s="16">
        <f t="shared" si="7"/>
        <v>0</v>
      </c>
    </row>
    <row r="15" spans="1:16" ht="12.75" hidden="1">
      <c r="A15" s="3"/>
      <c r="B15" s="72" t="s">
        <v>3</v>
      </c>
      <c r="C15" s="57">
        <v>3121.1</v>
      </c>
      <c r="D15" s="58">
        <v>0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60">
        <v>0</v>
      </c>
      <c r="N15" s="60">
        <v>0</v>
      </c>
      <c r="O15" s="60">
        <v>0</v>
      </c>
      <c r="P15" s="59">
        <v>0</v>
      </c>
    </row>
    <row r="16" spans="1:16" ht="12.75">
      <c r="A16" s="36"/>
      <c r="B16" s="67" t="s">
        <v>17</v>
      </c>
      <c r="C16" s="73"/>
      <c r="D16" s="69"/>
      <c r="E16" s="69"/>
      <c r="F16" s="70">
        <v>800000</v>
      </c>
      <c r="G16" s="70"/>
      <c r="H16" s="70"/>
      <c r="I16" s="70"/>
      <c r="J16" s="70"/>
      <c r="K16" s="70"/>
      <c r="L16" s="70"/>
      <c r="M16" s="74"/>
      <c r="N16" s="74"/>
      <c r="O16" s="74"/>
      <c r="P16" s="70"/>
    </row>
    <row r="17" spans="1:16" ht="12.75">
      <c r="A17" s="36"/>
      <c r="B17" s="67" t="s">
        <v>21</v>
      </c>
      <c r="C17" s="75"/>
      <c r="D17" s="76"/>
      <c r="E17" s="76"/>
      <c r="F17" s="77">
        <v>2444400</v>
      </c>
      <c r="G17" s="77">
        <v>782342</v>
      </c>
      <c r="H17" s="77"/>
      <c r="I17" s="77"/>
      <c r="J17" s="77"/>
      <c r="K17" s="77"/>
      <c r="L17" s="77"/>
      <c r="M17" s="78"/>
      <c r="N17" s="78"/>
      <c r="O17" s="78"/>
      <c r="P17" s="77"/>
    </row>
    <row r="18" spans="1:16" ht="12.75">
      <c r="A18" s="36"/>
      <c r="B18" s="97" t="s">
        <v>24</v>
      </c>
      <c r="C18" s="75"/>
      <c r="D18" s="76"/>
      <c r="E18" s="76"/>
      <c r="F18" s="77"/>
      <c r="G18" s="77">
        <v>2909985</v>
      </c>
      <c r="H18" s="77"/>
      <c r="I18" s="77"/>
      <c r="J18" s="77"/>
      <c r="K18" s="77"/>
      <c r="L18" s="77"/>
      <c r="M18" s="78"/>
      <c r="N18" s="78"/>
      <c r="O18" s="78"/>
      <c r="P18" s="77"/>
    </row>
    <row r="19" spans="1:16" ht="12.75">
      <c r="A19" s="36"/>
      <c r="B19" s="67" t="s">
        <v>16</v>
      </c>
      <c r="C19" s="75"/>
      <c r="D19" s="76"/>
      <c r="E19" s="76"/>
      <c r="F19" s="77">
        <v>3000000</v>
      </c>
      <c r="G19" s="77"/>
      <c r="H19" s="77"/>
      <c r="I19" s="77"/>
      <c r="J19" s="77"/>
      <c r="K19" s="77"/>
      <c r="L19" s="77"/>
      <c r="M19" s="78"/>
      <c r="N19" s="78"/>
      <c r="O19" s="78"/>
      <c r="P19" s="77"/>
    </row>
    <row r="20" spans="1:16" ht="12.75">
      <c r="A20" s="36"/>
      <c r="B20" s="86" t="s">
        <v>23</v>
      </c>
      <c r="C20" s="75"/>
      <c r="D20" s="76"/>
      <c r="E20" s="76"/>
      <c r="F20" s="77"/>
      <c r="G20" s="77"/>
      <c r="H20" s="96">
        <v>5560000</v>
      </c>
      <c r="I20" s="77"/>
      <c r="J20" s="77"/>
      <c r="K20" s="77"/>
      <c r="L20" s="77"/>
      <c r="M20" s="78"/>
      <c r="N20" s="78"/>
      <c r="O20" s="78"/>
      <c r="P20" s="77"/>
    </row>
    <row r="21" spans="1:16" s="7" customFormat="1" ht="13.5" thickBot="1">
      <c r="A21" s="37"/>
      <c r="B21" s="90" t="s">
        <v>19</v>
      </c>
      <c r="C21" s="91"/>
      <c r="D21" s="92"/>
      <c r="E21" s="92"/>
      <c r="F21" s="38"/>
      <c r="G21" s="38">
        <v>7200000</v>
      </c>
      <c r="H21" s="38"/>
      <c r="I21" s="38"/>
      <c r="J21" s="38"/>
      <c r="K21" s="38"/>
      <c r="L21" s="38"/>
      <c r="M21" s="39"/>
      <c r="N21" s="39"/>
      <c r="O21" s="39"/>
      <c r="P21" s="38"/>
    </row>
    <row r="22" spans="1:16" s="4" customFormat="1" ht="13.5" thickBot="1">
      <c r="A22" s="79" t="s">
        <v>5</v>
      </c>
      <c r="B22" s="19"/>
      <c r="C22" s="20">
        <f>SUM(C23:C27)</f>
        <v>38.206</v>
      </c>
      <c r="D22" s="80">
        <f>SUM(D23:D27)</f>
        <v>1238.2062</v>
      </c>
      <c r="E22" s="80">
        <f>SUM(E23:E27)</f>
        <v>1560</v>
      </c>
      <c r="F22" s="21">
        <f>SUM(F23:F32)</f>
        <v>2600570.2</v>
      </c>
      <c r="G22" s="21">
        <f>SUM(G23:G32)</f>
        <v>6492018.2</v>
      </c>
      <c r="H22" s="21">
        <f aca="true" t="shared" si="8" ref="H22:P22">SUM(H23:H32)</f>
        <v>3785646.2</v>
      </c>
      <c r="I22" s="21">
        <f t="shared" si="8"/>
        <v>4071466.2</v>
      </c>
      <c r="J22" s="21">
        <f t="shared" si="8"/>
        <v>4368206.2</v>
      </c>
      <c r="K22" s="21">
        <f t="shared" si="8"/>
        <v>4399935</v>
      </c>
      <c r="L22" s="21">
        <f t="shared" si="8"/>
        <v>4480000</v>
      </c>
      <c r="M22" s="21">
        <f t="shared" si="8"/>
        <v>4480000</v>
      </c>
      <c r="N22" s="21">
        <f t="shared" si="8"/>
        <v>4480000</v>
      </c>
      <c r="O22" s="21">
        <f t="shared" si="8"/>
        <v>4420000</v>
      </c>
      <c r="P22" s="21">
        <f t="shared" si="8"/>
        <v>1329985</v>
      </c>
    </row>
    <row r="23" spans="1:16" ht="12.75">
      <c r="A23" s="3"/>
      <c r="B23" s="72" t="s">
        <v>13</v>
      </c>
      <c r="C23" s="81">
        <v>0</v>
      </c>
      <c r="D23" s="58">
        <v>1200</v>
      </c>
      <c r="E23" s="58">
        <v>1500</v>
      </c>
      <c r="F23" s="59">
        <v>2000000</v>
      </c>
      <c r="G23" s="59">
        <v>2000000</v>
      </c>
      <c r="H23" s="59">
        <v>2000000</v>
      </c>
      <c r="I23" s="59">
        <v>2000000</v>
      </c>
      <c r="J23" s="59">
        <v>2000000</v>
      </c>
      <c r="K23" s="59">
        <v>1874200</v>
      </c>
      <c r="L23" s="59">
        <v>0</v>
      </c>
      <c r="M23" s="60">
        <v>0</v>
      </c>
      <c r="N23" s="60">
        <v>0</v>
      </c>
      <c r="O23" s="60">
        <v>0</v>
      </c>
      <c r="P23" s="59">
        <v>0</v>
      </c>
    </row>
    <row r="24" spans="1:16" ht="12.75">
      <c r="A24" s="3"/>
      <c r="B24" s="72" t="s">
        <v>11</v>
      </c>
      <c r="C24" s="82"/>
      <c r="D24" s="63"/>
      <c r="E24" s="63">
        <v>22</v>
      </c>
      <c r="F24" s="64">
        <v>228688</v>
      </c>
      <c r="G24" s="64">
        <v>247440</v>
      </c>
      <c r="H24" s="64">
        <v>247440</v>
      </c>
      <c r="I24" s="64">
        <v>333260</v>
      </c>
      <c r="J24" s="64">
        <v>120000</v>
      </c>
      <c r="K24" s="64">
        <v>309367</v>
      </c>
      <c r="L24" s="64"/>
      <c r="M24" s="65"/>
      <c r="N24" s="65"/>
      <c r="O24" s="65"/>
      <c r="P24" s="64"/>
    </row>
    <row r="25" spans="1:16" ht="12.75">
      <c r="A25" s="3"/>
      <c r="B25" s="72" t="s">
        <v>14</v>
      </c>
      <c r="C25" s="82">
        <v>38.206</v>
      </c>
      <c r="D25" s="63">
        <v>38.2062</v>
      </c>
      <c r="E25" s="63">
        <v>38</v>
      </c>
      <c r="F25" s="64">
        <v>38206.2</v>
      </c>
      <c r="G25" s="64">
        <v>38206.2</v>
      </c>
      <c r="H25" s="64">
        <v>38206.2</v>
      </c>
      <c r="I25" s="64">
        <v>38206.2</v>
      </c>
      <c r="J25" s="64">
        <v>38206.2</v>
      </c>
      <c r="K25" s="64">
        <v>6368</v>
      </c>
      <c r="L25" s="64">
        <v>0</v>
      </c>
      <c r="M25" s="65">
        <v>0</v>
      </c>
      <c r="N25" s="65">
        <v>0</v>
      </c>
      <c r="O25" s="65">
        <v>0</v>
      </c>
      <c r="P25" s="64">
        <v>0</v>
      </c>
    </row>
    <row r="26" spans="1:16" ht="12.75">
      <c r="A26" s="3"/>
      <c r="B26" s="72" t="s">
        <v>12</v>
      </c>
      <c r="C26" s="73"/>
      <c r="D26" s="69"/>
      <c r="E26" s="69">
        <v>0</v>
      </c>
      <c r="F26" s="70">
        <v>313306</v>
      </c>
      <c r="G26" s="77">
        <v>600000</v>
      </c>
      <c r="H26" s="77">
        <v>600000</v>
      </c>
      <c r="I26" s="77">
        <v>600000</v>
      </c>
      <c r="J26" s="77">
        <v>600000</v>
      </c>
      <c r="K26" s="77">
        <v>600000</v>
      </c>
      <c r="L26" s="77">
        <v>1780000</v>
      </c>
      <c r="M26" s="78">
        <v>1780000</v>
      </c>
      <c r="N26" s="78">
        <v>1780000</v>
      </c>
      <c r="O26" s="74">
        <v>0</v>
      </c>
      <c r="P26" s="70">
        <v>0</v>
      </c>
    </row>
    <row r="27" spans="1:17" ht="12.75">
      <c r="A27" s="3"/>
      <c r="B27" s="67" t="s">
        <v>21</v>
      </c>
      <c r="C27" s="73"/>
      <c r="D27" s="69"/>
      <c r="E27" s="69"/>
      <c r="F27" s="64">
        <v>20370</v>
      </c>
      <c r="G27" s="64">
        <v>3206372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5">
        <v>0</v>
      </c>
      <c r="N27" s="64">
        <v>0</v>
      </c>
      <c r="O27" s="74">
        <v>0</v>
      </c>
      <c r="P27" s="70">
        <v>0</v>
      </c>
      <c r="Q27" s="85">
        <f>SUM(F27:P27)</f>
        <v>3226742</v>
      </c>
    </row>
    <row r="28" spans="1:17" ht="12.75">
      <c r="A28" s="36"/>
      <c r="B28" s="97" t="s">
        <v>24</v>
      </c>
      <c r="C28" s="75"/>
      <c r="D28" s="76"/>
      <c r="E28" s="76"/>
      <c r="F28" s="77"/>
      <c r="G28" s="77">
        <v>0</v>
      </c>
      <c r="H28" s="64">
        <v>300000</v>
      </c>
      <c r="I28" s="64">
        <v>300000</v>
      </c>
      <c r="J28" s="64">
        <v>330000</v>
      </c>
      <c r="K28" s="64">
        <v>330000</v>
      </c>
      <c r="L28" s="64">
        <v>330000</v>
      </c>
      <c r="M28" s="65">
        <v>330000</v>
      </c>
      <c r="N28" s="64">
        <v>330000</v>
      </c>
      <c r="O28" s="74">
        <v>330000</v>
      </c>
      <c r="P28" s="70">
        <v>329985</v>
      </c>
      <c r="Q28" s="85">
        <f>SUM(F28:P28)</f>
        <v>2909985</v>
      </c>
    </row>
    <row r="29" spans="1:16" ht="12.75">
      <c r="A29" s="3"/>
      <c r="B29" s="72" t="s">
        <v>16</v>
      </c>
      <c r="C29" s="73"/>
      <c r="D29" s="69"/>
      <c r="E29" s="69"/>
      <c r="F29" s="70"/>
      <c r="G29" s="64">
        <v>200000</v>
      </c>
      <c r="H29" s="64">
        <v>400000</v>
      </c>
      <c r="I29" s="64">
        <v>400000</v>
      </c>
      <c r="J29" s="64">
        <v>400000</v>
      </c>
      <c r="K29" s="64">
        <v>500000</v>
      </c>
      <c r="L29" s="64">
        <v>500000</v>
      </c>
      <c r="M29" s="65">
        <v>500000</v>
      </c>
      <c r="N29" s="64">
        <v>100000</v>
      </c>
      <c r="O29" s="74"/>
      <c r="P29" s="70"/>
    </row>
    <row r="30" spans="1:16" ht="12.75">
      <c r="A30" s="3"/>
      <c r="B30" s="72" t="s">
        <v>17</v>
      </c>
      <c r="C30" s="62"/>
      <c r="D30" s="63"/>
      <c r="E30" s="63"/>
      <c r="F30" s="70"/>
      <c r="G30" s="70">
        <v>200000</v>
      </c>
      <c r="H30" s="70">
        <v>200000</v>
      </c>
      <c r="I30" s="70">
        <v>200000</v>
      </c>
      <c r="J30" s="70">
        <v>200000</v>
      </c>
      <c r="K30" s="70">
        <v>0</v>
      </c>
      <c r="L30" s="70">
        <v>0</v>
      </c>
      <c r="M30" s="74">
        <v>0</v>
      </c>
      <c r="N30" s="74">
        <v>0</v>
      </c>
      <c r="O30" s="74">
        <v>0</v>
      </c>
      <c r="P30" s="70">
        <v>0</v>
      </c>
    </row>
    <row r="31" spans="1:17" ht="12.75">
      <c r="A31" s="3"/>
      <c r="B31" s="86" t="s">
        <v>23</v>
      </c>
      <c r="C31" s="75"/>
      <c r="D31" s="76"/>
      <c r="E31" s="76"/>
      <c r="F31" s="70"/>
      <c r="G31" s="70"/>
      <c r="H31" s="70"/>
      <c r="I31" s="70"/>
      <c r="J31" s="98">
        <v>280000</v>
      </c>
      <c r="K31" s="98">
        <v>280000</v>
      </c>
      <c r="L31" s="98">
        <v>1000000</v>
      </c>
      <c r="M31" s="99">
        <v>1000000</v>
      </c>
      <c r="N31" s="99">
        <v>1000000</v>
      </c>
      <c r="O31" s="99">
        <v>1000000</v>
      </c>
      <c r="P31" s="98">
        <v>1000000</v>
      </c>
      <c r="Q31" s="85">
        <f>SUM(J31:P31)</f>
        <v>5560000</v>
      </c>
    </row>
    <row r="32" spans="1:16" s="7" customFormat="1" ht="13.5" thickBot="1">
      <c r="A32" s="28"/>
      <c r="B32" s="93" t="s">
        <v>20</v>
      </c>
      <c r="C32" s="94"/>
      <c r="D32" s="95"/>
      <c r="E32" s="95"/>
      <c r="F32" s="17"/>
      <c r="G32" s="17"/>
      <c r="H32" s="17"/>
      <c r="I32" s="17">
        <v>200000</v>
      </c>
      <c r="J32" s="17">
        <v>400000</v>
      </c>
      <c r="K32" s="17">
        <v>500000</v>
      </c>
      <c r="L32" s="17">
        <v>870000</v>
      </c>
      <c r="M32" s="18">
        <v>870000</v>
      </c>
      <c r="N32" s="18">
        <v>1270000</v>
      </c>
      <c r="O32" s="18">
        <v>3090000</v>
      </c>
      <c r="P32" s="17">
        <v>0</v>
      </c>
    </row>
    <row r="33" spans="1:16" s="5" customFormat="1" ht="13.5" thickBot="1">
      <c r="A33" s="101" t="s">
        <v>10</v>
      </c>
      <c r="B33" s="102"/>
      <c r="C33" s="33">
        <v>0</v>
      </c>
      <c r="D33" s="83">
        <v>0</v>
      </c>
      <c r="E33" s="83">
        <v>238</v>
      </c>
      <c r="F33" s="34">
        <v>3455438</v>
      </c>
      <c r="G33" s="34">
        <v>0</v>
      </c>
      <c r="H33" s="34">
        <v>541459</v>
      </c>
      <c r="I33" s="34">
        <v>515933</v>
      </c>
      <c r="J33" s="34">
        <v>491005</v>
      </c>
      <c r="K33" s="34">
        <v>466090</v>
      </c>
      <c r="L33" s="34">
        <v>441485</v>
      </c>
      <c r="M33" s="34">
        <v>416221</v>
      </c>
      <c r="N33" s="43">
        <v>391293</v>
      </c>
      <c r="O33" s="34">
        <v>320000</v>
      </c>
      <c r="P33" s="34">
        <v>358000</v>
      </c>
    </row>
    <row r="34" spans="1:16" s="5" customFormat="1" ht="13.5" thickBot="1">
      <c r="A34" s="2" t="s">
        <v>15</v>
      </c>
      <c r="B34" s="23"/>
      <c r="C34" s="24">
        <f>SUM(C5,C14,C33,-C22)</f>
        <v>14848.011</v>
      </c>
      <c r="D34" s="84">
        <f>SUM(D5,D14-D22)</f>
        <v>13609.8048</v>
      </c>
      <c r="E34" s="84">
        <f>SUM(E5+E14-E22)</f>
        <v>16226</v>
      </c>
      <c r="F34" s="22">
        <f aca="true" t="shared" si="9" ref="F34:P34">SUM(F5,F14-F22)</f>
        <v>25854929.48</v>
      </c>
      <c r="G34" s="22">
        <f t="shared" si="9"/>
        <v>30255238.28</v>
      </c>
      <c r="H34" s="22">
        <f t="shared" si="9"/>
        <v>32029592.080000002</v>
      </c>
      <c r="I34" s="22">
        <f t="shared" si="9"/>
        <v>27958125.880000003</v>
      </c>
      <c r="J34" s="22">
        <f t="shared" si="9"/>
        <v>23589919.680000003</v>
      </c>
      <c r="K34" s="22">
        <f t="shared" si="9"/>
        <v>19189984.680000003</v>
      </c>
      <c r="L34" s="22">
        <f t="shared" si="9"/>
        <v>14709984.680000003</v>
      </c>
      <c r="M34" s="22">
        <f t="shared" si="9"/>
        <v>10229984.680000003</v>
      </c>
      <c r="N34" s="22">
        <f t="shared" si="9"/>
        <v>5749984.680000003</v>
      </c>
      <c r="O34" s="22">
        <f t="shared" si="9"/>
        <v>1329984.6800000034</v>
      </c>
      <c r="P34" s="22">
        <f t="shared" si="9"/>
        <v>-0.3199999965727329</v>
      </c>
    </row>
    <row r="35" spans="1:16" s="5" customFormat="1" ht="13.5" thickBot="1">
      <c r="A35" s="2" t="s">
        <v>8</v>
      </c>
      <c r="B35" s="23"/>
      <c r="C35" s="24">
        <f>SUM(C6+C15-C23)</f>
        <v>14574.2</v>
      </c>
      <c r="D35" s="84">
        <v>200</v>
      </c>
      <c r="E35" s="84">
        <v>450</v>
      </c>
      <c r="F35" s="22">
        <v>500000</v>
      </c>
      <c r="G35" s="22">
        <v>845813</v>
      </c>
      <c r="H35" s="22">
        <v>850000</v>
      </c>
      <c r="I35" s="22">
        <v>850000</v>
      </c>
      <c r="J35" s="22">
        <v>800000</v>
      </c>
      <c r="K35" s="22">
        <v>750000</v>
      </c>
      <c r="L35" s="22">
        <v>700000</v>
      </c>
      <c r="M35" s="22">
        <v>650000</v>
      </c>
      <c r="N35" s="31">
        <v>600000</v>
      </c>
      <c r="O35" s="22">
        <v>400000</v>
      </c>
      <c r="P35" s="22">
        <v>150000</v>
      </c>
    </row>
    <row r="36" spans="1:16" s="6" customFormat="1" ht="13.5" thickBot="1">
      <c r="A36" s="25" t="s">
        <v>6</v>
      </c>
      <c r="B36" s="26"/>
      <c r="C36" s="27">
        <f aca="true" t="shared" si="10" ref="C36:P36">C34/C4</f>
        <v>0.30160616130880075</v>
      </c>
      <c r="D36" s="84">
        <f t="shared" si="10"/>
        <v>0.2491105253909682</v>
      </c>
      <c r="E36" s="84">
        <f t="shared" si="10"/>
        <v>0.2764695859601295</v>
      </c>
      <c r="F36" s="27">
        <f t="shared" si="10"/>
        <v>0.43541061244143037</v>
      </c>
      <c r="G36" s="27">
        <f t="shared" si="10"/>
        <v>0.4628430701434028</v>
      </c>
      <c r="H36" s="27">
        <f t="shared" si="10"/>
        <v>0.4941508347136203</v>
      </c>
      <c r="I36" s="27">
        <f t="shared" si="10"/>
        <v>0.458765059837164</v>
      </c>
      <c r="J36" s="27">
        <f t="shared" si="10"/>
        <v>0.3766153012628534</v>
      </c>
      <c r="K36" s="27">
        <f t="shared" si="10"/>
        <v>0.29798470068616356</v>
      </c>
      <c r="L36" s="27">
        <f t="shared" si="10"/>
        <v>0.22383301023590493</v>
      </c>
      <c r="M36" s="25">
        <f t="shared" si="10"/>
        <v>0.15133852886332602</v>
      </c>
      <c r="N36" s="25">
        <f t="shared" si="10"/>
        <v>0.08269108216295544</v>
      </c>
      <c r="O36" s="25">
        <f t="shared" si="10"/>
        <v>0.018591340545868782</v>
      </c>
      <c r="P36" s="27">
        <f t="shared" si="10"/>
        <v>-4.3475091920302564E-09</v>
      </c>
    </row>
    <row r="37" spans="1:16" s="6" customFormat="1" ht="13.5" thickBot="1">
      <c r="A37" s="25" t="s">
        <v>7</v>
      </c>
      <c r="B37" s="26"/>
      <c r="C37" s="27">
        <f>SUM(C22,C33/C4)</f>
        <v>38.206</v>
      </c>
      <c r="D37" s="84">
        <f aca="true" t="shared" si="11" ref="D37:P37">SUM(D22/D4,D33/D4,D35/D4)</f>
        <v>0.026324573156445853</v>
      </c>
      <c r="E37" s="84">
        <f t="shared" si="11"/>
        <v>0.03830294769125916</v>
      </c>
      <c r="F37" s="27">
        <f t="shared" si="11"/>
        <v>0.11040662662573385</v>
      </c>
      <c r="G37" s="27">
        <f t="shared" si="11"/>
        <v>0.11225376212115722</v>
      </c>
      <c r="H37" s="27">
        <f t="shared" si="11"/>
        <v>0.0798721023230785</v>
      </c>
      <c r="I37" s="27">
        <f t="shared" si="11"/>
        <v>0.08922231697693991</v>
      </c>
      <c r="J37" s="27">
        <f t="shared" si="11"/>
        <v>0.09034984264084252</v>
      </c>
      <c r="K37" s="27">
        <f t="shared" si="11"/>
        <v>0.08720640253637822</v>
      </c>
      <c r="L37" s="27">
        <f t="shared" si="11"/>
        <v>0.08553876410604024</v>
      </c>
      <c r="M37" s="27">
        <f t="shared" si="11"/>
        <v>0.08204869832619188</v>
      </c>
      <c r="N37" s="25">
        <f t="shared" si="11"/>
        <v>0.07868319033514411</v>
      </c>
      <c r="O37" s="27">
        <f t="shared" si="11"/>
        <v>0.07185006853294378</v>
      </c>
      <c r="P37" s="27">
        <f t="shared" si="11"/>
        <v>0.02497080239967294</v>
      </c>
    </row>
    <row r="39" ht="15" customHeight="1">
      <c r="B39" s="44" t="s">
        <v>22</v>
      </c>
    </row>
    <row r="43" spans="7:16" ht="12.75">
      <c r="G43" s="85">
        <f>SUM(G22,G33,G35)</f>
        <v>7337831.2</v>
      </c>
      <c r="H43" s="85">
        <f>SUM(H22,H33,H35)</f>
        <v>5177105.2</v>
      </c>
      <c r="I43" s="85">
        <f>SUM(I22,I33,I35)</f>
        <v>5437399.2</v>
      </c>
      <c r="J43" s="85">
        <f aca="true" t="shared" si="12" ref="J43:P43">SUM(J22,J33,J35)</f>
        <v>5659211.2</v>
      </c>
      <c r="K43" s="85">
        <f t="shared" si="12"/>
        <v>5616025</v>
      </c>
      <c r="L43" s="85">
        <f t="shared" si="12"/>
        <v>5621485</v>
      </c>
      <c r="M43" s="85">
        <f t="shared" si="12"/>
        <v>5546221</v>
      </c>
      <c r="N43" s="85">
        <f t="shared" si="12"/>
        <v>5471293</v>
      </c>
      <c r="O43" s="85">
        <f t="shared" si="12"/>
        <v>5140000</v>
      </c>
      <c r="P43" s="85">
        <f t="shared" si="12"/>
        <v>1837985</v>
      </c>
    </row>
    <row r="45" spans="8:16" ht="12.75">
      <c r="H45" s="85">
        <f>SUM(H22,-H27)</f>
        <v>3785646.2</v>
      </c>
      <c r="I45" s="85">
        <f aca="true" t="shared" si="13" ref="I45:P45">SUM(I22,-I27)</f>
        <v>4071466.2</v>
      </c>
      <c r="J45" s="85">
        <f t="shared" si="13"/>
        <v>4368206.2</v>
      </c>
      <c r="K45" s="85">
        <f t="shared" si="13"/>
        <v>4399935</v>
      </c>
      <c r="L45" s="85">
        <f t="shared" si="13"/>
        <v>4480000</v>
      </c>
      <c r="M45" s="85">
        <f t="shared" si="13"/>
        <v>4480000</v>
      </c>
      <c r="N45" s="85">
        <f t="shared" si="13"/>
        <v>4480000</v>
      </c>
      <c r="O45" s="85">
        <f t="shared" si="13"/>
        <v>4420000</v>
      </c>
      <c r="P45" s="85">
        <f t="shared" si="13"/>
        <v>1329985</v>
      </c>
    </row>
    <row r="48" spans="9:16" ht="12.75">
      <c r="I48" s="85">
        <f>SUM(I23:I32)</f>
        <v>4071466.2</v>
      </c>
      <c r="J48" s="85">
        <f aca="true" t="shared" si="14" ref="J48:P48">SUM(J23:J32)</f>
        <v>4368206.2</v>
      </c>
      <c r="K48" s="85">
        <f t="shared" si="14"/>
        <v>4399935</v>
      </c>
      <c r="L48" s="85">
        <f t="shared" si="14"/>
        <v>4480000</v>
      </c>
      <c r="M48" s="85">
        <f t="shared" si="14"/>
        <v>4480000</v>
      </c>
      <c r="N48" s="85">
        <f t="shared" si="14"/>
        <v>4480000</v>
      </c>
      <c r="O48" s="85">
        <f t="shared" si="14"/>
        <v>4420000</v>
      </c>
      <c r="P48" s="85">
        <f t="shared" si="14"/>
        <v>1329985</v>
      </c>
    </row>
    <row r="49" spans="9:16" ht="12.75">
      <c r="I49" s="85">
        <f>SUM(I22,-I27)</f>
        <v>4071466.2</v>
      </c>
      <c r="J49" s="85">
        <f aca="true" t="shared" si="15" ref="J49:P49">SUM(J22,-J27)</f>
        <v>4368206.2</v>
      </c>
      <c r="K49" s="85">
        <f t="shared" si="15"/>
        <v>4399935</v>
      </c>
      <c r="L49" s="85">
        <f t="shared" si="15"/>
        <v>4480000</v>
      </c>
      <c r="M49" s="85">
        <f t="shared" si="15"/>
        <v>4480000</v>
      </c>
      <c r="N49" s="85">
        <f t="shared" si="15"/>
        <v>4480000</v>
      </c>
      <c r="O49" s="85">
        <f t="shared" si="15"/>
        <v>4420000</v>
      </c>
      <c r="P49" s="85">
        <f t="shared" si="15"/>
        <v>1329985</v>
      </c>
    </row>
  </sheetData>
  <sheetProtection/>
  <mergeCells count="2">
    <mergeCell ref="A1:L1"/>
    <mergeCell ref="A33:B33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</cp:lastModifiedBy>
  <cp:lastPrinted>2011-11-14T14:30:50Z</cp:lastPrinted>
  <dcterms:created xsi:type="dcterms:W3CDTF">2008-06-10T14:46:02Z</dcterms:created>
  <dcterms:modified xsi:type="dcterms:W3CDTF">2012-05-09T10:38:30Z</dcterms:modified>
  <cp:category/>
  <cp:version/>
  <cp:contentType/>
  <cp:contentStatus/>
</cp:coreProperties>
</file>