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'Sheet1'!$A$1:$I$1011</definedName>
  </definedNames>
  <calcPr fullCalcOnLoad="1"/>
</workbook>
</file>

<file path=xl/sharedStrings.xml><?xml version="1.0" encoding="utf-8"?>
<sst xmlns="http://schemas.openxmlformats.org/spreadsheetml/2006/main" count="1532" uniqueCount="324">
  <si>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monitoringu mogielnika w Przybyszowie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</si>
  <si>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</si>
  <si>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</si>
  <si>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</si>
  <si>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</si>
  <si>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 xml:space="preserve">* budowa mieszkań socjalnych we wsi Zosin                               </t>
  </si>
  <si>
    <t>* rezerwa ogólna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</si>
  <si>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</si>
  <si>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>za osoby pobierające niektóre świadczenia z pomocy społecznej oraz niektóre świadczenia rodzinne (zadania zlecone i własne)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</si>
  <si>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</si>
  <si>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</si>
  <si>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utrzymaniem i remontami w Klubie Nauczyciela,                                                                                                          * dotacje dla stowarzyszeń na realizację zadań z zakresu oświaty i wychowania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</si>
  <si>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</si>
  <si>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</si>
  <si>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</si>
  <si>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</si>
  <si>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</si>
  <si>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* dotacja dla Stowarzyszenia SOCJUM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</si>
  <si>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</si>
  <si>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* odszkodowania za przejęte grunty pod drogami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</si>
  <si>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</si>
  <si>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</si>
  <si>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</si>
  <si>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</si>
  <si>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</si>
  <si>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</si>
  <si>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</si>
  <si>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</si>
  <si>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</si>
  <si>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</si>
  <si>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</si>
  <si>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</si>
  <si>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</si>
  <si>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</si>
  <si>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</si>
  <si>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</si>
  <si>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</si>
  <si>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</si>
  <si>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</si>
  <si>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</si>
  <si>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</si>
  <si>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</si>
  <si>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</si>
  <si>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</si>
  <si>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</si>
  <si>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</si>
  <si>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</si>
  <si>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</si>
  <si>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</si>
  <si>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</si>
  <si>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</si>
  <si>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</si>
  <si>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</si>
  <si>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</si>
  <si>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</si>
  <si>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</si>
  <si>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Muzea</t>
  </si>
  <si>
    <t>Dotacja podmiotowa z budżetu dla samorządowej instytucji</t>
  </si>
  <si>
    <t>Gospodarka odpadami</t>
  </si>
  <si>
    <t>Obsługa długu publicznego</t>
  </si>
  <si>
    <t>Cmentarze</t>
  </si>
  <si>
    <t>Gospodarka mieszkaniowa</t>
  </si>
  <si>
    <t>Pozostała działalność</t>
  </si>
  <si>
    <t>Dodatki mieszkaniowe</t>
  </si>
  <si>
    <t>Dowożenie uczniów do szkół</t>
  </si>
  <si>
    <t>Gimnazja</t>
  </si>
  <si>
    <t>Dotacja podmiotowa z budżetu dla niepublicznej jednostki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</si>
  <si>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</si>
  <si>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</si>
  <si>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</si>
  <si>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</si>
  <si>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</si>
  <si>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</si>
  <si>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</si>
  <si>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</si>
  <si>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</si>
  <si>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</si>
  <si>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</si>
  <si>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</si>
  <si>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</si>
  <si>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</si>
  <si>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</si>
  <si>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</si>
  <si>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</si>
  <si>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</si>
  <si>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</si>
  <si>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</si>
  <si>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</si>
  <si>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</si>
  <si>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</si>
  <si>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</si>
  <si>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</si>
  <si>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</si>
  <si>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</si>
  <si>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</si>
  <si>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</si>
  <si>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</si>
  <si>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t>* dotacja dla ZG LZS</t>
  </si>
  <si>
    <t>* dotacje dla KKS "POLONIA"</t>
  </si>
  <si>
    <t>* dotacje dla MUKS "MARCINKI"</t>
  </si>
  <si>
    <t>* dotacje dla PZW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</si>
  <si>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</si>
  <si>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</si>
  <si>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t xml:space="preserve">* wynagrodzenia i pochodne wynikające z umów o pracę oraz umów-zleceń,    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</si>
  <si>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</si>
  <si>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związanez bieżącym funkcjonowaniem OSP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</si>
  <si>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</si>
  <si>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</si>
  <si>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</si>
  <si>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</si>
  <si>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</si>
  <si>
    <t>Odsetki od samorządowych papierów wartościowych lub zaciągnietych przez jednostkę samorządu terytorialnego  kredytów i pożyczek</t>
  </si>
  <si>
    <t xml:space="preserve">* rezerwy celowe na realizację zadań własnych z zakresu zarządzania kryzysowego             </t>
  </si>
  <si>
    <t>Wydatki osobowe niezaliczone do wynagrodzeń</t>
  </si>
  <si>
    <t>Stypendia dla uczniów</t>
  </si>
  <si>
    <t>Zwalczanie narkomanii</t>
  </si>
  <si>
    <t>Zadania w zakresie przeciwdziałania przemocy w rodzinie</t>
  </si>
  <si>
    <t>Składki na ubezpieczenie zdrowotne</t>
  </si>
  <si>
    <t>Świadczenia społeczne</t>
  </si>
  <si>
    <t>Zasiłki stałe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</si>
  <si>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</si>
  <si>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</si>
  <si>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</si>
  <si>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</si>
  <si>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</si>
  <si>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</si>
  <si>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</si>
  <si>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</si>
  <si>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</si>
  <si>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</si>
  <si>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Środowiskowego Domu Samopomocy w Kępnie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</si>
  <si>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</si>
  <si>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</si>
  <si>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</si>
  <si>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</si>
  <si>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</si>
  <si>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</si>
  <si>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</si>
  <si>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</si>
  <si>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</si>
  <si>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</si>
  <si>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</si>
  <si>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</si>
  <si>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</si>
  <si>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</si>
  <si>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</si>
  <si>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>Świadczenia rodzinne oraz składki na ubezpieczenia emerytalne i rentowe</t>
  </si>
  <si>
    <t>z ubezpieczenia społecznego (zadania zlecone)</t>
  </si>
  <si>
    <t xml:space="preserve">Składki na ubezpieczenie zdrowotne opłacane </t>
  </si>
  <si>
    <t xml:space="preserve">Zasiłki i pomoc w naturze oraz składki na </t>
  </si>
  <si>
    <t>ubezpieczenia społeczne                                                                                                                             (zadania zlecone i własne)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</si>
  <si>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</si>
  <si>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</si>
  <si>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Wydatki na zakup i objęcie akcji oraz wniesienie wkładów do spółek prawa handlowego</t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</si>
  <si>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</si>
  <si>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</si>
  <si>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</si>
  <si>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</si>
  <si>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</si>
  <si>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bieżące utrzymanie dróg gminnych, w tym m. in: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 * koszty energii elektrycznej zasilającej sygnalizację świetlną na skrzyżowaniu ulic Broniewskiego i Alei Marcinkowskiego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</si>
  <si>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</si>
  <si>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>Wynagrodzenia bezosobowe</t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</si>
  <si>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</si>
  <si>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 xml:space="preserve">Inne formy pomocy dla uczniów </t>
  </si>
  <si>
    <t>* objęcie dodatkowych udziałów w spółce "Wodociągi Kępińskie" sp. z o.o. - zapewnienie spółce środków na realizację projektu inwestycyjnego pn. "Uporządkowanie gospodarki wodno-ściekowej w aglomeracji Kępno" dofinansowanego w ramach Programu Operacyjnego Infrastruktura i Środowisko</t>
  </si>
  <si>
    <t>* objęcie dodatkowych udziałów w spółce "Inwestor-Kępno" sp. z o.o. - zapewnienie spółce środków na realizację zadania pn. "Budowa Zakładu Zagospodarowania Odpadów w Olszowej" w ramach WRPO</t>
  </si>
  <si>
    <t>* dotacja dla Chóru JUTRZENKA</t>
  </si>
  <si>
    <t>* dotacja dla KKS "POLONIA"</t>
  </si>
  <si>
    <t>Program Operacyjny Kapitał Ludzki</t>
  </si>
  <si>
    <t>projekt nr 1/</t>
  </si>
  <si>
    <t>projekt nr 2/</t>
  </si>
  <si>
    <t xml:space="preserve">Wydatki osobowe niezaliczone do wynagrodzeń                                                                                                                                                           </t>
  </si>
  <si>
    <t>Dodatkowe wynagrodzenia roczne</t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</si>
  <si>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</si>
  <si>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t>Pozostałe zadania w zakresie polityki społecznej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</si>
  <si>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</si>
  <si>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</si>
  <si>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</si>
  <si>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Pozostała działalność (zadania zlecone i własne)</t>
  </si>
  <si>
    <t>* dotacja dla TKKF "PRZEMYSŁAW"</t>
  </si>
  <si>
    <t>* dotacja dla KLUBU BADMINTONOWEGO "VOL-TRICK"</t>
  </si>
  <si>
    <t>* dotacja dla TOWARZYSTWA PRZYJACIÓŁ KIERZNA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</si>
  <si>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</si>
  <si>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t>* dotacja dla OSP MECHNICE</t>
  </si>
  <si>
    <r>
      <t xml:space="preserve">Wydatki bieżące, w tym: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z dotacji na zadania zlecone - 9.798,37 zł,   </t>
    </r>
    <r>
      <rPr>
        <sz val="10"/>
        <color indexed="8"/>
        <rFont val="Arial CE"/>
        <family val="0"/>
      </rPr>
      <t xml:space="preserve">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</si>
  <si>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zadania zlecone - 421.858,00 zł,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</si>
  <si>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zieleni miejskiej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</si>
  <si>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</si>
  <si>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</si>
  <si>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</si>
  <si>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</si>
  <si>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</si>
  <si>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t>zakup usług dostępu do sieci internet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</si>
  <si>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</si>
  <si>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 xml:space="preserve">opłaty z tytułu zakupu usług telekomunikacyjnych świadczonych w ruchomej publicznej sieci telefonicznej </t>
  </si>
  <si>
    <t xml:space="preserve">opłaty z tytułu zakupu usług telekomunikacyjnych świadczonych w stacjonarnej publicznej sieci telefonicznej 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</si>
  <si>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</si>
  <si>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</si>
  <si>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</si>
  <si>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</si>
  <si>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</si>
  <si>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</si>
  <si>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</si>
  <si>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</si>
  <si>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</si>
  <si>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</si>
  <si>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</si>
  <si>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</si>
  <si>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</si>
  <si>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</si>
  <si>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>Drogi publiczne powiatowe</t>
  </si>
  <si>
    <t>Dotacje celowe na [pomoc finansową udzielaną między jednostkami samorządu terytorialnego na dofinansowanie własnych zadań inwestycyjnych i zakupów inwestycyjnych</t>
  </si>
  <si>
    <t>* budowa chodnika w Klinach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</si>
  <si>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zmiana studium uwarunkowań i kierunków zagospodarowania przestrzennego oraz miejscowego planu zagospodarowania przestrzennego Gminy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</si>
  <si>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* wydatki związane z przygotowaniem i dostarczeniem do podatników decyzji podatkowych, koszty związane z postępowaniami egzekucyjnymi w zakresie podatków i opłat lokalnych, wynagrodzenia prowizyjne za inkaso podatków i opłat lokalnych</t>
    </r>
  </si>
  <si>
    <t>odsetki od dotacji oraz płatności: wykorzystanych niezgodnie z przeznaczeniem lub wykorzystanych z naruszeniem procedur, o których mowa w art.. 184 ustawy, pobranych nienależnie lub w nadmiernej wysokości</t>
  </si>
  <si>
    <t>Placówki opiekuńczo-wychowawcze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</si>
  <si>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</si>
  <si>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</si>
  <si>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t>Wspieranie rodziny</t>
  </si>
  <si>
    <t>Żłobki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</si>
  <si>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żłobka</t>
    </r>
  </si>
  <si>
    <t>* zmiana sposobu  zasilana  w wodę stawów w Mikorzynie</t>
  </si>
  <si>
    <t>* dotacja dla STOWARZYSZENIA ROZWOJU MIEJSCOWOŚCI KLINY "KLIN"</t>
  </si>
  <si>
    <t>* dotacja dla KĘPIŃSKIEGO KLUBU AMAZONKI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</si>
  <si>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</si>
  <si>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</si>
  <si>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</si>
  <si>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t>* remont i modernizacja świetlicy wiejskiej w Klinach</t>
  </si>
  <si>
    <t>* pomoc finansowa dla Powiatu Kępińskiego na realizację  budowy chodnika przy drodze powiatowej we wsi Myjomice</t>
  </si>
  <si>
    <t>* budowa chodnika wzdłuż drogi gminnej w Świbie</t>
  </si>
  <si>
    <t xml:space="preserve">* budowa drogi tłuczniowej w Pustkowiu Kierzeńskim  </t>
  </si>
  <si>
    <t>* budowa ciągu pieszo-rowerowego Hanulin - Przybyszów - dokumentacja techniczna</t>
  </si>
  <si>
    <t>* przebudowa ul. Prusa, Fredry i Reymonta w Kępnie</t>
  </si>
  <si>
    <t xml:space="preserve">* projekty przebudowy dróg, ulic i chodników do realizacji w latach 2013 i 2014 </t>
  </si>
  <si>
    <t>* budowa drogi w Mianowicach</t>
  </si>
  <si>
    <t xml:space="preserve">* budowa drogi w Kierznie  </t>
  </si>
  <si>
    <t>* budowa ciągu pieszo-rowerowego w Alei Topolowej w Kępnie</t>
  </si>
  <si>
    <t>* budowa chodnika przy ul. Armii Krajowej w Kępnie - II etap</t>
  </si>
  <si>
    <t>* zakup i montaż wiaty autobusowej w Myjomicach-Ostrówcu</t>
  </si>
  <si>
    <t>* wykup budynku magazynowo-gospodarczego w Hanulinie</t>
  </si>
  <si>
    <t>* wykup gruntów pod budowę remizy OSP w Szklarce Mielęckiej</t>
  </si>
  <si>
    <t>* wykup działki w Pustkowiu Kierzeńskim pod plac rekreacyjny</t>
  </si>
  <si>
    <t xml:space="preserve">pozostałe odsetki  </t>
  </si>
  <si>
    <t>* zakup sprzętu komputerowego i oprogramowania do Urzędu</t>
  </si>
  <si>
    <t>* zakup kserokopiarki do Urzędu</t>
  </si>
  <si>
    <t>zakup usług pozostałych "Turystycznie przez Kępno"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</si>
  <si>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zakupy, publikacje i inne usługi związane z promocją Gminy oraz z realizacją projektu "Turystycznie przez Kępno"</t>
    </r>
  </si>
  <si>
    <t>Dotacje celowe z budzetu na finansowanie i dofinansowanie kosztów realizacji inwestycji i zakupów inwestycyjnych jednostek nie zaliczanych do sektora finansów publicznych</t>
  </si>
  <si>
    <t>* budowa remizy OSP w Szklarce Mielęckiej</t>
  </si>
  <si>
    <t>* budowa remizy OSP w Ostrówcu, w tym wykonanie dokumentacji projektowo-technicznej</t>
  </si>
  <si>
    <t xml:space="preserve">* dotacja celowa na dofinansowanie zakupu sprzętu hydraulicznego dla OSP Kępno
</t>
  </si>
  <si>
    <t>projekt nr 3/</t>
  </si>
  <si>
    <t xml:space="preserve">* zakup i montaż garażu dla Oddziału w Osinach Przedszkola Samorządowego w Hanulinie </t>
  </si>
  <si>
    <t xml:space="preserve">* wymiana pieca CO w Szkole Podstawowej w Krążkowach
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</si>
  <si>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* </t>
    </r>
    <r>
      <rPr>
        <i/>
        <sz val="10"/>
        <rFont val="Arial CE"/>
        <family val="0"/>
      </rPr>
      <t>zwrot niewykorzystanej dotacji z 2012r.</t>
    </r>
  </si>
  <si>
    <t>* zakup zestawu komputerowego dla Żłobka Miejskiego w Kępnie</t>
  </si>
  <si>
    <t>* wykonanie oświetlenia placów zabaw przy ul. Kwiatowej i przy Przedszkolu Samorządowym w Hanulinie</t>
  </si>
  <si>
    <t>dotacja celowa na pomoc finansową udzielaną między jednostkami samorządu terytorialnego na dofinansowanie własnych zadań bieżących</t>
  </si>
  <si>
    <t>* pomocy finansowej dla Powiatu Kępińskiego na dofinansowanie w 2013 roku realizacji Programu usuwania azbestu i wyrobów zawierających azbest</t>
  </si>
  <si>
    <t>* przebudowa placu przy ul. Kościuszki</t>
  </si>
  <si>
    <t>Dotacje celowe przekazane do samorządu województwa                                                                                  na inwestycje i zakupy inwestycyjne realizowane na podstawie porozumień (umów) między jednostkami samorządu terytorialnego</t>
  </si>
  <si>
    <t>* pomoc finansowa dla Województwa Wielkopolskiego na  wykonanie dokumentacji projektowej zadania pt."Zbiornik wodny Rzetnia- Przybyszów"</t>
  </si>
  <si>
    <t>Dotacje celowe z budżetu na finansowanie lub dofinansowanie inwestycji i zakupów inwestycyjnych innych jednostek sektora finansów publicznych</t>
  </si>
  <si>
    <t>* remont i modernizacja budynku kina</t>
  </si>
  <si>
    <t>* remont i modernizacja Klubu Nauczyciela</t>
  </si>
  <si>
    <t>* modernizacja budynku Samorządowej Biblioteki Publicznej w Kępnie</t>
  </si>
  <si>
    <t>* remont i adaptacja budynku byłego magistratu w Kępnie na siedzibę Muzeum Ziemi Kępińskiej im. T.P. Potworowskiego"</t>
  </si>
  <si>
    <t>odsetki od dotacji oraz płatności wykorzystanych niezgodnie z przeznaczeniem lub wykorzystanych z naruszeniem procedur, o któych mowa w art.. 184 ustawy, pobranych nienależnie lub w nadmiernej wysokości</t>
  </si>
  <si>
    <t>* modernizacja boiska TKKF w Kępnie II etap - wykonanie siłowni zewnętrznej</t>
  </si>
  <si>
    <t>* dokumentacja techniczna boiska wielofunkcyjnego na Os. Mściwoja w Kepnie</t>
  </si>
  <si>
    <t>* strefa aktywnego wypoczynku i rekreacji - budowa boiska wielofunkcyjnego i grilla w Osinach z programu Pięknieje Polska Wieś</t>
  </si>
  <si>
    <t>* dotacja dla KSWR JULIA</t>
  </si>
  <si>
    <t>* dotacja dla KĘPIŃSKIEGO KLUBU TENISOWEGO</t>
  </si>
  <si>
    <t>* dotacja dla POLSKIEGO TOWARZYSTWA KRAJOZNAWCZEGO</t>
  </si>
  <si>
    <t>* dotacja dla SPCO ZIELONY PARASOL</t>
  </si>
  <si>
    <t>* dotacje dla ZHP</t>
  </si>
  <si>
    <t>zakupusług obejmujących tłumaczenia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</si>
  <si>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dotacji na wyprawkę szkolną</t>
    </r>
  </si>
  <si>
    <t>szkolenia pracowników niebędących członkami korpusu służby cywilnej</t>
  </si>
  <si>
    <t>szkolenia pracowników niebędących członkami  korpusu służby cywilnej</t>
  </si>
  <si>
    <t>Sprawozdanie z wykonania budżetu Gminy Kępno za 2013 rok      -</t>
  </si>
  <si>
    <t xml:space="preserve">* modernizacja Domu Ludowego w Rzetni                                                           </t>
  </si>
  <si>
    <t>opłaty na rzecz budżetów jedostek samorządu terytorialnego</t>
  </si>
  <si>
    <t>składki na Fundusz Emerytur Pomostowych</t>
  </si>
  <si>
    <t>Szpitale ogólne</t>
  </si>
  <si>
    <t>Doatcje celowe z budżetu na finansowanie lub dofinansowanie kosztów realizacji inwestycji i zakupów inwestycyjnych innych jednostek sektora finansów publicznych</t>
  </si>
  <si>
    <t xml:space="preserve">* dotacja dla Szpitala w Kępnie na zakup sprzętu lub aparatury medycznej </t>
  </si>
  <si>
    <t>Usuwanie skutków klęsk żywiołowych</t>
  </si>
  <si>
    <r>
      <t xml:space="preserve">Wydatki bieżące  </t>
    </r>
    <r>
      <rPr>
        <i/>
        <sz val="10"/>
        <color indexed="8"/>
        <rFont val="Arial CE"/>
        <family val="0"/>
      </rPr>
      <t xml:space="preserve"> (zadania zlecone)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</t>
    </r>
  </si>
  <si>
    <t>Dotacje celowe przekazane z budżetu na finansowanie lub dofinansowanie zadań inwestycyjnych obiektów zabytkowych jednostkom niezaliczanym do sektora finansów publicznych</t>
  </si>
  <si>
    <t>* przebudowa drogi tłuczniowej w Świbie nr G859547</t>
  </si>
  <si>
    <t>* przebudowa drogi w Olszowie</t>
  </si>
  <si>
    <t>* wykup nieruchomości przeznaczonych pod poszerzenie dróg i uregulowanie stanu prawnego</t>
  </si>
  <si>
    <r>
      <t xml:space="preserve">Wydatki bieżące ze środków unijnych na obsługę projektów: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>1/ "Szkoła możliwości" r</t>
    </r>
    <r>
      <rPr>
        <i/>
        <sz val="10"/>
        <rFont val="Arial CE"/>
        <family val="0"/>
      </rPr>
      <t xml:space="preserve">ealizowanego przez Urząd Miasta i Gminy - 50.276,89 zł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2/ "Skuteczne wsparcie" realizowanego przez MGOPS - 222.210,26 zł                                                                         3/ "Fajna Szkoła" realizowanego przez Urząd Miasta i Gminy -173.690,88 zł                                                                                                                                                                        </t>
    </r>
  </si>
  <si>
    <t>* zakup zmywarko-wyparzarki dla Przedszkola Samorządowym Nr 4 w Kępnie</t>
  </si>
  <si>
    <t>* zakup zmywarki dla Przedszkola Samorządowym Nr 2 w Kępnie</t>
  </si>
  <si>
    <t xml:space="preserve">* budowa przedszkola wraz z wyposażeniem w ramach kompleksu żłobkowo-przedszkolnego w Kępnie </t>
  </si>
  <si>
    <t xml:space="preserve">* wymiana poszycia dachowego oraz wzmocnienie dachu w budynkach administrowanych przez Przedszkole Samorządowe w Hanulinie </t>
  </si>
  <si>
    <t xml:space="preserve">* doprowadzenie instalacji gazowej do pomieszczeń kuchennych w Oddziale w Krążkowach Przedszkola Samorządowego w Hanulinie </t>
  </si>
  <si>
    <t>* zakup i montaż pieca CO w Przedszkolu Samorządowym w Mikorzynie</t>
  </si>
  <si>
    <t>* zakup odśnieżarki dla Żłobka Miejskiego w Kępnie</t>
  </si>
  <si>
    <t xml:space="preserve">* budowa żłobka wraz z wyposażeniem w ramach kompleksu żłobkowo-przedszkolnego w Kępnie </t>
  </si>
  <si>
    <t xml:space="preserve">Wydatki bieżące ze środków krajowych na obsługę projektów:                                                                                                                                                                         1/ "Szkoła możliwości" realizowanego przez Urząd Miasta i Gminy - 8.872,40 zł                                                                                                                                                                                   2/ "Skuteczne wsparcie" realizowanego przez MGOPS - 11.764,07 zł                                                                                            3/ "Fajna Szkoła" realizowanego przez Urząd Miasta i Gminy - 30.651,36 zł                                                                                                                                                                          </t>
  </si>
  <si>
    <r>
      <t>stowarzyszeniom                                                                                                                                                                              *</t>
    </r>
    <r>
      <rPr>
        <i/>
        <sz val="10"/>
        <rFont val="Arial CE"/>
        <family val="0"/>
      </rPr>
      <t xml:space="preserve"> dotacja dla OSP Myjomice-Ostrówiec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</si>
  <si>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Parafii Rzymsko-Katolickiej pod wezwaniem Wniebowzięcia NMP w Kierznie na prace konserwatorskie, restauratorskie i roboty budowlane przy zabytku wpisanym do rejestru zabytków w 2013 roku 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</si>
  <si>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gminnego Dnia Kobiet, gminnego Dnia Matki, gminnej Wigilji, kosztami stałymi zużycia energii elektrycznej w domach ludowych oraz wydatki na realizację zadań w ramach Funduszu Sołeckiego (szczegółowy wykaz zadań z Funduszu Sołeckiego znajduje się w tabeli nr 3)</t>
    </r>
  </si>
  <si>
    <t>* remont i modernizacja świetlicy wiejskiej w Kierzenku (zadanie realizowane w ramach Funduszu Sołeckiego)</t>
  </si>
  <si>
    <t>* zakup materiałów budowlanych do modernizacji budynku sołeckiego (Klubu Młodzieżowego) w Przybyszowie                                             (zadanie realizowane w ramach Funduszu Sołeckiego)</t>
  </si>
  <si>
    <t>* poprawa infrastruktury rekreacyjnej i kulturalnej sołectwa Mikorzyn  (zadanie realizowane w ramach Funduszu Sołeckiego)</t>
  </si>
  <si>
    <t>* modernizacja sali z zapleczem kuchennym w Domu Ludowym w Mikorzynie (zadanie realizowane w ramach Funduszu Sołeckiego)</t>
  </si>
  <si>
    <t>* wyposażenie Domu Ludowego i zagospodarowanie terenu wokół Domu Ludowego  w Osinach (zadanie realizowane w ramach Funduszu Sołeckiego)</t>
  </si>
  <si>
    <t>* wykonanie chodnika przy boisku w Krążkowach , w tym zakup piasku i obrzeży betonowych oraz wycinka drzew i usunięcie korzeni w pasie chodnika (zadanie realizowane w ramach Funduszu Sołeckiego)</t>
  </si>
  <si>
    <t>* zagospodarowanie terenu wokół Domu Ludowego  w Myjomicach-Ostrówcu (zadanie realizowane w ramach Funduszu Sołeckiego)</t>
  </si>
  <si>
    <t>* budowa parkingu  przy Domu Ludowym w Mechnicach (zadanie realizowane w ramach Funduszu Sołeckiego)</t>
  </si>
  <si>
    <t>* ogrodzenie i doposażenie placu zabaw w Pustkowiu Kierzeńskim (zadanie realizowane w ramach Funduszu Sołeckiego)</t>
  </si>
  <si>
    <t>* utwardzenie terenu kostką brukową przy boisku LZS w Olszowie (zadanie realizowane w ramach Funduszu Sołeckiego)</t>
  </si>
  <si>
    <t>* zakup elementów betonowych do wykonania opłotowania przy boisku LZS w Olszowie (zadanie realizowane w ramach Funduszu Sołeckiego)</t>
  </si>
  <si>
    <t>* budowa, utrzymanie  i wyposażenie  terenu i urządzeń rekreacyjno-sportowych w Rzetni (zadanie realizowane częściowo w ramach Funduszu Sołeckiego)</t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</si>
  <si>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utrzymanie i funkcjonowanie Klubu Seniora  - 254.209,43 zł,                                                                                                      </t>
    </r>
    <r>
      <rPr>
        <sz val="10"/>
        <rFont val="Arial CE"/>
        <family val="0"/>
      </rPr>
      <t xml:space="preserve"> * wydatki własne na dożywianie - 199.751,74 zł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z dotacji na realizację Rządowego Programu "Posiłek dla potrzebujących" - 218.700,00 zł.                             * wydatki z dotacji na zadanie zlecone przeznaczone na realizację rządowego programu wspierania osób pobierających świadczenia pielęgnacyjne - 117.614,00 zł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</si>
  <si>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* konserwacja i remonty placów zabaw  </t>
    </r>
  </si>
  <si>
    <r>
      <t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aktualizacja gminnej ewidencji zabytków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</si>
  <si>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t>Rozliczenia z bankami związane z obsługą długu publicznego</t>
  </si>
  <si>
    <t>Koszty emisji samorządowych papierów wartościowych oraz inne opłaty i prowizje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</si>
</sst>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  <numFmt numFmtId="191" formatCode="#,##0.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 CE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53"/>
      <name val="Arial"/>
      <family val="2"/>
    </font>
    <font>
      <b/>
      <i/>
      <sz val="10"/>
      <color indexed="53"/>
      <name val="Arial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medium"/>
    </border>
    <border>
      <left style="thin"/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4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173" fontId="8" fillId="0" borderId="15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3" fontId="8" fillId="0" borderId="10" xfId="42" applyNumberFormat="1" applyFont="1" applyFill="1" applyBorder="1" applyAlignment="1">
      <alignment horizontal="right" vertical="top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177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7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5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5" fontId="8" fillId="0" borderId="12" xfId="42" applyNumberFormat="1" applyFont="1" applyFill="1" applyBorder="1" applyAlignment="1">
      <alignment horizontal="left" vertical="top"/>
      <protection/>
    </xf>
    <xf numFmtId="177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1" fontId="7" fillId="0" borderId="34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6" fontId="8" fillId="0" borderId="15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0" fontId="9" fillId="0" borderId="16" xfId="42" applyFont="1" applyFill="1" applyBorder="1">
      <alignment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182" fontId="8" fillId="0" borderId="15" xfId="42" applyNumberFormat="1" applyFont="1" applyFill="1" applyBorder="1" applyAlignment="1">
      <alignment horizontal="right" vertical="top"/>
      <protection/>
    </xf>
    <xf numFmtId="178" fontId="8" fillId="0" borderId="13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7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182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173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2" fontId="8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176" fontId="8" fillId="0" borderId="11" xfId="42" applyNumberFormat="1" applyFont="1" applyFill="1" applyBorder="1" applyAlignment="1">
      <alignment horizontal="right" vertical="top"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5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7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176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3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6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2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4" xfId="42" applyFont="1" applyFill="1" applyBorder="1">
      <alignment/>
      <protection/>
    </xf>
    <xf numFmtId="182" fontId="12" fillId="0" borderId="15" xfId="42" applyNumberFormat="1" applyFont="1" applyFill="1" applyBorder="1" applyAlignment="1">
      <alignment horizontal="right" vertical="top"/>
      <protection/>
    </xf>
    <xf numFmtId="173" fontId="12" fillId="0" borderId="10" xfId="42" applyNumberFormat="1" applyFont="1" applyFill="1" applyBorder="1" applyAlignment="1">
      <alignment horizontal="right" vertical="top"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177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175" fontId="8" fillId="0" borderId="47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78" fontId="8" fillId="0" borderId="47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2" fontId="8" fillId="0" borderId="48" xfId="42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178" fontId="12" fillId="0" borderId="13" xfId="42" applyNumberFormat="1" applyFont="1" applyFill="1" applyBorder="1" applyAlignment="1">
      <alignment horizontal="right" vertical="top"/>
      <protection/>
    </xf>
    <xf numFmtId="177" fontId="12" fillId="0" borderId="37" xfId="42" applyNumberFormat="1" applyFont="1" applyFill="1" applyBorder="1" applyAlignment="1">
      <alignment horizontal="right" vertical="top"/>
      <protection/>
    </xf>
    <xf numFmtId="176" fontId="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178" fontId="7" fillId="0" borderId="13" xfId="42" applyNumberFormat="1" applyFont="1" applyFill="1" applyBorder="1" applyAlignment="1">
      <alignment horizontal="right" vertical="top"/>
      <protection/>
    </xf>
    <xf numFmtId="4" fontId="3" fillId="0" borderId="46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7" fontId="12" fillId="0" borderId="50" xfId="42" applyNumberFormat="1" applyFont="1" applyFill="1" applyBorder="1" applyAlignment="1">
      <alignment horizontal="right" vertical="top"/>
      <protection/>
    </xf>
    <xf numFmtId="177" fontId="8" fillId="0" borderId="37" xfId="42" applyNumberFormat="1" applyFont="1" applyFill="1" applyBorder="1" applyAlignment="1">
      <alignment horizontal="right" vertical="top"/>
      <protection/>
    </xf>
    <xf numFmtId="177" fontId="8" fillId="0" borderId="10" xfId="42" applyNumberFormat="1" applyFont="1" applyFill="1" applyBorder="1" applyAlignment="1">
      <alignment horizontal="right" vertical="top"/>
      <protection/>
    </xf>
    <xf numFmtId="0" fontId="8" fillId="0" borderId="13" xfId="42" applyFont="1" applyFill="1" applyBorder="1" applyAlignment="1">
      <alignment horizontal="left" vertical="top" wrapText="1"/>
      <protection/>
    </xf>
    <xf numFmtId="173" fontId="8" fillId="0" borderId="24" xfId="42" applyNumberFormat="1" applyFont="1" applyFill="1" applyBorder="1" applyAlignment="1">
      <alignment horizontal="right" vertical="top"/>
      <protection/>
    </xf>
    <xf numFmtId="177" fontId="8" fillId="0" borderId="47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8" fillId="0" borderId="37" xfId="42" applyNumberFormat="1" applyFont="1" applyFill="1" applyBorder="1" applyAlignment="1">
      <alignment horizontal="right" vertical="top"/>
      <protection/>
    </xf>
    <xf numFmtId="182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2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51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3" fontId="8" fillId="0" borderId="52" xfId="42" applyNumberFormat="1" applyFont="1" applyFill="1" applyBorder="1" applyAlignment="1">
      <alignment horizontal="right" vertical="top"/>
      <protection/>
    </xf>
    <xf numFmtId="178" fontId="8" fillId="0" borderId="53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2" fontId="8" fillId="0" borderId="26" xfId="42" applyNumberFormat="1" applyFont="1" applyFill="1" applyBorder="1" applyAlignment="1">
      <alignment horizontal="right" vertical="top"/>
      <protection/>
    </xf>
    <xf numFmtId="181" fontId="7" fillId="0" borderId="14" xfId="42" applyNumberFormat="1" applyFont="1" applyFill="1" applyBorder="1" applyAlignment="1">
      <alignment horizontal="left" vertical="top"/>
      <protection/>
    </xf>
    <xf numFmtId="173" fontId="8" fillId="0" borderId="50" xfId="42" applyNumberFormat="1" applyFont="1" applyFill="1" applyBorder="1" applyAlignment="1">
      <alignment horizontal="right" vertical="top"/>
      <protection/>
    </xf>
    <xf numFmtId="181" fontId="7" fillId="0" borderId="54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175" fontId="8" fillId="0" borderId="46" xfId="42" applyNumberFormat="1" applyFont="1" applyFill="1" applyBorder="1" applyAlignment="1">
      <alignment horizontal="left" vertical="top"/>
      <protection/>
    </xf>
    <xf numFmtId="0" fontId="0" fillId="0" borderId="46" xfId="42" applyFont="1" applyFill="1" applyBorder="1">
      <alignment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5" xfId="42" applyFont="1" applyFill="1" applyBorder="1" applyAlignment="1">
      <alignment horizontal="left" vertical="top" wrapText="1"/>
      <protection/>
    </xf>
    <xf numFmtId="182" fontId="8" fillId="0" borderId="50" xfId="42" applyNumberFormat="1" applyFont="1" applyFill="1" applyBorder="1" applyAlignment="1">
      <alignment horizontal="right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8" fontId="10" fillId="0" borderId="22" xfId="42" applyNumberFormat="1" applyFont="1" applyFill="1" applyBorder="1" applyAlignment="1">
      <alignment horizontal="right" vertical="top"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9" fillId="0" borderId="10" xfId="42" applyFont="1" applyFill="1" applyBorder="1">
      <alignment/>
      <protection/>
    </xf>
    <xf numFmtId="177" fontId="8" fillId="0" borderId="50" xfId="42" applyNumberFormat="1" applyFont="1" applyFill="1" applyBorder="1" applyAlignment="1">
      <alignment horizontal="right" vertical="top"/>
      <protection/>
    </xf>
    <xf numFmtId="0" fontId="9" fillId="0" borderId="44" xfId="42" applyFont="1" applyFill="1" applyBorder="1">
      <alignment/>
      <protection/>
    </xf>
    <xf numFmtId="0" fontId="9" fillId="0" borderId="45" xfId="42" applyFont="1" applyFill="1" applyBorder="1">
      <alignment/>
      <protection/>
    </xf>
    <xf numFmtId="0" fontId="9" fillId="0" borderId="56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181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3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7" xfId="42" applyNumberFormat="1" applyFont="1" applyFill="1" applyBorder="1" applyAlignment="1">
      <alignment vertical="top"/>
      <protection/>
    </xf>
    <xf numFmtId="180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0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50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5" xfId="42" applyFont="1" applyFill="1" applyBorder="1" applyAlignment="1">
      <alignment horizontal="left" vertical="top" wrapText="1"/>
      <protection/>
    </xf>
    <xf numFmtId="177" fontId="6" fillId="33" borderId="50" xfId="42" applyNumberFormat="1" applyFont="1" applyFill="1" applyBorder="1" applyAlignment="1">
      <alignment horizontal="right" vertical="top"/>
      <protection/>
    </xf>
    <xf numFmtId="180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0" fillId="33" borderId="31" xfId="42" applyFont="1" applyFill="1" applyBorder="1">
      <alignment/>
      <protection/>
    </xf>
    <xf numFmtId="0" fontId="6" fillId="33" borderId="22" xfId="42" applyFont="1" applyFill="1" applyBorder="1" applyAlignment="1">
      <alignment horizontal="left" vertical="top" wrapText="1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2" fontId="6" fillId="33" borderId="15" xfId="42" applyNumberFormat="1" applyFont="1" applyFill="1" applyBorder="1" applyAlignment="1">
      <alignment horizontal="right" vertical="top"/>
      <protection/>
    </xf>
    <xf numFmtId="0" fontId="4" fillId="33" borderId="55" xfId="42" applyFont="1" applyFill="1" applyBorder="1">
      <alignment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58" xfId="42" applyNumberFormat="1" applyFont="1" applyFill="1" applyBorder="1" applyAlignment="1">
      <alignment horizontal="left" vertical="top"/>
      <protection/>
    </xf>
    <xf numFmtId="180" fontId="6" fillId="33" borderId="55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56" xfId="42" applyFont="1" applyBorder="1">
      <alignment/>
      <protection/>
    </xf>
    <xf numFmtId="0" fontId="0" fillId="0" borderId="56" xfId="42" applyFont="1" applyBorder="1" applyAlignment="1">
      <alignment wrapText="1"/>
      <protection/>
    </xf>
    <xf numFmtId="0" fontId="8" fillId="0" borderId="56" xfId="42" applyFont="1" applyBorder="1" applyAlignment="1">
      <alignment horizontal="left" vertical="top"/>
      <protection/>
    </xf>
    <xf numFmtId="4" fontId="0" fillId="0" borderId="56" xfId="42" applyNumberFormat="1" applyFont="1" applyBorder="1" applyAlignment="1">
      <alignment vertical="top"/>
      <protection/>
    </xf>
    <xf numFmtId="4" fontId="0" fillId="0" borderId="56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176" fontId="8" fillId="0" borderId="13" xfId="42" applyNumberFormat="1" applyFont="1" applyFill="1" applyBorder="1" applyAlignment="1">
      <alignment horizontal="right" vertical="top"/>
      <protection/>
    </xf>
    <xf numFmtId="0" fontId="0" fillId="0" borderId="59" xfId="42" applyFont="1" applyFill="1" applyBorder="1">
      <alignment/>
      <protection/>
    </xf>
    <xf numFmtId="0" fontId="8" fillId="0" borderId="60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9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176" fontId="8" fillId="0" borderId="19" xfId="42" applyNumberFormat="1" applyFont="1" applyFill="1" applyBorder="1" applyAlignment="1">
      <alignment horizontal="right" vertical="top"/>
      <protection/>
    </xf>
    <xf numFmtId="0" fontId="3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6" fontId="7" fillId="0" borderId="47" xfId="42" applyNumberFormat="1" applyFont="1" applyFill="1" applyBorder="1" applyAlignment="1">
      <alignment horizontal="right" vertical="top"/>
      <protection/>
    </xf>
    <xf numFmtId="4" fontId="3" fillId="0" borderId="47" xfId="42" applyNumberFormat="1" applyFont="1" applyFill="1" applyBorder="1" applyAlignment="1">
      <alignment horizontal="center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0" fontId="10" fillId="0" borderId="31" xfId="42" applyNumberFormat="1" applyFont="1" applyFill="1" applyBorder="1" applyAlignment="1">
      <alignment horizontal="left" vertical="top" wrapText="1"/>
      <protection/>
    </xf>
    <xf numFmtId="176" fontId="8" fillId="0" borderId="22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175" fontId="8" fillId="0" borderId="49" xfId="42" applyNumberFormat="1" applyFont="1" applyFill="1" applyBorder="1" applyAlignment="1">
      <alignment horizontal="left" vertical="top"/>
      <protection/>
    </xf>
    <xf numFmtId="177" fontId="8" fillId="0" borderId="24" xfId="42" applyNumberFormat="1" applyFont="1" applyFill="1" applyBorder="1" applyAlignment="1">
      <alignment horizontal="right" vertical="top"/>
      <protection/>
    </xf>
    <xf numFmtId="182" fontId="7" fillId="0" borderId="38" xfId="42" applyNumberFormat="1" applyFont="1" applyFill="1" applyBorder="1" applyAlignment="1">
      <alignment horizontal="right" vertical="top"/>
      <protection/>
    </xf>
    <xf numFmtId="178" fontId="10" fillId="0" borderId="24" xfId="42" applyNumberFormat="1" applyFont="1" applyFill="1" applyBorder="1" applyAlignment="1">
      <alignment horizontal="right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0" fontId="8" fillId="0" borderId="61" xfId="42" applyFont="1" applyFill="1" applyBorder="1" applyAlignment="1">
      <alignment horizontal="left" vertical="top" wrapText="1"/>
      <protection/>
    </xf>
    <xf numFmtId="0" fontId="10" fillId="0" borderId="49" xfId="42" applyFont="1" applyFill="1" applyBorder="1" applyAlignment="1">
      <alignment horizontal="left" vertical="top" wrapText="1"/>
      <protection/>
    </xf>
    <xf numFmtId="175" fontId="10" fillId="0" borderId="32" xfId="42" applyNumberFormat="1" applyFont="1" applyFill="1" applyBorder="1" applyAlignment="1">
      <alignment horizontal="left" vertical="top"/>
      <protection/>
    </xf>
    <xf numFmtId="175" fontId="12" fillId="0" borderId="12" xfId="42" applyNumberFormat="1" applyFont="1" applyFill="1" applyBorder="1" applyAlignment="1">
      <alignment horizontal="left" vertical="top"/>
      <protection/>
    </xf>
    <xf numFmtId="0" fontId="12" fillId="0" borderId="18" xfId="42" applyFont="1" applyFill="1" applyBorder="1" applyAlignment="1">
      <alignment horizontal="left" vertical="top" wrapText="1"/>
      <protection/>
    </xf>
    <xf numFmtId="0" fontId="4" fillId="33" borderId="62" xfId="42" applyFont="1" applyFill="1" applyBorder="1">
      <alignment/>
      <protection/>
    </xf>
    <xf numFmtId="0" fontId="4" fillId="33" borderId="63" xfId="42" applyFont="1" applyFill="1" applyBorder="1">
      <alignment/>
      <protection/>
    </xf>
    <xf numFmtId="0" fontId="6" fillId="33" borderId="64" xfId="42" applyFont="1" applyFill="1" applyBorder="1" applyAlignment="1">
      <alignment horizontal="left" vertical="top" wrapText="1"/>
      <protection/>
    </xf>
    <xf numFmtId="176" fontId="6" fillId="33" borderId="62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8" fillId="0" borderId="23" xfId="42" applyNumberFormat="1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175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7" fontId="8" fillId="0" borderId="65" xfId="42" applyNumberFormat="1" applyFont="1" applyFill="1" applyBorder="1" applyAlignment="1">
      <alignment horizontal="right" vertical="top"/>
      <protection/>
    </xf>
    <xf numFmtId="4" fontId="9" fillId="0" borderId="43" xfId="42" applyNumberFormat="1" applyFont="1" applyFill="1" applyBorder="1" applyAlignment="1">
      <alignment vertical="top"/>
      <protection/>
    </xf>
    <xf numFmtId="0" fontId="9" fillId="0" borderId="66" xfId="42" applyFont="1" applyFill="1" applyBorder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176" fontId="8" fillId="34" borderId="24" xfId="42" applyNumberFormat="1" applyFont="1" applyFill="1" applyBorder="1" applyAlignment="1">
      <alignment horizontal="right" vertical="top"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2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178" fontId="10" fillId="34" borderId="22" xfId="42" applyNumberFormat="1" applyFont="1" applyFill="1" applyBorder="1" applyAlignment="1">
      <alignment horizontal="right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6" fontId="8" fillId="0" borderId="10" xfId="42" applyNumberFormat="1" applyFont="1" applyFill="1" applyBorder="1" applyAlignment="1">
      <alignment horizontal="right" vertical="top"/>
      <protection/>
    </xf>
    <xf numFmtId="176" fontId="10" fillId="34" borderId="22" xfId="42" applyNumberFormat="1" applyFont="1" applyFill="1" applyBorder="1" applyAlignment="1">
      <alignment horizontal="right" vertical="top"/>
      <protection/>
    </xf>
    <xf numFmtId="0" fontId="8" fillId="0" borderId="67" xfId="42" applyFont="1" applyFill="1" applyBorder="1" applyAlignment="1">
      <alignment horizontal="left" vertical="top" wrapText="1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75" fontId="10" fillId="0" borderId="36" xfId="42" applyNumberFormat="1" applyFont="1" applyFill="1" applyBorder="1" applyAlignment="1">
      <alignment horizontal="left" vertical="top"/>
      <protection/>
    </xf>
    <xf numFmtId="182" fontId="6" fillId="33" borderId="50" xfId="42" applyNumberFormat="1" applyFont="1" applyFill="1" applyBorder="1" applyAlignment="1">
      <alignment horizontal="right"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4" fontId="7" fillId="0" borderId="0" xfId="42" applyNumberFormat="1" applyFont="1" applyFill="1" applyBorder="1" applyAlignment="1">
      <alignment horizontal="left" vertical="top"/>
      <protection/>
    </xf>
    <xf numFmtId="176" fontId="10" fillId="34" borderId="24" xfId="42" applyNumberFormat="1" applyFont="1" applyFill="1" applyBorder="1" applyAlignment="1">
      <alignment horizontal="right" vertical="top"/>
      <protection/>
    </xf>
    <xf numFmtId="182" fontId="8" fillId="0" borderId="67" xfId="42" applyNumberFormat="1" applyFont="1" applyFill="1" applyBorder="1" applyAlignment="1">
      <alignment horizontal="right" vertical="top"/>
      <protection/>
    </xf>
    <xf numFmtId="181" fontId="7" fillId="0" borderId="68" xfId="42" applyNumberFormat="1" applyFont="1" applyFill="1" applyBorder="1" applyAlignment="1">
      <alignment horizontal="left" vertical="top"/>
      <protection/>
    </xf>
    <xf numFmtId="175" fontId="8" fillId="0" borderId="32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0" fillId="0" borderId="60" xfId="42" applyFont="1" applyFill="1" applyBorder="1">
      <alignment/>
      <protection/>
    </xf>
    <xf numFmtId="0" fontId="0" fillId="34" borderId="24" xfId="42" applyFont="1" applyFill="1" applyBorder="1">
      <alignment/>
      <protection/>
    </xf>
    <xf numFmtId="182" fontId="8" fillId="34" borderId="24" xfId="42" applyNumberFormat="1" applyFont="1" applyFill="1" applyBorder="1" applyAlignment="1">
      <alignment horizontal="right" vertical="top"/>
      <protection/>
    </xf>
    <xf numFmtId="0" fontId="0" fillId="34" borderId="22" xfId="42" applyFont="1" applyFill="1" applyBorder="1">
      <alignment/>
      <protection/>
    </xf>
    <xf numFmtId="4" fontId="9" fillId="0" borderId="36" xfId="42" applyNumberFormat="1" applyFont="1" applyFill="1" applyBorder="1" applyAlignment="1">
      <alignment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0" fontId="0" fillId="0" borderId="61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182" fontId="11" fillId="34" borderId="24" xfId="42" applyNumberFormat="1" applyFont="1" applyFill="1" applyBorder="1" applyAlignment="1">
      <alignment horizontal="right" vertical="top"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3" fontId="8" fillId="0" borderId="48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81" fontId="7" fillId="0" borderId="24" xfId="42" applyNumberFormat="1" applyFont="1" applyFill="1" applyBorder="1" applyAlignment="1">
      <alignment horizontal="left" vertical="top"/>
      <protection/>
    </xf>
    <xf numFmtId="173" fontId="13" fillId="0" borderId="48" xfId="42" applyNumberFormat="1" applyFont="1" applyFill="1" applyBorder="1" applyAlignment="1">
      <alignment horizontal="right" vertical="top"/>
      <protection/>
    </xf>
    <xf numFmtId="177" fontId="8" fillId="35" borderId="24" xfId="42" applyNumberFormat="1" applyFont="1" applyFill="1" applyBorder="1" applyAlignment="1">
      <alignment horizontal="right" vertical="top"/>
      <protection/>
    </xf>
    <xf numFmtId="175" fontId="8" fillId="0" borderId="70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>
      <alignment/>
      <protection/>
    </xf>
    <xf numFmtId="176" fontId="6" fillId="33" borderId="22" xfId="42" applyNumberFormat="1" applyFont="1" applyFill="1" applyBorder="1" applyAlignment="1">
      <alignment horizontal="right" vertical="top"/>
      <protection/>
    </xf>
    <xf numFmtId="182" fontId="10" fillId="34" borderId="43" xfId="42" applyNumberFormat="1" applyFont="1" applyFill="1" applyBorder="1" applyAlignment="1">
      <alignment horizontal="right" vertical="top"/>
      <protection/>
    </xf>
    <xf numFmtId="0" fontId="8" fillId="0" borderId="69" xfId="42" applyFont="1" applyFill="1" applyBorder="1" applyAlignment="1">
      <alignment horizontal="left" vertical="top" wrapText="1"/>
      <protection/>
    </xf>
    <xf numFmtId="0" fontId="3" fillId="0" borderId="27" xfId="42" applyFont="1" applyFill="1" applyBorder="1">
      <alignment/>
      <protection/>
    </xf>
    <xf numFmtId="175" fontId="8" fillId="0" borderId="36" xfId="42" applyNumberFormat="1" applyFont="1" applyFill="1" applyBorder="1" applyAlignment="1">
      <alignment horizontal="left" vertical="top"/>
      <protection/>
    </xf>
    <xf numFmtId="182" fontId="7" fillId="0" borderId="10" xfId="42" applyNumberFormat="1" applyFont="1" applyFill="1" applyBorder="1" applyAlignment="1">
      <alignment horizontal="right" vertical="top"/>
      <protection/>
    </xf>
    <xf numFmtId="0" fontId="11" fillId="0" borderId="24" xfId="42" applyFont="1" applyFill="1" applyBorder="1" applyAlignment="1">
      <alignment horizontal="left" vertical="top" wrapText="1"/>
      <protection/>
    </xf>
    <xf numFmtId="173" fontId="16" fillId="0" borderId="7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11" fillId="0" borderId="49" xfId="42" applyFont="1" applyFill="1" applyBorder="1" applyAlignment="1">
      <alignment horizontal="left" vertical="top" wrapText="1"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9" xfId="42" applyNumberFormat="1" applyFont="1" applyFill="1" applyBorder="1" applyAlignment="1">
      <alignment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4" fontId="4" fillId="0" borderId="51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>
      <alignment/>
      <protection/>
    </xf>
    <xf numFmtId="0" fontId="0" fillId="0" borderId="31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176" fontId="8" fillId="36" borderId="72" xfId="42" applyNumberFormat="1" applyFont="1" applyFill="1" applyBorder="1" applyAlignment="1">
      <alignment horizontal="right"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3" fillId="0" borderId="32" xfId="42" applyFont="1" applyFill="1" applyBorder="1">
      <alignment/>
      <protection/>
    </xf>
    <xf numFmtId="0" fontId="7" fillId="0" borderId="18" xfId="42" applyFont="1" applyFill="1" applyBorder="1" applyAlignment="1">
      <alignment horizontal="left" vertical="top" wrapText="1"/>
      <protection/>
    </xf>
    <xf numFmtId="182" fontId="7" fillId="0" borderId="22" xfId="42" applyNumberFormat="1" applyFont="1" applyFill="1" applyBorder="1" applyAlignment="1">
      <alignment horizontal="right" vertical="top"/>
      <protection/>
    </xf>
    <xf numFmtId="2" fontId="3" fillId="0" borderId="22" xfId="42" applyNumberFormat="1" applyFont="1" applyFill="1" applyBorder="1" applyAlignment="1">
      <alignment horizontal="center" vertical="top"/>
      <protection/>
    </xf>
    <xf numFmtId="173" fontId="12" fillId="0" borderId="48" xfId="42" applyNumberFormat="1" applyFont="1" applyFill="1" applyBorder="1" applyAlignment="1">
      <alignment horizontal="right" vertical="top"/>
      <protection/>
    </xf>
    <xf numFmtId="0" fontId="9" fillId="0" borderId="14" xfId="42" applyFont="1" applyFill="1" applyBorder="1">
      <alignment/>
      <protection/>
    </xf>
    <xf numFmtId="0" fontId="10" fillId="0" borderId="25" xfId="42" applyFont="1" applyFill="1" applyBorder="1" applyAlignment="1">
      <alignment horizontal="left" vertical="top" wrapText="1"/>
      <protection/>
    </xf>
    <xf numFmtId="173" fontId="11" fillId="0" borderId="10" xfId="42" applyNumberFormat="1" applyFont="1" applyFill="1" applyBorder="1" applyAlignment="1">
      <alignment horizontal="right" vertical="top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177" fontId="12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69" xfId="42" applyFont="1" applyFill="1" applyBorder="1">
      <alignment/>
      <protection/>
    </xf>
    <xf numFmtId="175" fontId="8" fillId="0" borderId="69" xfId="42" applyNumberFormat="1" applyFont="1" applyFill="1" applyBorder="1" applyAlignment="1">
      <alignment horizontal="left" vertical="top"/>
      <protection/>
    </xf>
    <xf numFmtId="177" fontId="12" fillId="0" borderId="72" xfId="42" applyNumberFormat="1" applyFont="1" applyFill="1" applyBorder="1" applyAlignment="1">
      <alignment horizontal="right" vertical="top"/>
      <protection/>
    </xf>
    <xf numFmtId="0" fontId="10" fillId="0" borderId="28" xfId="42" applyFont="1" applyFill="1" applyBorder="1" applyAlignment="1">
      <alignment horizontal="left" vertical="top" wrapText="1"/>
      <protection/>
    </xf>
    <xf numFmtId="175" fontId="12" fillId="0" borderId="69" xfId="42" applyNumberFormat="1" applyFont="1" applyFill="1" applyBorder="1" applyAlignment="1">
      <alignment horizontal="left" vertical="top"/>
      <protection/>
    </xf>
    <xf numFmtId="0" fontId="11" fillId="0" borderId="28" xfId="42" applyFont="1" applyFill="1" applyBorder="1" applyAlignment="1">
      <alignment horizontal="left" vertical="top" wrapText="1"/>
      <protection/>
    </xf>
    <xf numFmtId="175" fontId="12" fillId="0" borderId="14" xfId="42" applyNumberFormat="1" applyFont="1" applyFill="1" applyBorder="1" applyAlignment="1">
      <alignment horizontal="left"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182" fontId="7" fillId="0" borderId="24" xfId="42" applyNumberFormat="1" applyFont="1" applyFill="1" applyBorder="1" applyAlignment="1">
      <alignment horizontal="right" vertical="top"/>
      <protection/>
    </xf>
    <xf numFmtId="0" fontId="12" fillId="0" borderId="32" xfId="42" applyFont="1" applyFill="1" applyBorder="1" applyAlignment="1">
      <alignment horizontal="left" vertical="top" wrapText="1"/>
      <protection/>
    </xf>
    <xf numFmtId="0" fontId="11" fillId="0" borderId="49" xfId="42" applyFont="1" applyFill="1" applyBorder="1" applyAlignment="1">
      <alignment horizontal="left" vertical="top" wrapText="1"/>
      <protection/>
    </xf>
    <xf numFmtId="4" fontId="9" fillId="0" borderId="0" xfId="42" applyNumberFormat="1" applyFont="1" applyFill="1" applyBorder="1">
      <alignment/>
      <protection/>
    </xf>
    <xf numFmtId="0" fontId="8" fillId="0" borderId="73" xfId="42" applyFont="1" applyFill="1" applyBorder="1" applyAlignment="1">
      <alignment horizontal="left" vertical="top" wrapText="1"/>
      <protection/>
    </xf>
    <xf numFmtId="173" fontId="12" fillId="0" borderId="50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9" fillId="0" borderId="49" xfId="42" applyFont="1" applyBorder="1" applyAlignment="1">
      <alignment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82" fontId="8" fillId="0" borderId="74" xfId="42" applyNumberFormat="1" applyFont="1" applyFill="1" applyBorder="1" applyAlignment="1">
      <alignment horizontal="right" vertical="top"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77" fontId="0" fillId="0" borderId="0" xfId="42" applyNumberFormat="1" applyFont="1" applyFill="1">
      <alignment/>
      <protection/>
    </xf>
    <xf numFmtId="177" fontId="0" fillId="0" borderId="0" xfId="42" applyNumberFormat="1" applyFont="1" applyFill="1">
      <alignment/>
      <protection/>
    </xf>
    <xf numFmtId="172" fontId="6" fillId="33" borderId="75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2" fontId="8" fillId="0" borderId="76" xfId="42" applyNumberFormat="1" applyFont="1" applyFill="1" applyBorder="1" applyAlignment="1">
      <alignment horizontal="right" vertical="top"/>
      <protection/>
    </xf>
    <xf numFmtId="173" fontId="8" fillId="0" borderId="22" xfId="42" applyNumberFormat="1" applyFont="1" applyFill="1" applyBorder="1" applyAlignment="1">
      <alignment horizontal="right" vertical="top"/>
      <protection/>
    </xf>
    <xf numFmtId="176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176" fontId="0" fillId="0" borderId="0" xfId="42" applyNumberFormat="1" applyFont="1" applyFill="1">
      <alignment/>
      <protection/>
    </xf>
    <xf numFmtId="175" fontId="8" fillId="0" borderId="16" xfId="42" applyNumberFormat="1" applyFont="1" applyFill="1" applyBorder="1" applyAlignment="1">
      <alignment horizontal="left" vertical="top"/>
      <protection/>
    </xf>
    <xf numFmtId="0" fontId="0" fillId="0" borderId="77" xfId="42" applyFont="1" applyFill="1" applyBorder="1">
      <alignment/>
      <protection/>
    </xf>
    <xf numFmtId="0" fontId="12" fillId="0" borderId="78" xfId="42" applyFont="1" applyFill="1" applyBorder="1" applyAlignment="1">
      <alignment horizontal="left" vertical="top" wrapText="1"/>
      <protection/>
    </xf>
    <xf numFmtId="173" fontId="0" fillId="0" borderId="0" xfId="42" applyNumberFormat="1" applyFont="1" applyFill="1">
      <alignment/>
      <protection/>
    </xf>
    <xf numFmtId="176" fontId="0" fillId="0" borderId="0" xfId="42" applyNumberFormat="1" applyFont="1" applyFill="1">
      <alignment/>
      <protection/>
    </xf>
    <xf numFmtId="182" fontId="0" fillId="0" borderId="0" xfId="42" applyNumberFormat="1" applyFont="1" applyFill="1">
      <alignment/>
      <protection/>
    </xf>
    <xf numFmtId="0" fontId="0" fillId="0" borderId="67" xfId="42" applyFont="1" applyFill="1" applyBorder="1">
      <alignment/>
      <protection/>
    </xf>
    <xf numFmtId="0" fontId="8" fillId="0" borderId="78" xfId="42" applyFont="1" applyFill="1" applyBorder="1" applyAlignment="1">
      <alignment horizontal="left" vertical="top" wrapText="1"/>
      <protection/>
    </xf>
    <xf numFmtId="177" fontId="8" fillId="0" borderId="72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33" borderId="36" xfId="42" applyFont="1" applyFill="1" applyBorder="1">
      <alignment/>
      <protection/>
    </xf>
    <xf numFmtId="2" fontId="4" fillId="33" borderId="22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66" xfId="42" applyFont="1" applyFill="1" applyBorder="1">
      <alignment/>
      <protection/>
    </xf>
    <xf numFmtId="0" fontId="8" fillId="0" borderId="79" xfId="42" applyFont="1" applyFill="1" applyBorder="1" applyAlignment="1">
      <alignment horizontal="left" vertical="top" wrapText="1"/>
      <protection/>
    </xf>
    <xf numFmtId="180" fontId="6" fillId="33" borderId="75" xfId="42" applyNumberFormat="1" applyFont="1" applyFill="1" applyBorder="1" applyAlignment="1">
      <alignment horizontal="left" vertical="top"/>
      <protection/>
    </xf>
    <xf numFmtId="0" fontId="8" fillId="0" borderId="47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7" fontId="9" fillId="0" borderId="0" xfId="42" applyNumberFormat="1" applyFont="1" applyFill="1">
      <alignment/>
      <protection/>
    </xf>
    <xf numFmtId="173" fontId="8" fillId="0" borderId="79" xfId="42" applyNumberFormat="1" applyFont="1" applyFill="1" applyBorder="1" applyAlignment="1">
      <alignment horizontal="right" vertical="top"/>
      <protection/>
    </xf>
    <xf numFmtId="180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6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7" fontId="8" fillId="0" borderId="48" xfId="42" applyNumberFormat="1" applyFont="1" applyFill="1" applyBorder="1" applyAlignment="1">
      <alignment horizontal="right" vertical="top"/>
      <protection/>
    </xf>
    <xf numFmtId="182" fontId="7" fillId="0" borderId="50" xfId="42" applyNumberFormat="1" applyFont="1" applyFill="1" applyBorder="1" applyAlignment="1">
      <alignment horizontal="right" vertical="top"/>
      <protection/>
    </xf>
    <xf numFmtId="176" fontId="7" fillId="0" borderId="37" xfId="42" applyNumberFormat="1" applyFont="1" applyFill="1" applyBorder="1" applyAlignment="1">
      <alignment horizontal="right" vertical="top"/>
      <protection/>
    </xf>
    <xf numFmtId="0" fontId="7" fillId="0" borderId="13" xfId="42" applyFont="1" applyFill="1" applyBorder="1" applyAlignment="1">
      <alignment horizontal="left" vertical="top" wrapText="1"/>
      <protection/>
    </xf>
    <xf numFmtId="176" fontId="7" fillId="0" borderId="67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4" fontId="9" fillId="0" borderId="19" xfId="42" applyNumberFormat="1" applyFont="1" applyFill="1" applyBorder="1" applyAlignment="1">
      <alignment vertical="top"/>
      <protection/>
    </xf>
    <xf numFmtId="4" fontId="4" fillId="0" borderId="56" xfId="42" applyNumberFormat="1" applyFont="1" applyFill="1" applyBorder="1" applyAlignment="1">
      <alignment horizontal="center" vertical="top"/>
      <protection/>
    </xf>
    <xf numFmtId="180" fontId="16" fillId="33" borderId="55" xfId="42" applyNumberFormat="1" applyFont="1" applyFill="1" applyBorder="1" applyAlignment="1">
      <alignment horizontal="left" vertical="top"/>
      <protection/>
    </xf>
    <xf numFmtId="182" fontId="16" fillId="33" borderId="10" xfId="42" applyNumberFormat="1" applyFont="1" applyFill="1" applyBorder="1" applyAlignment="1">
      <alignment horizontal="right" vertical="top"/>
      <protection/>
    </xf>
    <xf numFmtId="4" fontId="61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12" fillId="0" borderId="30" xfId="42" applyFont="1" applyFill="1" applyBorder="1" applyAlignment="1">
      <alignment horizontal="left" vertical="top" wrapText="1"/>
      <protection/>
    </xf>
    <xf numFmtId="0" fontId="0" fillId="0" borderId="50" xfId="42" applyFont="1" applyFill="1" applyBorder="1">
      <alignment/>
      <protection/>
    </xf>
    <xf numFmtId="176" fontId="9" fillId="0" borderId="0" xfId="42" applyNumberFormat="1" applyFont="1" applyFill="1">
      <alignment/>
      <protection/>
    </xf>
    <xf numFmtId="4" fontId="61" fillId="0" borderId="17" xfId="42" applyNumberFormat="1" applyFont="1" applyFill="1" applyBorder="1" applyAlignment="1">
      <alignment vertical="top"/>
      <protection/>
    </xf>
    <xf numFmtId="4" fontId="61" fillId="0" borderId="31" xfId="42" applyNumberFormat="1" applyFont="1" applyFill="1" applyBorder="1" applyAlignment="1">
      <alignment vertical="top"/>
      <protection/>
    </xf>
    <xf numFmtId="4" fontId="61" fillId="0" borderId="22" xfId="42" applyNumberFormat="1" applyFont="1" applyFill="1" applyBorder="1" applyAlignment="1">
      <alignment vertical="top"/>
      <protection/>
    </xf>
    <xf numFmtId="4" fontId="61" fillId="0" borderId="24" xfId="42" applyNumberFormat="1" applyFont="1" applyFill="1" applyBorder="1" applyAlignment="1">
      <alignment vertical="top"/>
      <protection/>
    </xf>
    <xf numFmtId="4" fontId="61" fillId="0" borderId="0" xfId="42" applyNumberFormat="1" applyFont="1" applyFill="1" applyBorder="1" applyAlignment="1">
      <alignment vertical="top"/>
      <protection/>
    </xf>
    <xf numFmtId="4" fontId="62" fillId="0" borderId="24" xfId="42" applyNumberFormat="1" applyFont="1" applyFill="1" applyBorder="1" applyAlignment="1">
      <alignment vertical="top"/>
      <protection/>
    </xf>
    <xf numFmtId="4" fontId="63" fillId="0" borderId="31" xfId="42" applyNumberFormat="1" applyFont="1" applyFill="1" applyBorder="1" applyAlignment="1">
      <alignment vertical="top"/>
      <protection/>
    </xf>
    <xf numFmtId="4" fontId="61" fillId="0" borderId="67" xfId="42" applyNumberFormat="1" applyFont="1" applyFill="1" applyBorder="1" applyAlignment="1">
      <alignment vertical="top"/>
      <protection/>
    </xf>
    <xf numFmtId="4" fontId="62" fillId="0" borderId="22" xfId="42" applyNumberFormat="1" applyFont="1" applyFill="1" applyBorder="1" applyAlignment="1">
      <alignment vertical="top"/>
      <protection/>
    </xf>
    <xf numFmtId="4" fontId="61" fillId="0" borderId="27" xfId="42" applyNumberFormat="1" applyFont="1" applyFill="1" applyBorder="1" applyAlignment="1">
      <alignment vertical="top"/>
      <protection/>
    </xf>
    <xf numFmtId="4" fontId="61" fillId="0" borderId="0" xfId="42" applyNumberFormat="1" applyFont="1" applyFill="1" applyAlignment="1">
      <alignment vertical="top"/>
      <protection/>
    </xf>
    <xf numFmtId="4" fontId="61" fillId="0" borderId="0" xfId="42" applyNumberFormat="1" applyFont="1" applyAlignment="1">
      <alignment vertical="top"/>
      <protection/>
    </xf>
    <xf numFmtId="4" fontId="0" fillId="0" borderId="56" xfId="42" applyNumberFormat="1" applyFont="1" applyBorder="1" applyAlignment="1">
      <alignment vertical="top"/>
      <protection/>
    </xf>
    <xf numFmtId="0" fontId="9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67" xfId="0" applyFont="1" applyBorder="1" applyAlignment="1">
      <alignment vertical="top" wrapText="1"/>
    </xf>
    <xf numFmtId="0" fontId="64" fillId="0" borderId="0" xfId="52" applyFont="1" applyAlignment="1">
      <alignment vertical="top" wrapText="1"/>
      <protection/>
    </xf>
    <xf numFmtId="0" fontId="11" fillId="0" borderId="47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9" fillId="0" borderId="24" xfId="0" applyFont="1" applyBorder="1" applyAlignment="1">
      <alignment vertical="top"/>
    </xf>
    <xf numFmtId="0" fontId="8" fillId="0" borderId="31" xfId="42" applyFont="1" applyFill="1" applyBorder="1" applyAlignment="1">
      <alignment horizontal="left" vertical="top" wrapText="1"/>
      <protection/>
    </xf>
    <xf numFmtId="178" fontId="8" fillId="0" borderId="22" xfId="42" applyNumberFormat="1" applyFont="1" applyFill="1" applyBorder="1" applyAlignment="1">
      <alignment horizontal="right" vertical="top"/>
      <protection/>
    </xf>
    <xf numFmtId="0" fontId="9" fillId="0" borderId="69" xfId="0" applyFont="1" applyBorder="1" applyAlignment="1">
      <alignment vertical="top"/>
    </xf>
    <xf numFmtId="0" fontId="9" fillId="0" borderId="69" xfId="0" applyFont="1" applyBorder="1" applyAlignment="1">
      <alignment vertical="top" wrapText="1"/>
    </xf>
    <xf numFmtId="0" fontId="1" fillId="0" borderId="56" xfId="42" applyFont="1" applyFill="1" applyBorder="1" applyAlignment="1">
      <alignment horizontal="left" vertical="top"/>
      <protection/>
    </xf>
    <xf numFmtId="183" fontId="1" fillId="0" borderId="56" xfId="42" applyNumberFormat="1" applyFont="1" applyFill="1" applyBorder="1" applyAlignment="1">
      <alignment horizontal="left" vertical="top"/>
      <protection/>
    </xf>
    <xf numFmtId="0" fontId="0" fillId="0" borderId="56" xfId="42" applyFont="1" applyFill="1" applyBorder="1">
      <alignment/>
      <protection/>
    </xf>
    <xf numFmtId="0" fontId="0" fillId="0" borderId="56" xfId="42" applyFont="1" applyFill="1" applyBorder="1" applyAlignment="1">
      <alignment wrapText="1"/>
      <protection/>
    </xf>
    <xf numFmtId="4" fontId="61" fillId="0" borderId="56" xfId="42" applyNumberFormat="1" applyFont="1" applyFill="1" applyBorder="1" applyAlignment="1">
      <alignment vertical="top"/>
      <protection/>
    </xf>
    <xf numFmtId="4" fontId="0" fillId="0" borderId="56" xfId="42" applyNumberFormat="1" applyFont="1" applyFill="1" applyBorder="1" applyAlignment="1">
      <alignment vertical="top"/>
      <protection/>
    </xf>
    <xf numFmtId="0" fontId="0" fillId="0" borderId="36" xfId="42" applyFont="1" applyFill="1" applyBorder="1">
      <alignment/>
      <protection/>
    </xf>
    <xf numFmtId="0" fontId="0" fillId="0" borderId="14" xfId="42" applyFont="1" applyFill="1" applyBorder="1" applyAlignment="1">
      <alignment horizontal="left" vertical="top"/>
      <protection/>
    </xf>
    <xf numFmtId="180" fontId="6" fillId="33" borderId="64" xfId="42" applyNumberFormat="1" applyFont="1" applyFill="1" applyBorder="1" applyAlignment="1">
      <alignment horizontal="left" vertical="top"/>
      <protection/>
    </xf>
    <xf numFmtId="4" fontId="4" fillId="33" borderId="57" xfId="42" applyNumberFormat="1" applyFont="1" applyFill="1" applyBorder="1" applyAlignment="1">
      <alignment horizontal="center" vertical="top"/>
      <protection/>
    </xf>
    <xf numFmtId="4" fontId="9" fillId="34" borderId="43" xfId="42" applyNumberFormat="1" applyFont="1" applyFill="1" applyBorder="1" applyAlignment="1">
      <alignment horizontal="center" vertical="top"/>
      <protection/>
    </xf>
    <xf numFmtId="182" fontId="17" fillId="0" borderId="11" xfId="42" applyNumberFormat="1" applyFont="1" applyFill="1" applyBorder="1" applyAlignment="1">
      <alignment horizontal="right" vertical="top"/>
      <protection/>
    </xf>
    <xf numFmtId="177" fontId="12" fillId="0" borderId="15" xfId="42" applyNumberFormat="1" applyFont="1" applyFill="1" applyBorder="1" applyAlignment="1">
      <alignment horizontal="right" vertical="top"/>
      <protection/>
    </xf>
    <xf numFmtId="182" fontId="16" fillId="33" borderId="33" xfId="42" applyNumberFormat="1" applyFont="1" applyFill="1" applyBorder="1" applyAlignment="1">
      <alignment horizontal="right" vertical="top"/>
      <protection/>
    </xf>
    <xf numFmtId="176" fontId="17" fillId="0" borderId="11" xfId="42" applyNumberFormat="1" applyFont="1" applyFill="1" applyBorder="1" applyAlignment="1">
      <alignment horizontal="right" vertical="top"/>
      <protection/>
    </xf>
    <xf numFmtId="173" fontId="8" fillId="0" borderId="80" xfId="42" applyNumberFormat="1" applyFont="1" applyFill="1" applyBorder="1" applyAlignment="1">
      <alignment horizontal="right" vertical="top"/>
      <protection/>
    </xf>
    <xf numFmtId="0" fontId="11" fillId="0" borderId="31" xfId="0" applyFont="1" applyBorder="1" applyAlignment="1">
      <alignment vertical="top" wrapText="1"/>
    </xf>
    <xf numFmtId="0" fontId="8" fillId="0" borderId="70" xfId="42" applyFont="1" applyFill="1" applyBorder="1" applyAlignment="1">
      <alignment horizontal="left" vertical="top" wrapText="1"/>
      <protection/>
    </xf>
    <xf numFmtId="0" fontId="0" fillId="0" borderId="46" xfId="42" applyFont="1" applyFill="1" applyBorder="1" applyAlignment="1">
      <alignment horizontal="left" vertical="top"/>
      <protection/>
    </xf>
    <xf numFmtId="0" fontId="0" fillId="0" borderId="36" xfId="42" applyFont="1" applyFill="1" applyBorder="1" applyAlignment="1">
      <alignment horizontal="left" vertical="top"/>
      <protection/>
    </xf>
    <xf numFmtId="190" fontId="9" fillId="0" borderId="36" xfId="52" applyNumberFormat="1" applyFont="1" applyBorder="1" applyAlignment="1">
      <alignment horizontal="left" vertical="top" wrapText="1"/>
      <protection/>
    </xf>
    <xf numFmtId="0" fontId="9" fillId="0" borderId="24" xfId="0" applyFont="1" applyBorder="1" applyAlignment="1">
      <alignment wrapText="1"/>
    </xf>
    <xf numFmtId="173" fontId="8" fillId="35" borderId="49" xfId="42" applyNumberFormat="1" applyFont="1" applyFill="1" applyBorder="1" applyAlignment="1">
      <alignment horizontal="right" vertical="top"/>
      <protection/>
    </xf>
    <xf numFmtId="4" fontId="0" fillId="35" borderId="22" xfId="42" applyNumberFormat="1" applyFont="1" applyFill="1" applyBorder="1" applyAlignment="1">
      <alignment horizontal="center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190" fontId="9" fillId="0" borderId="36" xfId="0" applyNumberFormat="1" applyFont="1" applyBorder="1" applyAlignment="1">
      <alignment horizontal="left" vertical="top" wrapText="1"/>
    </xf>
    <xf numFmtId="0" fontId="0" fillId="0" borderId="33" xfId="42" applyFont="1" applyFill="1" applyBorder="1">
      <alignment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0" fontId="9" fillId="0" borderId="24" xfId="0" applyFont="1" applyBorder="1" applyAlignment="1">
      <alignment horizontal="justify" vertical="top"/>
    </xf>
    <xf numFmtId="0" fontId="0" fillId="0" borderId="49" xfId="42" applyFont="1" applyFill="1" applyBorder="1">
      <alignment/>
      <protection/>
    </xf>
    <xf numFmtId="176" fontId="16" fillId="33" borderId="22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0" fillId="0" borderId="56" xfId="42" applyFont="1" applyFill="1" applyBorder="1">
      <alignment/>
      <protection/>
    </xf>
    <xf numFmtId="175" fontId="8" fillId="0" borderId="56" xfId="42" applyNumberFormat="1" applyFont="1" applyFill="1" applyBorder="1" applyAlignment="1">
      <alignment horizontal="left" vertical="top"/>
      <protection/>
    </xf>
    <xf numFmtId="0" fontId="8" fillId="0" borderId="81" xfId="42" applyFont="1" applyFill="1" applyBorder="1" applyAlignment="1">
      <alignment horizontal="left" vertical="top" wrapText="1"/>
      <protection/>
    </xf>
    <xf numFmtId="4" fontId="0" fillId="0" borderId="45" xfId="42" applyNumberFormat="1" applyFont="1" applyFill="1" applyBorder="1" applyAlignment="1">
      <alignment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0" fontId="9" fillId="0" borderId="43" xfId="0" applyFont="1" applyBorder="1" applyAlignment="1">
      <alignment vertical="top" wrapText="1"/>
    </xf>
    <xf numFmtId="175" fontId="12" fillId="0" borderId="29" xfId="42" applyNumberFormat="1" applyFont="1" applyFill="1" applyBorder="1" applyAlignment="1">
      <alignment horizontal="left" vertical="top"/>
      <protection/>
    </xf>
    <xf numFmtId="0" fontId="0" fillId="0" borderId="49" xfId="42" applyFont="1" applyFill="1" applyBorder="1">
      <alignment/>
      <protection/>
    </xf>
    <xf numFmtId="180" fontId="6" fillId="33" borderId="22" xfId="42" applyNumberFormat="1" applyFont="1" applyFill="1" applyBorder="1" applyAlignment="1">
      <alignment horizontal="left" vertical="top"/>
      <protection/>
    </xf>
    <xf numFmtId="4" fontId="4" fillId="34" borderId="43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 applyAlignment="1">
      <alignment horizontal="left" vertical="top"/>
      <protection/>
    </xf>
    <xf numFmtId="177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173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73" fontId="16" fillId="33" borderId="13" xfId="42" applyNumberFormat="1" applyFont="1" applyFill="1" applyBorder="1" applyAlignment="1">
      <alignment horizontal="right" vertical="top"/>
      <protection/>
    </xf>
    <xf numFmtId="176" fontId="12" fillId="0" borderId="48" xfId="42" applyNumberFormat="1" applyFont="1" applyFill="1" applyBorder="1" applyAlignment="1">
      <alignment horizontal="right" vertical="top"/>
      <protection/>
    </xf>
    <xf numFmtId="178" fontId="17" fillId="0" borderId="15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182" fontId="12" fillId="0" borderId="76" xfId="42" applyNumberFormat="1" applyFont="1" applyFill="1" applyBorder="1" applyAlignment="1">
      <alignment horizontal="right" vertical="top"/>
      <protection/>
    </xf>
    <xf numFmtId="4" fontId="0" fillId="0" borderId="69" xfId="42" applyNumberFormat="1" applyFont="1" applyFill="1" applyBorder="1" applyAlignment="1">
      <alignment vertical="top"/>
      <protection/>
    </xf>
    <xf numFmtId="182" fontId="17" fillId="0" borderId="13" xfId="42" applyNumberFormat="1" applyFont="1" applyFill="1" applyBorder="1" applyAlignment="1">
      <alignment horizontal="right" vertical="top"/>
      <protection/>
    </xf>
    <xf numFmtId="182" fontId="17" fillId="0" borderId="15" xfId="42" applyNumberFormat="1" applyFont="1" applyFill="1" applyBorder="1" applyAlignment="1">
      <alignment horizontal="right" vertical="top"/>
      <protection/>
    </xf>
    <xf numFmtId="177" fontId="17" fillId="0" borderId="15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177" fontId="16" fillId="33" borderId="50" xfId="42" applyNumberFormat="1" applyFont="1" applyFill="1" applyBorder="1" applyAlignment="1">
      <alignment horizontal="right" vertical="top"/>
      <protection/>
    </xf>
    <xf numFmtId="182" fontId="12" fillId="0" borderId="38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176" fontId="17" fillId="0" borderId="19" xfId="42" applyNumberFormat="1" applyFont="1" applyFill="1" applyBorder="1" applyAlignment="1">
      <alignment horizontal="right" vertical="top"/>
      <protection/>
    </xf>
    <xf numFmtId="4" fontId="0" fillId="0" borderId="45" xfId="42" applyNumberFormat="1" applyFont="1" applyFill="1" applyBorder="1" applyAlignment="1">
      <alignment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7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2" fontId="17" fillId="0" borderId="38" xfId="42" applyNumberFormat="1" applyFont="1" applyFill="1" applyBorder="1" applyAlignment="1">
      <alignment horizontal="right" vertical="top"/>
      <protection/>
    </xf>
    <xf numFmtId="0" fontId="0" fillId="34" borderId="45" xfId="42" applyFont="1" applyFill="1" applyBorder="1">
      <alignment/>
      <protection/>
    </xf>
    <xf numFmtId="4" fontId="9" fillId="0" borderId="56" xfId="42" applyNumberFormat="1" applyFont="1" applyFill="1" applyBorder="1" applyAlignment="1">
      <alignment vertical="top"/>
      <protection/>
    </xf>
    <xf numFmtId="0" fontId="4" fillId="33" borderId="64" xfId="42" applyFont="1" applyFill="1" applyBorder="1">
      <alignment/>
      <protection/>
    </xf>
    <xf numFmtId="4" fontId="9" fillId="0" borderId="82" xfId="42" applyNumberFormat="1" applyFont="1" applyFill="1" applyBorder="1" applyAlignment="1">
      <alignment vertical="top"/>
      <protection/>
    </xf>
    <xf numFmtId="182" fontId="17" fillId="0" borderId="50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vertical="top"/>
      <protection/>
    </xf>
    <xf numFmtId="4" fontId="0" fillId="0" borderId="83" xfId="42" applyNumberFormat="1" applyFont="1" applyFill="1" applyBorder="1" applyAlignment="1">
      <alignment vertical="top"/>
      <protection/>
    </xf>
    <xf numFmtId="182" fontId="17" fillId="0" borderId="22" xfId="42" applyNumberFormat="1" applyFont="1" applyFill="1" applyBorder="1" applyAlignment="1">
      <alignment horizontal="right" vertical="top"/>
      <protection/>
    </xf>
    <xf numFmtId="178" fontId="16" fillId="33" borderId="10" xfId="42" applyNumberFormat="1" applyFont="1" applyFill="1" applyBorder="1" applyAlignment="1">
      <alignment horizontal="right" vertical="top"/>
      <protection/>
    </xf>
    <xf numFmtId="176" fontId="17" fillId="0" borderId="15" xfId="42" applyNumberFormat="1" applyFont="1" applyFill="1" applyBorder="1" applyAlignment="1">
      <alignment horizontal="right" vertical="top"/>
      <protection/>
    </xf>
    <xf numFmtId="173" fontId="16" fillId="33" borderId="10" xfId="42" applyNumberFormat="1" applyFont="1" applyFill="1" applyBorder="1" applyAlignment="1">
      <alignment horizontal="right" vertical="top"/>
      <protection/>
    </xf>
    <xf numFmtId="182" fontId="12" fillId="0" borderId="48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76" fontId="17" fillId="0" borderId="37" xfId="42" applyNumberFormat="1" applyFont="1" applyFill="1" applyBorder="1" applyAlignment="1">
      <alignment horizontal="right" vertical="top"/>
      <protection/>
    </xf>
    <xf numFmtId="176" fontId="17" fillId="0" borderId="72" xfId="42" applyNumberFormat="1" applyFont="1" applyFill="1" applyBorder="1" applyAlignment="1">
      <alignment horizontal="right" vertical="top"/>
      <protection/>
    </xf>
    <xf numFmtId="176" fontId="17" fillId="0" borderId="13" xfId="42" applyNumberFormat="1" applyFont="1" applyFill="1" applyBorder="1" applyAlignment="1">
      <alignment horizontal="right" vertical="top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178" fontId="12" fillId="0" borderId="19" xfId="42" applyNumberFormat="1" applyFont="1" applyFill="1" applyBorder="1" applyAlignment="1">
      <alignment horizontal="right" vertical="top"/>
      <protection/>
    </xf>
    <xf numFmtId="176" fontId="16" fillId="33" borderId="62" xfId="42" applyNumberFormat="1" applyFont="1" applyFill="1" applyBorder="1" applyAlignment="1">
      <alignment horizontal="right" vertical="top"/>
      <protection/>
    </xf>
    <xf numFmtId="177" fontId="12" fillId="0" borderId="10" xfId="42" applyNumberFormat="1" applyFont="1" applyFill="1" applyBorder="1" applyAlignment="1">
      <alignment horizontal="right" vertical="top"/>
      <protection/>
    </xf>
    <xf numFmtId="182" fontId="17" fillId="0" borderId="10" xfId="42" applyNumberFormat="1" applyFont="1" applyFill="1" applyBorder="1" applyAlignment="1">
      <alignment horizontal="right" vertical="top"/>
      <protection/>
    </xf>
    <xf numFmtId="182" fontId="12" fillId="0" borderId="24" xfId="42" applyNumberFormat="1" applyFont="1" applyFill="1" applyBorder="1" applyAlignment="1">
      <alignment horizontal="right" vertical="top"/>
      <protection/>
    </xf>
    <xf numFmtId="175" fontId="8" fillId="0" borderId="33" xfId="42" applyNumberFormat="1" applyFont="1" applyFill="1" applyBorder="1" applyAlignment="1">
      <alignment horizontal="left" vertical="top"/>
      <protection/>
    </xf>
    <xf numFmtId="177" fontId="8" fillId="36" borderId="24" xfId="42" applyNumberFormat="1" applyFont="1" applyFill="1" applyBorder="1" applyAlignment="1">
      <alignment horizontal="right" vertical="top"/>
      <protection/>
    </xf>
    <xf numFmtId="173" fontId="16" fillId="0" borderId="66" xfId="42" applyNumberFormat="1" applyFont="1" applyFill="1" applyBorder="1" applyAlignment="1">
      <alignment horizontal="right" vertical="top"/>
      <protection/>
    </xf>
    <xf numFmtId="4" fontId="4" fillId="0" borderId="43" xfId="42" applyNumberFormat="1" applyFont="1" applyFill="1" applyBorder="1" applyAlignment="1">
      <alignment horizontal="center" vertical="top"/>
      <protection/>
    </xf>
    <xf numFmtId="182" fontId="17" fillId="0" borderId="24" xfId="42" applyNumberFormat="1" applyFont="1" applyFill="1" applyBorder="1" applyAlignment="1">
      <alignment horizontal="right" vertical="top"/>
      <protection/>
    </xf>
    <xf numFmtId="182" fontId="16" fillId="33" borderId="84" xfId="42" applyNumberFormat="1" applyFont="1" applyFill="1" applyBorder="1" applyAlignment="1">
      <alignment horizontal="right" vertical="top"/>
      <protection/>
    </xf>
    <xf numFmtId="0" fontId="8" fillId="0" borderId="85" xfId="42" applyFont="1" applyFill="1" applyBorder="1" applyAlignment="1">
      <alignment horizontal="left" vertical="top" wrapText="1"/>
      <protection/>
    </xf>
    <xf numFmtId="0" fontId="0" fillId="0" borderId="86" xfId="42" applyFont="1" applyFill="1" applyBorder="1">
      <alignment/>
      <protection/>
    </xf>
    <xf numFmtId="181" fontId="7" fillId="0" borderId="49" xfId="42" applyNumberFormat="1" applyFont="1" applyFill="1" applyBorder="1" applyAlignment="1">
      <alignment horizontal="left" vertical="top"/>
      <protection/>
    </xf>
    <xf numFmtId="4" fontId="19" fillId="0" borderId="0" xfId="42" applyNumberFormat="1" applyFont="1" applyAlignment="1">
      <alignment vertical="top"/>
      <protection/>
    </xf>
    <xf numFmtId="0" fontId="12" fillId="0" borderId="87" xfId="42" applyFont="1" applyFill="1" applyBorder="1" applyAlignment="1">
      <alignment horizontal="left" vertical="top" wrapText="1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4" fontId="0" fillId="0" borderId="82" xfId="42" applyNumberFormat="1" applyFont="1" applyFill="1" applyBorder="1" applyAlignment="1">
      <alignment vertical="top"/>
      <protection/>
    </xf>
    <xf numFmtId="177" fontId="8" fillId="0" borderId="79" xfId="42" applyNumberFormat="1" applyFont="1" applyFill="1" applyBorder="1" applyAlignment="1">
      <alignment horizontal="right" vertical="top"/>
      <protection/>
    </xf>
    <xf numFmtId="181" fontId="7" fillId="0" borderId="88" xfId="42" applyNumberFormat="1" applyFont="1" applyFill="1" applyBorder="1" applyAlignment="1">
      <alignment horizontal="left" vertical="top"/>
      <protection/>
    </xf>
    <xf numFmtId="178" fontId="8" fillId="0" borderId="69" xfId="42" applyNumberFormat="1" applyFont="1" applyFill="1" applyBorder="1" applyAlignment="1">
      <alignment horizontal="right" vertical="top"/>
      <protection/>
    </xf>
    <xf numFmtId="4" fontId="0" fillId="0" borderId="69" xfId="42" applyNumberFormat="1" applyFont="1" applyFill="1" applyBorder="1" applyAlignment="1">
      <alignment horizontal="center" vertical="top"/>
      <protection/>
    </xf>
    <xf numFmtId="0" fontId="10" fillId="0" borderId="22" xfId="42" applyFont="1" applyFill="1" applyBorder="1" applyAlignment="1">
      <alignment horizontal="left" vertical="top" wrapText="1"/>
      <protection/>
    </xf>
    <xf numFmtId="178" fontId="10" fillId="34" borderId="33" xfId="42" applyNumberFormat="1" applyFont="1" applyFill="1" applyBorder="1" applyAlignment="1">
      <alignment horizontal="right" vertical="top"/>
      <protection/>
    </xf>
    <xf numFmtId="4" fontId="4" fillId="34" borderId="33" xfId="42" applyNumberFormat="1" applyFont="1" applyFill="1" applyBorder="1" applyAlignment="1">
      <alignment horizontal="center" vertical="top"/>
      <protection/>
    </xf>
    <xf numFmtId="0" fontId="12" fillId="0" borderId="69" xfId="42" applyFont="1" applyFill="1" applyBorder="1" applyAlignment="1">
      <alignment horizontal="left" vertical="top" wrapText="1"/>
      <protection/>
    </xf>
    <xf numFmtId="0" fontId="11" fillId="0" borderId="22" xfId="0" applyFont="1" applyBorder="1" applyAlignment="1">
      <alignment vertical="top" wrapText="1"/>
    </xf>
    <xf numFmtId="4" fontId="4" fillId="0" borderId="0" xfId="42" applyNumberFormat="1" applyFont="1" applyFill="1">
      <alignment/>
      <protection/>
    </xf>
    <xf numFmtId="0" fontId="0" fillId="0" borderId="67" xfId="42" applyFont="1" applyFill="1" applyBorder="1">
      <alignment/>
      <protection/>
    </xf>
    <xf numFmtId="0" fontId="12" fillId="0" borderId="70" xfId="42" applyFont="1" applyFill="1" applyBorder="1" applyAlignment="1">
      <alignment horizontal="left" vertical="top" wrapText="1"/>
      <protection/>
    </xf>
    <xf numFmtId="176" fontId="8" fillId="0" borderId="72" xfId="42" applyNumberFormat="1" applyFont="1" applyFill="1" applyBorder="1" applyAlignment="1">
      <alignment horizontal="right" vertical="top"/>
      <protection/>
    </xf>
    <xf numFmtId="4" fontId="0" fillId="35" borderId="18" xfId="42" applyNumberFormat="1" applyFont="1" applyFill="1" applyBorder="1" applyAlignment="1">
      <alignment horizontal="center" vertical="top"/>
      <protection/>
    </xf>
    <xf numFmtId="4" fontId="9" fillId="0" borderId="18" xfId="42" applyNumberFormat="1" applyFont="1" applyFill="1" applyBorder="1" applyAlignment="1">
      <alignment vertical="top"/>
      <protection/>
    </xf>
    <xf numFmtId="0" fontId="7" fillId="0" borderId="73" xfId="42" applyFont="1" applyFill="1" applyBorder="1" applyAlignment="1">
      <alignment horizontal="left" vertical="top" wrapText="1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181" fontId="7" fillId="0" borderId="67" xfId="42" applyNumberFormat="1" applyFont="1" applyFill="1" applyBorder="1" applyAlignment="1">
      <alignment horizontal="left" vertical="top"/>
      <protection/>
    </xf>
    <xf numFmtId="0" fontId="3" fillId="0" borderId="72" xfId="42" applyFont="1" applyFill="1" applyBorder="1">
      <alignment/>
      <protection/>
    </xf>
    <xf numFmtId="0" fontId="3" fillId="0" borderId="49" xfId="42" applyFont="1" applyFill="1" applyBorder="1">
      <alignment/>
      <protection/>
    </xf>
    <xf numFmtId="0" fontId="9" fillId="0" borderId="40" xfId="42" applyFont="1" applyFill="1" applyBorder="1">
      <alignment/>
      <protection/>
    </xf>
    <xf numFmtId="178" fontId="10" fillId="35" borderId="22" xfId="42" applyNumberFormat="1" applyFont="1" applyFill="1" applyBorder="1" applyAlignment="1">
      <alignment horizontal="right" vertical="top"/>
      <protection/>
    </xf>
    <xf numFmtId="4" fontId="0" fillId="35" borderId="22" xfId="42" applyNumberFormat="1" applyFont="1" applyFill="1" applyBorder="1" applyAlignment="1">
      <alignment horizontal="center" vertical="top"/>
      <protection/>
    </xf>
    <xf numFmtId="190" fontId="9" fillId="0" borderId="24" xfId="0" applyNumberFormat="1" applyFont="1" applyBorder="1" applyAlignment="1">
      <alignment horizontal="left" vertical="top" wrapText="1"/>
    </xf>
    <xf numFmtId="0" fontId="0" fillId="0" borderId="48" xfId="42" applyFont="1" applyFill="1" applyBorder="1">
      <alignment/>
      <protection/>
    </xf>
    <xf numFmtId="0" fontId="10" fillId="0" borderId="83" xfId="42" applyFont="1" applyFill="1" applyBorder="1" applyAlignment="1">
      <alignment horizontal="left" vertical="top" wrapText="1"/>
      <protection/>
    </xf>
    <xf numFmtId="178" fontId="10" fillId="37" borderId="43" xfId="42" applyNumberFormat="1" applyFont="1" applyFill="1" applyBorder="1" applyAlignment="1">
      <alignment horizontal="right" vertical="top"/>
      <protection/>
    </xf>
    <xf numFmtId="4" fontId="9" fillId="0" borderId="89" xfId="42" applyNumberFormat="1" applyFont="1" applyFill="1" applyBorder="1" applyAlignment="1">
      <alignment vertical="top"/>
      <protection/>
    </xf>
    <xf numFmtId="4" fontId="3" fillId="37" borderId="43" xfId="42" applyNumberFormat="1" applyFont="1" applyFill="1" applyBorder="1" applyAlignment="1">
      <alignment horizontal="center" vertical="top"/>
      <protection/>
    </xf>
    <xf numFmtId="180" fontId="6" fillId="33" borderId="90" xfId="42" applyNumberFormat="1" applyFont="1" applyFill="1" applyBorder="1" applyAlignment="1">
      <alignment horizontal="left" vertical="top"/>
      <protection/>
    </xf>
    <xf numFmtId="175" fontId="8" fillId="0" borderId="61" xfId="42" applyNumberFormat="1" applyFont="1" applyFill="1" applyBorder="1" applyAlignment="1">
      <alignment horizontal="left" vertical="top"/>
      <protection/>
    </xf>
    <xf numFmtId="0" fontId="0" fillId="0" borderId="31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0" fontId="0" fillId="0" borderId="50" xfId="42" applyFont="1" applyFill="1" applyBorder="1">
      <alignment/>
      <protection/>
    </xf>
    <xf numFmtId="0" fontId="0" fillId="0" borderId="86" xfId="42" applyFont="1" applyFill="1" applyBorder="1">
      <alignment/>
      <protection/>
    </xf>
    <xf numFmtId="173" fontId="8" fillId="0" borderId="31" xfId="42" applyNumberFormat="1" applyFont="1" applyFill="1" applyBorder="1" applyAlignment="1">
      <alignment horizontal="right" vertical="top"/>
      <protection/>
    </xf>
    <xf numFmtId="176" fontId="8" fillId="35" borderId="10" xfId="42" applyNumberFormat="1" applyFont="1" applyFill="1" applyBorder="1" applyAlignment="1">
      <alignment horizontal="right" vertical="top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18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247</xdr:row>
      <xdr:rowOff>0</xdr:rowOff>
    </xdr:from>
    <xdr:to>
      <xdr:col>4</xdr:col>
      <xdr:colOff>476250</xdr:colOff>
      <xdr:row>247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6033135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5"/>
  <sheetViews>
    <sheetView tabSelected="1" zoomScaleSheetLayoutView="75" zoomScalePageLayoutView="0" workbookViewId="0" topLeftCell="A990">
      <selection activeCell="K51" sqref="K51"/>
    </sheetView>
  </sheetViews>
  <sheetFormatPr defaultColWidth="9.140625" defaultRowHeight="12.75"/>
  <cols>
    <col min="1" max="1" width="7.00390625" style="284" customWidth="1"/>
    <col min="2" max="2" width="9.421875" style="284" customWidth="1"/>
    <col min="3" max="3" width="2.8515625" style="284" customWidth="1"/>
    <col min="4" max="4" width="6.140625" style="284" customWidth="1"/>
    <col min="5" max="5" width="50.57421875" style="285" customWidth="1"/>
    <col min="6" max="6" width="17.00390625" style="284" bestFit="1" customWidth="1"/>
    <col min="7" max="7" width="16.140625" style="524" bestFit="1" customWidth="1"/>
    <col min="8" max="8" width="9.8515625" style="287" bestFit="1" customWidth="1"/>
    <col min="9" max="9" width="14.7109375" style="286" customWidth="1"/>
    <col min="10" max="10" width="12.28125" style="284" bestFit="1" customWidth="1"/>
    <col min="11" max="11" width="13.28125" style="284" bestFit="1" customWidth="1"/>
    <col min="12" max="12" width="12.8515625" style="284" bestFit="1" customWidth="1"/>
    <col min="13" max="13" width="14.00390625" style="284" bestFit="1" customWidth="1"/>
    <col min="14" max="14" width="7.57421875" style="284" customWidth="1"/>
    <col min="15" max="15" width="9.140625" style="284" customWidth="1"/>
    <col min="16" max="16" width="14.00390625" style="284" bestFit="1" customWidth="1"/>
    <col min="17" max="16384" width="9.140625" style="284" customWidth="1"/>
  </cols>
  <sheetData>
    <row r="1" spans="1:11" ht="15" customHeight="1">
      <c r="A1" s="682" t="s">
        <v>281</v>
      </c>
      <c r="B1" s="683"/>
      <c r="C1" s="683"/>
      <c r="D1" s="683"/>
      <c r="E1" s="683"/>
      <c r="F1" s="683"/>
      <c r="G1" s="638" t="s">
        <v>90</v>
      </c>
      <c r="H1" s="274"/>
      <c r="I1" s="420" t="s">
        <v>91</v>
      </c>
      <c r="J1" s="331"/>
      <c r="K1" s="331"/>
    </row>
    <row r="2" spans="1:9" s="332" customFormat="1" ht="13.5" thickBot="1">
      <c r="A2" s="275"/>
      <c r="B2" s="275"/>
      <c r="C2" s="275"/>
      <c r="D2" s="275"/>
      <c r="E2" s="276"/>
      <c r="F2" s="277"/>
      <c r="G2" s="525"/>
      <c r="H2" s="279"/>
      <c r="I2" s="278"/>
    </row>
    <row r="3" spans="1:10" s="18" customFormat="1" ht="13.5" thickBot="1">
      <c r="A3" s="19" t="s">
        <v>41</v>
      </c>
      <c r="B3" s="20" t="s">
        <v>76</v>
      </c>
      <c r="C3" s="680" t="s">
        <v>54</v>
      </c>
      <c r="D3" s="681"/>
      <c r="E3" s="21" t="s">
        <v>40</v>
      </c>
      <c r="F3" s="20" t="s">
        <v>85</v>
      </c>
      <c r="G3" s="414" t="s">
        <v>86</v>
      </c>
      <c r="H3" s="22" t="s">
        <v>87</v>
      </c>
      <c r="I3" s="203" t="s">
        <v>92</v>
      </c>
      <c r="J3" s="17"/>
    </row>
    <row r="4" spans="1:10" s="11" customFormat="1" ht="12.75">
      <c r="A4" s="458">
        <v>10</v>
      </c>
      <c r="B4" s="237"/>
      <c r="C4" s="237"/>
      <c r="D4" s="238"/>
      <c r="E4" s="239" t="s">
        <v>72</v>
      </c>
      <c r="F4" s="240">
        <f>SUM(F10,F5)</f>
        <v>829142.38</v>
      </c>
      <c r="G4" s="588">
        <f>SUM(G10,G5)</f>
        <v>593777.61</v>
      </c>
      <c r="H4" s="241">
        <f>G4*100/F4</f>
        <v>71.61346764110647</v>
      </c>
      <c r="I4" s="242">
        <f>SUM(I10,I5)</f>
        <v>0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83</v>
      </c>
      <c r="F5" s="47">
        <f>SUM(F6)</f>
        <v>8970</v>
      </c>
      <c r="G5" s="581">
        <f>SUM(G6)</f>
        <v>8967.96</v>
      </c>
      <c r="H5" s="26">
        <f>G5*100/F5</f>
        <v>99.9772575250836</v>
      </c>
      <c r="I5" s="27">
        <v>0</v>
      </c>
      <c r="J5" s="4"/>
    </row>
    <row r="6" spans="1:10" s="36" customFormat="1" ht="12.75">
      <c r="A6" s="28"/>
      <c r="B6" s="81"/>
      <c r="C6" s="30"/>
      <c r="D6" s="29"/>
      <c r="E6" s="31" t="s">
        <v>82</v>
      </c>
      <c r="F6" s="48">
        <f>SUM(F8)</f>
        <v>8970</v>
      </c>
      <c r="G6" s="550">
        <f>SUM(G8)</f>
        <v>8967.96</v>
      </c>
      <c r="H6" s="33">
        <f>G6*100/F6</f>
        <v>99.9772575250836</v>
      </c>
      <c r="I6" s="34">
        <f>SUM(I8)</f>
        <v>0</v>
      </c>
      <c r="J6" s="35"/>
    </row>
    <row r="7" spans="1:10" s="36" customFormat="1" ht="12.75">
      <c r="A7" s="37"/>
      <c r="B7" s="394"/>
      <c r="C7" s="39"/>
      <c r="D7" s="39"/>
      <c r="E7" s="40" t="s">
        <v>88</v>
      </c>
      <c r="F7" s="41"/>
      <c r="G7" s="162"/>
      <c r="H7" s="50" t="s">
        <v>84</v>
      </c>
      <c r="I7" s="49"/>
      <c r="J7" s="35"/>
    </row>
    <row r="8" spans="1:10" s="36" customFormat="1" ht="13.5" customHeight="1">
      <c r="A8" s="37"/>
      <c r="B8" s="82"/>
      <c r="C8" s="39"/>
      <c r="D8" s="42">
        <v>2850</v>
      </c>
      <c r="E8" s="40" t="s">
        <v>157</v>
      </c>
      <c r="F8" s="51">
        <v>8970</v>
      </c>
      <c r="G8" s="582">
        <v>8967.96</v>
      </c>
      <c r="H8" s="52">
        <f>G8*100/F8</f>
        <v>99.9772575250836</v>
      </c>
      <c r="I8" s="49">
        <v>0</v>
      </c>
      <c r="J8" s="35"/>
    </row>
    <row r="9" spans="1:10" s="57" customFormat="1" ht="12.75">
      <c r="A9" s="37"/>
      <c r="B9" s="395"/>
      <c r="C9" s="54"/>
      <c r="D9" s="54"/>
      <c r="E9" s="55" t="s">
        <v>158</v>
      </c>
      <c r="F9" s="53"/>
      <c r="G9" s="583"/>
      <c r="H9" s="23" t="s">
        <v>84</v>
      </c>
      <c r="I9" s="193"/>
      <c r="J9" s="56"/>
    </row>
    <row r="10" spans="1:10" s="5" customFormat="1" ht="12.75">
      <c r="A10" s="13"/>
      <c r="B10" s="365">
        <v>1095</v>
      </c>
      <c r="C10" s="2"/>
      <c r="D10" s="3"/>
      <c r="E10" s="25" t="s">
        <v>62</v>
      </c>
      <c r="F10" s="58">
        <f>SUM(F28,F17,F11)</f>
        <v>820172.38</v>
      </c>
      <c r="G10" s="587">
        <f>SUM(G28,G17,G11)</f>
        <v>584809.65</v>
      </c>
      <c r="H10" s="26">
        <f>G10*100/F10</f>
        <v>71.30326066332543</v>
      </c>
      <c r="I10" s="59">
        <f>SUM(I28,I17,I11)</f>
        <v>0</v>
      </c>
      <c r="J10" s="4"/>
    </row>
    <row r="11" spans="1:11" s="36" customFormat="1" ht="91.5" customHeight="1">
      <c r="A11" s="28"/>
      <c r="B11" s="216"/>
      <c r="C11" s="29"/>
      <c r="D11" s="29"/>
      <c r="E11" s="31" t="s">
        <v>306</v>
      </c>
      <c r="F11" s="62">
        <f>SUM(F13:F16)</f>
        <v>161018</v>
      </c>
      <c r="G11" s="584">
        <f>SUM(G13:G16)</f>
        <v>95716.26999999999</v>
      </c>
      <c r="H11" s="33">
        <f>G11*100/F11</f>
        <v>59.44445341514612</v>
      </c>
      <c r="I11" s="34">
        <f>SUM(I14:I16)</f>
        <v>0</v>
      </c>
      <c r="J11" s="35"/>
      <c r="K11" s="456">
        <f>SUM(F14:F16)</f>
        <v>160078</v>
      </c>
    </row>
    <row r="12" spans="1:10" s="36" customFormat="1" ht="12.75">
      <c r="A12" s="63"/>
      <c r="B12" s="64"/>
      <c r="C12" s="35"/>
      <c r="D12" s="35"/>
      <c r="E12" s="67" t="s">
        <v>88</v>
      </c>
      <c r="F12" s="393"/>
      <c r="G12" s="515"/>
      <c r="H12" s="69" t="s">
        <v>84</v>
      </c>
      <c r="I12" s="68"/>
      <c r="J12" s="35"/>
    </row>
    <row r="13" spans="1:10" s="36" customFormat="1" ht="25.5">
      <c r="A13" s="63"/>
      <c r="B13" s="37"/>
      <c r="C13" s="65"/>
      <c r="D13" s="73">
        <v>4170</v>
      </c>
      <c r="E13" s="31" t="s">
        <v>95</v>
      </c>
      <c r="F13" s="74">
        <v>940</v>
      </c>
      <c r="G13" s="114">
        <v>940</v>
      </c>
      <c r="H13" s="33">
        <f>G13*100/F13</f>
        <v>100</v>
      </c>
      <c r="I13" s="34">
        <v>0</v>
      </c>
      <c r="J13" s="35"/>
    </row>
    <row r="14" spans="1:10" s="36" customFormat="1" ht="12.75">
      <c r="A14" s="63"/>
      <c r="B14" s="37"/>
      <c r="C14" s="65"/>
      <c r="D14" s="73">
        <v>4210</v>
      </c>
      <c r="E14" s="31" t="s">
        <v>188</v>
      </c>
      <c r="F14" s="48">
        <v>99860</v>
      </c>
      <c r="G14" s="114">
        <v>73858.76</v>
      </c>
      <c r="H14" s="33">
        <f>G14*100/F14</f>
        <v>73.96230723012216</v>
      </c>
      <c r="I14" s="34">
        <v>0</v>
      </c>
      <c r="J14" s="35"/>
    </row>
    <row r="15" spans="1:10" s="36" customFormat="1" ht="12.75">
      <c r="A15" s="63"/>
      <c r="B15" s="37"/>
      <c r="C15" s="65"/>
      <c r="D15" s="73">
        <v>4260</v>
      </c>
      <c r="E15" s="31" t="s">
        <v>193</v>
      </c>
      <c r="F15" s="48">
        <v>309</v>
      </c>
      <c r="G15" s="114">
        <v>308.54</v>
      </c>
      <c r="H15" s="33">
        <f>G15*100/F15</f>
        <v>99.85113268608416</v>
      </c>
      <c r="I15" s="34">
        <v>0</v>
      </c>
      <c r="J15" s="35"/>
    </row>
    <row r="16" spans="1:10" s="36" customFormat="1" ht="12.75">
      <c r="A16" s="63"/>
      <c r="B16" s="76"/>
      <c r="C16" s="65"/>
      <c r="D16" s="73">
        <v>4300</v>
      </c>
      <c r="E16" s="31" t="s">
        <v>191</v>
      </c>
      <c r="F16" s="48">
        <v>59909</v>
      </c>
      <c r="G16" s="114">
        <v>20608.97</v>
      </c>
      <c r="H16" s="33">
        <f>G16*100/F16</f>
        <v>34.40045736032983</v>
      </c>
      <c r="I16" s="34">
        <v>0</v>
      </c>
      <c r="J16" s="35"/>
    </row>
    <row r="17" spans="1:11" s="36" customFormat="1" ht="94.5" customHeight="1">
      <c r="A17" s="37"/>
      <c r="B17" s="82"/>
      <c r="C17" s="65"/>
      <c r="D17" s="65"/>
      <c r="E17" s="31" t="s">
        <v>177</v>
      </c>
      <c r="F17" s="62">
        <f>SUM(F19:F21,F25:F27)</f>
        <v>418692.38</v>
      </c>
      <c r="G17" s="584">
        <f>SUM(G19:G27)</f>
        <v>418692.38</v>
      </c>
      <c r="H17" s="66">
        <f>G17*100/F17</f>
        <v>100</v>
      </c>
      <c r="I17" s="34">
        <f>SUM(I19:I27)</f>
        <v>0</v>
      </c>
      <c r="J17" s="35"/>
      <c r="K17" s="355">
        <f>SUM(F19:F27)</f>
        <v>418692.38</v>
      </c>
    </row>
    <row r="18" spans="1:10" s="36" customFormat="1" ht="12.75">
      <c r="A18" s="37"/>
      <c r="B18" s="394"/>
      <c r="C18" s="35"/>
      <c r="D18" s="35"/>
      <c r="E18" s="67" t="s">
        <v>88</v>
      </c>
      <c r="F18" s="41" t="s">
        <v>84</v>
      </c>
      <c r="G18" s="515"/>
      <c r="H18" s="69" t="s">
        <v>84</v>
      </c>
      <c r="I18" s="68"/>
      <c r="J18" s="35"/>
    </row>
    <row r="19" spans="1:11" s="36" customFormat="1" ht="12.75">
      <c r="A19" s="37"/>
      <c r="B19" s="82"/>
      <c r="C19" s="70"/>
      <c r="D19" s="71">
        <v>4010</v>
      </c>
      <c r="E19" s="72" t="s">
        <v>30</v>
      </c>
      <c r="F19" s="34">
        <v>6299</v>
      </c>
      <c r="G19" s="114">
        <v>6299</v>
      </c>
      <c r="H19" s="66">
        <f aca="true" t="shared" si="0" ref="H19:H27">G19*100/F19</f>
        <v>100</v>
      </c>
      <c r="I19" s="34">
        <v>0</v>
      </c>
      <c r="J19" s="35"/>
      <c r="K19" s="457" t="s">
        <v>84</v>
      </c>
    </row>
    <row r="20" spans="1:10" s="36" customFormat="1" ht="12.75">
      <c r="A20" s="37"/>
      <c r="B20" s="82"/>
      <c r="C20" s="65"/>
      <c r="D20" s="73">
        <v>4110</v>
      </c>
      <c r="E20" s="31" t="s">
        <v>79</v>
      </c>
      <c r="F20" s="74">
        <v>1083</v>
      </c>
      <c r="G20" s="114">
        <v>1082.8</v>
      </c>
      <c r="H20" s="66">
        <f t="shared" si="0"/>
        <v>99.98153277931671</v>
      </c>
      <c r="I20" s="34">
        <v>0</v>
      </c>
      <c r="J20" s="35"/>
    </row>
    <row r="21" spans="1:10" s="36" customFormat="1" ht="12.75">
      <c r="A21" s="76"/>
      <c r="B21" s="395"/>
      <c r="C21" s="65"/>
      <c r="D21" s="73">
        <v>4120</v>
      </c>
      <c r="E21" s="31" t="s">
        <v>45</v>
      </c>
      <c r="F21" s="77">
        <v>154</v>
      </c>
      <c r="G21" s="114">
        <v>154.33</v>
      </c>
      <c r="H21" s="66">
        <f t="shared" si="0"/>
        <v>100.21428571428572</v>
      </c>
      <c r="I21" s="34">
        <v>0</v>
      </c>
      <c r="J21" s="35"/>
    </row>
    <row r="22" spans="1:9" s="57" customFormat="1" ht="12.75">
      <c r="A22" s="15" t="s">
        <v>81</v>
      </c>
      <c r="B22" s="16">
        <v>1</v>
      </c>
      <c r="C22" s="56"/>
      <c r="D22" s="56"/>
      <c r="E22" s="79"/>
      <c r="F22" s="56"/>
      <c r="G22" s="517"/>
      <c r="H22" s="80" t="s">
        <v>84</v>
      </c>
      <c r="I22" s="78"/>
    </row>
    <row r="23" spans="1:9" s="57" customFormat="1" ht="13.5" thickBot="1">
      <c r="A23" s="15"/>
      <c r="B23" s="16"/>
      <c r="C23" s="56"/>
      <c r="D23" s="56"/>
      <c r="E23" s="79"/>
      <c r="F23" s="56"/>
      <c r="G23" s="517"/>
      <c r="H23" s="80"/>
      <c r="I23" s="78"/>
    </row>
    <row r="24" spans="1:10" s="18" customFormat="1" ht="13.5" thickBot="1">
      <c r="A24" s="19" t="s">
        <v>41</v>
      </c>
      <c r="B24" s="20" t="s">
        <v>76</v>
      </c>
      <c r="C24" s="680" t="s">
        <v>54</v>
      </c>
      <c r="D24" s="681"/>
      <c r="E24" s="21" t="s">
        <v>40</v>
      </c>
      <c r="F24" s="20" t="s">
        <v>85</v>
      </c>
      <c r="G24" s="414" t="s">
        <v>86</v>
      </c>
      <c r="H24" s="22" t="s">
        <v>87</v>
      </c>
      <c r="I24" s="417" t="s">
        <v>92</v>
      </c>
      <c r="J24" s="17"/>
    </row>
    <row r="25" spans="1:10" s="36" customFormat="1" ht="12.75">
      <c r="A25" s="37"/>
      <c r="B25" s="82"/>
      <c r="C25" s="65"/>
      <c r="D25" s="73">
        <v>4210</v>
      </c>
      <c r="E25" s="31" t="s">
        <v>188</v>
      </c>
      <c r="F25" s="48">
        <v>143</v>
      </c>
      <c r="G25" s="114">
        <v>143.42</v>
      </c>
      <c r="H25" s="33">
        <f t="shared" si="0"/>
        <v>100.29370629370628</v>
      </c>
      <c r="I25" s="34">
        <v>0</v>
      </c>
      <c r="J25" s="35"/>
    </row>
    <row r="26" spans="1:10" s="36" customFormat="1" ht="12.75">
      <c r="A26" s="37"/>
      <c r="B26" s="82"/>
      <c r="C26" s="65"/>
      <c r="D26" s="73">
        <v>4300</v>
      </c>
      <c r="E26" s="31" t="s">
        <v>191</v>
      </c>
      <c r="F26" s="48">
        <v>530</v>
      </c>
      <c r="G26" s="114">
        <v>530.1</v>
      </c>
      <c r="H26" s="33">
        <f t="shared" si="0"/>
        <v>100.01886792452831</v>
      </c>
      <c r="I26" s="34">
        <v>0</v>
      </c>
      <c r="J26" s="35"/>
    </row>
    <row r="27" spans="1:10" s="36" customFormat="1" ht="12.75">
      <c r="A27" s="37"/>
      <c r="B27" s="395"/>
      <c r="C27" s="65"/>
      <c r="D27" s="73">
        <v>4430</v>
      </c>
      <c r="E27" s="31" t="s">
        <v>199</v>
      </c>
      <c r="F27" s="48">
        <v>410483.38</v>
      </c>
      <c r="G27" s="114">
        <v>410482.73</v>
      </c>
      <c r="H27" s="33">
        <f t="shared" si="0"/>
        <v>99.9998416501053</v>
      </c>
      <c r="I27" s="34">
        <v>0</v>
      </c>
      <c r="J27" s="35"/>
    </row>
    <row r="28" spans="1:10" s="36" customFormat="1" ht="12.75">
      <c r="A28" s="37"/>
      <c r="B28" s="35"/>
      <c r="C28" s="105"/>
      <c r="D28" s="65"/>
      <c r="E28" s="31" t="s">
        <v>24</v>
      </c>
      <c r="F28" s="32">
        <f>SUM(F30:F42)</f>
        <v>240462</v>
      </c>
      <c r="G28" s="585">
        <f>SUM(G30,G42)</f>
        <v>70401</v>
      </c>
      <c r="H28" s="33">
        <f>G28*100/F28</f>
        <v>29.277391022282107</v>
      </c>
      <c r="I28" s="68">
        <f>SUM(I42,I30)</f>
        <v>0</v>
      </c>
      <c r="J28" s="35"/>
    </row>
    <row r="29" spans="1:10" s="36" customFormat="1" ht="12.75">
      <c r="A29" s="63"/>
      <c r="B29" s="64"/>
      <c r="C29" s="39"/>
      <c r="D29" s="39"/>
      <c r="E29" s="40" t="s">
        <v>88</v>
      </c>
      <c r="F29" s="41"/>
      <c r="G29" s="114"/>
      <c r="H29" s="33" t="s">
        <v>84</v>
      </c>
      <c r="I29" s="34"/>
      <c r="J29" s="35"/>
    </row>
    <row r="30" spans="1:10" s="36" customFormat="1" ht="12.75">
      <c r="A30" s="63"/>
      <c r="B30" s="63"/>
      <c r="C30" s="174"/>
      <c r="D30" s="215">
        <v>6050</v>
      </c>
      <c r="E30" s="292" t="s">
        <v>71</v>
      </c>
      <c r="F30" s="290">
        <v>95419</v>
      </c>
      <c r="G30" s="114">
        <v>62020.29</v>
      </c>
      <c r="H30" s="50">
        <f>G30*100/F30</f>
        <v>64.99784110082898</v>
      </c>
      <c r="I30" s="34">
        <v>0</v>
      </c>
      <c r="J30" s="35"/>
    </row>
    <row r="31" spans="1:10" s="36" customFormat="1" ht="25.5">
      <c r="A31" s="63"/>
      <c r="B31" s="63"/>
      <c r="C31" s="63"/>
      <c r="D31" s="369"/>
      <c r="E31" s="527" t="s">
        <v>307</v>
      </c>
      <c r="F31" s="421"/>
      <c r="G31" s="46">
        <v>5473.86</v>
      </c>
      <c r="H31" s="422"/>
      <c r="I31" s="34"/>
      <c r="J31" s="35"/>
    </row>
    <row r="32" spans="1:13" s="36" customFormat="1" ht="12.75">
      <c r="A32" s="63"/>
      <c r="B32" s="63"/>
      <c r="C32" s="63"/>
      <c r="D32" s="369"/>
      <c r="E32" s="527" t="s">
        <v>282</v>
      </c>
      <c r="F32" s="341"/>
      <c r="G32" s="46">
        <v>300</v>
      </c>
      <c r="H32" s="342"/>
      <c r="I32" s="415">
        <v>0</v>
      </c>
      <c r="J32" s="35"/>
      <c r="M32" s="355" t="e">
        <f>SUM(G32,#REF!,)</f>
        <v>#REF!</v>
      </c>
    </row>
    <row r="33" spans="1:12" s="45" customFormat="1" ht="38.25">
      <c r="A33" s="204"/>
      <c r="B33" s="204"/>
      <c r="C33" s="204"/>
      <c r="D33" s="213"/>
      <c r="E33" s="528" t="s">
        <v>310</v>
      </c>
      <c r="F33" s="358" t="s">
        <v>84</v>
      </c>
      <c r="G33" s="586">
        <v>15985</v>
      </c>
      <c r="H33" s="348" t="s">
        <v>84</v>
      </c>
      <c r="I33" s="294">
        <v>0</v>
      </c>
      <c r="J33" s="44"/>
      <c r="L33" s="354">
        <f>SUM(G31:G37)</f>
        <v>62020.29</v>
      </c>
    </row>
    <row r="34" spans="1:10" s="45" customFormat="1" ht="38.25">
      <c r="A34" s="204"/>
      <c r="B34" s="204"/>
      <c r="C34" s="204"/>
      <c r="D34" s="213"/>
      <c r="E34" s="528" t="s">
        <v>309</v>
      </c>
      <c r="F34" s="366"/>
      <c r="G34" s="586">
        <v>5490.72</v>
      </c>
      <c r="H34" s="342"/>
      <c r="I34" s="226">
        <v>0</v>
      </c>
      <c r="J34" s="44"/>
    </row>
    <row r="35" spans="1:10" s="45" customFormat="1" ht="38.25">
      <c r="A35" s="204"/>
      <c r="B35" s="204"/>
      <c r="C35" s="204"/>
      <c r="D35" s="213"/>
      <c r="E35" s="527" t="s">
        <v>311</v>
      </c>
      <c r="F35" s="366"/>
      <c r="G35" s="586">
        <v>8450.4</v>
      </c>
      <c r="H35" s="342"/>
      <c r="I35" s="226">
        <v>0</v>
      </c>
      <c r="J35" s="44"/>
    </row>
    <row r="36" spans="1:10" s="45" customFormat="1" ht="38.25">
      <c r="A36" s="204"/>
      <c r="B36" s="204"/>
      <c r="C36" s="204"/>
      <c r="D36" s="213"/>
      <c r="E36" s="527" t="s">
        <v>313</v>
      </c>
      <c r="F36" s="366"/>
      <c r="G36" s="586">
        <v>20822</v>
      </c>
      <c r="H36" s="342"/>
      <c r="I36" s="226">
        <v>0</v>
      </c>
      <c r="J36" s="44"/>
    </row>
    <row r="37" spans="1:10" s="45" customFormat="1" ht="12.75">
      <c r="A37" s="204"/>
      <c r="B37" s="204"/>
      <c r="C37" s="293"/>
      <c r="D37" s="89"/>
      <c r="E37" s="650" t="s">
        <v>228</v>
      </c>
      <c r="F37" s="366"/>
      <c r="G37" s="586">
        <v>5498.31</v>
      </c>
      <c r="H37" s="342"/>
      <c r="I37" s="226">
        <v>0</v>
      </c>
      <c r="J37" s="44"/>
    </row>
    <row r="38" spans="1:10" s="57" customFormat="1" ht="12.75">
      <c r="A38" s="60"/>
      <c r="B38" s="60"/>
      <c r="C38" s="60"/>
      <c r="D38" s="369">
        <v>6057</v>
      </c>
      <c r="E38" s="292" t="s">
        <v>71</v>
      </c>
      <c r="F38" s="290">
        <v>104178</v>
      </c>
      <c r="G38" s="162">
        <v>0</v>
      </c>
      <c r="H38" s="477">
        <f>G38*100/F38</f>
        <v>0</v>
      </c>
      <c r="I38" s="162">
        <v>0</v>
      </c>
      <c r="J38" s="56"/>
    </row>
    <row r="39" spans="1:10" s="57" customFormat="1" ht="12.75">
      <c r="A39" s="60"/>
      <c r="B39" s="60"/>
      <c r="C39" s="60"/>
      <c r="D39" s="369"/>
      <c r="E39" s="527" t="s">
        <v>282</v>
      </c>
      <c r="F39" s="421"/>
      <c r="G39" s="46">
        <v>0</v>
      </c>
      <c r="H39" s="565"/>
      <c r="I39" s="114">
        <v>0</v>
      </c>
      <c r="J39" s="56"/>
    </row>
    <row r="40" spans="1:10" s="57" customFormat="1" ht="12.75">
      <c r="A40" s="60"/>
      <c r="B40" s="60"/>
      <c r="C40" s="298"/>
      <c r="D40" s="215">
        <v>6059</v>
      </c>
      <c r="E40" s="292" t="s">
        <v>71</v>
      </c>
      <c r="F40" s="290">
        <v>32407</v>
      </c>
      <c r="G40" s="162">
        <v>0</v>
      </c>
      <c r="H40" s="477">
        <f>G40*100/F40</f>
        <v>0</v>
      </c>
      <c r="I40" s="162">
        <v>0</v>
      </c>
      <c r="J40" s="56"/>
    </row>
    <row r="41" spans="1:10" s="57" customFormat="1" ht="12.75">
      <c r="A41" s="28"/>
      <c r="B41" s="452"/>
      <c r="C41" s="451"/>
      <c r="D41" s="405"/>
      <c r="E41" s="527" t="s">
        <v>282</v>
      </c>
      <c r="F41" s="341"/>
      <c r="G41" s="46">
        <v>0</v>
      </c>
      <c r="H41" s="565"/>
      <c r="I41" s="415">
        <v>0</v>
      </c>
      <c r="J41" s="56"/>
    </row>
    <row r="42" spans="1:10" s="36" customFormat="1" ht="12.75">
      <c r="A42" s="63"/>
      <c r="B42" s="63"/>
      <c r="C42" s="63"/>
      <c r="D42" s="369">
        <v>6060</v>
      </c>
      <c r="E42" s="639" t="s">
        <v>75</v>
      </c>
      <c r="F42" s="357">
        <v>8458</v>
      </c>
      <c r="G42" s="199">
        <v>8380.71</v>
      </c>
      <c r="H42" s="50">
        <f>G42*100/F42</f>
        <v>99.08619058879167</v>
      </c>
      <c r="I42" s="222">
        <v>0</v>
      </c>
      <c r="J42" s="35"/>
    </row>
    <row r="43" spans="1:10" s="36" customFormat="1" ht="51">
      <c r="A43" s="75"/>
      <c r="B43" s="75"/>
      <c r="C43" s="75"/>
      <c r="D43" s="405"/>
      <c r="E43" s="526" t="s">
        <v>308</v>
      </c>
      <c r="F43" s="421"/>
      <c r="G43" s="46">
        <v>8380.71</v>
      </c>
      <c r="H43" s="422"/>
      <c r="I43" s="34">
        <v>0</v>
      </c>
      <c r="J43" s="35"/>
    </row>
    <row r="44" spans="1:9" s="57" customFormat="1" ht="12.75">
      <c r="A44" s="15" t="s">
        <v>81</v>
      </c>
      <c r="B44" s="16">
        <v>2</v>
      </c>
      <c r="C44" s="56"/>
      <c r="D44" s="56"/>
      <c r="E44" s="79"/>
      <c r="F44" s="56"/>
      <c r="G44" s="517"/>
      <c r="H44" s="80" t="s">
        <v>84</v>
      </c>
      <c r="I44" s="78"/>
    </row>
    <row r="45" spans="1:9" s="57" customFormat="1" ht="13.5" thickBot="1">
      <c r="A45" s="15"/>
      <c r="B45" s="16"/>
      <c r="C45" s="56"/>
      <c r="D45" s="56"/>
      <c r="E45" s="79"/>
      <c r="F45" s="56"/>
      <c r="G45" s="517"/>
      <c r="H45" s="80"/>
      <c r="I45" s="78"/>
    </row>
    <row r="46" spans="1:10" s="18" customFormat="1" ht="13.5" thickBot="1">
      <c r="A46" s="19" t="s">
        <v>41</v>
      </c>
      <c r="B46" s="20" t="s">
        <v>76</v>
      </c>
      <c r="C46" s="680" t="s">
        <v>54</v>
      </c>
      <c r="D46" s="681"/>
      <c r="E46" s="21" t="s">
        <v>40</v>
      </c>
      <c r="F46" s="20" t="s">
        <v>85</v>
      </c>
      <c r="G46" s="414" t="s">
        <v>86</v>
      </c>
      <c r="H46" s="22" t="s">
        <v>87</v>
      </c>
      <c r="I46" s="417" t="s">
        <v>92</v>
      </c>
      <c r="J46" s="17"/>
    </row>
    <row r="47" spans="1:10" s="11" customFormat="1" ht="12.75">
      <c r="A47" s="243">
        <v>600</v>
      </c>
      <c r="B47" s="244"/>
      <c r="C47" s="244"/>
      <c r="D47" s="245"/>
      <c r="E47" s="246" t="s">
        <v>36</v>
      </c>
      <c r="F47" s="247">
        <f>SUM(F48,F53,F82)</f>
        <v>4272113</v>
      </c>
      <c r="G47" s="494">
        <f>SUM(G48,G53,G82)</f>
        <v>3945268.98</v>
      </c>
      <c r="H47" s="241">
        <f>G47*100/F47</f>
        <v>92.34935920468396</v>
      </c>
      <c r="I47" s="248">
        <f>SUM(I48,I53,I82)</f>
        <v>57300.81</v>
      </c>
      <c r="J47" s="10"/>
    </row>
    <row r="48" spans="1:10" s="5" customFormat="1" ht="12.75">
      <c r="A48" s="14"/>
      <c r="B48" s="84">
        <v>60014</v>
      </c>
      <c r="C48" s="3"/>
      <c r="D48" s="3"/>
      <c r="E48" s="25" t="s">
        <v>210</v>
      </c>
      <c r="F48" s="85">
        <f>SUM(F49)</f>
        <v>5000</v>
      </c>
      <c r="G48" s="552">
        <f>SUM(G49)</f>
        <v>5000</v>
      </c>
      <c r="H48" s="26">
        <f>G48*100/F48</f>
        <v>100</v>
      </c>
      <c r="I48" s="27">
        <f>SUM(I49)</f>
        <v>0</v>
      </c>
      <c r="J48" s="4"/>
    </row>
    <row r="49" spans="1:10" s="36" customFormat="1" ht="12.75">
      <c r="A49" s="37"/>
      <c r="B49" s="291"/>
      <c r="C49" s="65"/>
      <c r="D49" s="65"/>
      <c r="E49" s="31" t="s">
        <v>24</v>
      </c>
      <c r="F49" s="87">
        <f>SUM(F68,F51)</f>
        <v>5000</v>
      </c>
      <c r="G49" s="133">
        <f>SUM(G51)</f>
        <v>5000</v>
      </c>
      <c r="H49" s="33">
        <f>G49*100/F49</f>
        <v>100</v>
      </c>
      <c r="I49" s="34">
        <f>SUM(I51)</f>
        <v>0</v>
      </c>
      <c r="J49" s="35"/>
    </row>
    <row r="50" spans="1:10" s="36" customFormat="1" ht="12.75">
      <c r="A50" s="63"/>
      <c r="B50" s="64"/>
      <c r="C50" s="39"/>
      <c r="D50" s="39"/>
      <c r="E50" s="40" t="s">
        <v>88</v>
      </c>
      <c r="F50" s="41"/>
      <c r="G50" s="114"/>
      <c r="H50" s="33" t="s">
        <v>84</v>
      </c>
      <c r="I50" s="34"/>
      <c r="J50" s="35"/>
    </row>
    <row r="51" spans="1:11" s="36" customFormat="1" ht="41.25" customHeight="1">
      <c r="A51" s="63"/>
      <c r="B51" s="63"/>
      <c r="C51" s="174"/>
      <c r="D51" s="215">
        <v>6300</v>
      </c>
      <c r="E51" s="292" t="s">
        <v>211</v>
      </c>
      <c r="F51" s="88">
        <v>5000</v>
      </c>
      <c r="G51" s="114">
        <v>5000</v>
      </c>
      <c r="H51" s="50">
        <f>G51*100/F51</f>
        <v>100</v>
      </c>
      <c r="I51" s="34">
        <v>0</v>
      </c>
      <c r="J51" s="35"/>
      <c r="K51" s="355" t="s">
        <v>84</v>
      </c>
    </row>
    <row r="52" spans="1:11" s="45" customFormat="1" ht="25.5">
      <c r="A52" s="43"/>
      <c r="B52" s="83"/>
      <c r="C52" s="293"/>
      <c r="D52" s="89"/>
      <c r="E52" s="450" t="s">
        <v>229</v>
      </c>
      <c r="F52" s="343" t="s">
        <v>84</v>
      </c>
      <c r="G52" s="46">
        <v>5000</v>
      </c>
      <c r="H52" s="345" t="s">
        <v>84</v>
      </c>
      <c r="I52" s="294">
        <v>0</v>
      </c>
      <c r="J52" s="44"/>
      <c r="K52" s="44"/>
    </row>
    <row r="53" spans="1:10" s="5" customFormat="1" ht="12.75">
      <c r="A53" s="13"/>
      <c r="B53" s="84">
        <v>60016</v>
      </c>
      <c r="C53" s="3"/>
      <c r="D53" s="3"/>
      <c r="E53" s="25" t="s">
        <v>46</v>
      </c>
      <c r="F53" s="85">
        <f>SUM(F54,F61)</f>
        <v>4250423</v>
      </c>
      <c r="G53" s="552">
        <f>SUM(G61,G54)</f>
        <v>3924278.98</v>
      </c>
      <c r="H53" s="26">
        <f>G53*100/F53</f>
        <v>92.32678676922274</v>
      </c>
      <c r="I53" s="27">
        <f>SUM(I61,I54)</f>
        <v>57300.81</v>
      </c>
      <c r="J53" s="4"/>
    </row>
    <row r="54" spans="1:11" s="36" customFormat="1" ht="127.5">
      <c r="A54" s="28"/>
      <c r="B54" s="86"/>
      <c r="C54" s="29"/>
      <c r="D54" s="29"/>
      <c r="E54" s="31" t="s">
        <v>159</v>
      </c>
      <c r="F54" s="357">
        <f>SUM(F56:F60)</f>
        <v>2219330</v>
      </c>
      <c r="G54" s="589">
        <f>SUM(G56:G60)</f>
        <v>1977805.46</v>
      </c>
      <c r="H54" s="33">
        <f>G54*100/F54</f>
        <v>89.11723177715797</v>
      </c>
      <c r="I54" s="34">
        <f>SUM(I56:I60)</f>
        <v>57300.81</v>
      </c>
      <c r="J54" s="35"/>
      <c r="K54" s="456">
        <f>SUM(F56:F60)</f>
        <v>2219330</v>
      </c>
    </row>
    <row r="55" spans="1:10" s="36" customFormat="1" ht="12.75">
      <c r="A55" s="63"/>
      <c r="B55" s="64"/>
      <c r="C55" s="35"/>
      <c r="D55" s="35"/>
      <c r="E55" s="459" t="s">
        <v>88</v>
      </c>
      <c r="F55" s="189"/>
      <c r="G55" s="193"/>
      <c r="H55" s="69" t="s">
        <v>84</v>
      </c>
      <c r="I55" s="68"/>
      <c r="J55" s="35"/>
    </row>
    <row r="56" spans="1:10" s="36" customFormat="1" ht="12.75">
      <c r="A56" s="63"/>
      <c r="B56" s="37"/>
      <c r="C56" s="65"/>
      <c r="D56" s="73">
        <v>4210</v>
      </c>
      <c r="E56" s="31" t="s">
        <v>188</v>
      </c>
      <c r="F56" s="48">
        <v>174201</v>
      </c>
      <c r="G56" s="114">
        <v>135462.63</v>
      </c>
      <c r="H56" s="33">
        <f aca="true" t="shared" si="1" ref="H56:H61">G56*100/F56</f>
        <v>77.76225739232267</v>
      </c>
      <c r="I56" s="34">
        <v>0</v>
      </c>
      <c r="J56" s="35"/>
    </row>
    <row r="57" spans="1:10" s="36" customFormat="1" ht="12.75">
      <c r="A57" s="63"/>
      <c r="B57" s="37"/>
      <c r="C57" s="65"/>
      <c r="D57" s="73">
        <v>4260</v>
      </c>
      <c r="E57" s="31" t="s">
        <v>193</v>
      </c>
      <c r="F57" s="48">
        <v>5000</v>
      </c>
      <c r="G57" s="114">
        <v>3828.44</v>
      </c>
      <c r="H57" s="33">
        <f t="shared" si="1"/>
        <v>76.5688</v>
      </c>
      <c r="I57" s="34">
        <v>687.36</v>
      </c>
      <c r="J57" s="35"/>
    </row>
    <row r="58" spans="1:10" s="36" customFormat="1" ht="12.75">
      <c r="A58" s="37"/>
      <c r="B58" s="82"/>
      <c r="C58" s="65"/>
      <c r="D58" s="73">
        <v>4270</v>
      </c>
      <c r="E58" s="31" t="s">
        <v>189</v>
      </c>
      <c r="F58" s="48">
        <v>271848</v>
      </c>
      <c r="G58" s="114">
        <v>195064.18</v>
      </c>
      <c r="H58" s="33">
        <f t="shared" si="1"/>
        <v>71.75487036873547</v>
      </c>
      <c r="I58" s="34">
        <v>0</v>
      </c>
      <c r="J58" s="35"/>
    </row>
    <row r="59" spans="1:10" s="36" customFormat="1" ht="12.75">
      <c r="A59" s="63"/>
      <c r="B59" s="37"/>
      <c r="C59" s="65"/>
      <c r="D59" s="73">
        <v>4300</v>
      </c>
      <c r="E59" s="31" t="s">
        <v>191</v>
      </c>
      <c r="F59" s="48">
        <v>1768231</v>
      </c>
      <c r="G59" s="114">
        <v>1643450.21</v>
      </c>
      <c r="H59" s="33">
        <f t="shared" si="1"/>
        <v>92.9431850250335</v>
      </c>
      <c r="I59" s="34">
        <v>56613.45</v>
      </c>
      <c r="J59" s="35"/>
    </row>
    <row r="60" spans="1:10" s="36" customFormat="1" ht="12.75">
      <c r="A60" s="63"/>
      <c r="B60" s="37"/>
      <c r="C60" s="65"/>
      <c r="D60" s="73">
        <v>4430</v>
      </c>
      <c r="E60" s="31" t="s">
        <v>199</v>
      </c>
      <c r="F60" s="48">
        <v>50</v>
      </c>
      <c r="G60" s="114">
        <v>0</v>
      </c>
      <c r="H60" s="33">
        <f t="shared" si="1"/>
        <v>0</v>
      </c>
      <c r="I60" s="34">
        <v>0</v>
      </c>
      <c r="J60" s="35"/>
    </row>
    <row r="61" spans="1:10" s="36" customFormat="1" ht="12.75">
      <c r="A61" s="37"/>
      <c r="B61" s="291"/>
      <c r="C61" s="65"/>
      <c r="D61" s="65"/>
      <c r="E61" s="31" t="s">
        <v>24</v>
      </c>
      <c r="F61" s="87">
        <f>SUM(F63)</f>
        <v>2031093</v>
      </c>
      <c r="G61" s="133">
        <f>SUM(G63)</f>
        <v>1946473.52</v>
      </c>
      <c r="H61" s="33">
        <f t="shared" si="1"/>
        <v>95.8337958921625</v>
      </c>
      <c r="I61" s="34">
        <f>SUM(I63)</f>
        <v>0</v>
      </c>
      <c r="J61" s="35"/>
    </row>
    <row r="62" spans="1:10" s="36" customFormat="1" ht="12.75">
      <c r="A62" s="63"/>
      <c r="B62" s="64"/>
      <c r="C62" s="39"/>
      <c r="D62" s="39"/>
      <c r="E62" s="40" t="s">
        <v>88</v>
      </c>
      <c r="F62" s="41"/>
      <c r="G62" s="114"/>
      <c r="H62" s="33" t="s">
        <v>84</v>
      </c>
      <c r="I62" s="34"/>
      <c r="J62" s="35"/>
    </row>
    <row r="63" spans="1:11" s="36" customFormat="1" ht="12.75">
      <c r="A63" s="75"/>
      <c r="B63" s="75"/>
      <c r="C63" s="652"/>
      <c r="D63" s="306">
        <v>6050</v>
      </c>
      <c r="E63" s="311" t="s">
        <v>71</v>
      </c>
      <c r="F63" s="194">
        <v>2031093</v>
      </c>
      <c r="G63" s="114">
        <v>1946473.52</v>
      </c>
      <c r="H63" s="33">
        <f>G63*100/F63</f>
        <v>95.8337958921625</v>
      </c>
      <c r="I63" s="34">
        <v>0</v>
      </c>
      <c r="J63" s="35"/>
      <c r="K63" s="355" t="s">
        <v>84</v>
      </c>
    </row>
    <row r="64" spans="1:9" s="57" customFormat="1" ht="12.75">
      <c r="A64" s="15" t="s">
        <v>81</v>
      </c>
      <c r="B64" s="16">
        <v>3</v>
      </c>
      <c r="C64" s="56"/>
      <c r="D64" s="56"/>
      <c r="E64" s="79"/>
      <c r="F64" s="56"/>
      <c r="G64" s="78"/>
      <c r="H64" s="80" t="s">
        <v>84</v>
      </c>
      <c r="I64" s="78"/>
    </row>
    <row r="65" spans="1:9" s="57" customFormat="1" ht="13.5" thickBot="1">
      <c r="A65" s="15"/>
      <c r="B65" s="16"/>
      <c r="C65" s="56"/>
      <c r="D65" s="56"/>
      <c r="E65" s="79"/>
      <c r="F65" s="56"/>
      <c r="G65" s="78"/>
      <c r="H65" s="80"/>
      <c r="I65" s="78"/>
    </row>
    <row r="66" spans="1:10" s="18" customFormat="1" ht="13.5" thickBot="1">
      <c r="A66" s="19" t="s">
        <v>41</v>
      </c>
      <c r="B66" s="20" t="s">
        <v>76</v>
      </c>
      <c r="C66" s="680" t="s">
        <v>54</v>
      </c>
      <c r="D66" s="681"/>
      <c r="E66" s="21" t="s">
        <v>40</v>
      </c>
      <c r="F66" s="20" t="s">
        <v>85</v>
      </c>
      <c r="G66" s="414" t="s">
        <v>86</v>
      </c>
      <c r="H66" s="22" t="s">
        <v>87</v>
      </c>
      <c r="I66" s="203" t="s">
        <v>92</v>
      </c>
      <c r="J66" s="17"/>
    </row>
    <row r="67" spans="1:11" s="45" customFormat="1" ht="25.5">
      <c r="A67" s="204"/>
      <c r="B67" s="204"/>
      <c r="C67" s="204"/>
      <c r="D67" s="213"/>
      <c r="E67" s="527" t="s">
        <v>314</v>
      </c>
      <c r="F67" s="343" t="s">
        <v>84</v>
      </c>
      <c r="G67" s="46">
        <v>11500</v>
      </c>
      <c r="H67" s="345" t="s">
        <v>84</v>
      </c>
      <c r="I67" s="294">
        <v>0</v>
      </c>
      <c r="J67" s="44"/>
      <c r="K67" s="44"/>
    </row>
    <row r="68" spans="1:11" s="45" customFormat="1" ht="51">
      <c r="A68" s="204"/>
      <c r="B68" s="204"/>
      <c r="C68" s="204"/>
      <c r="D68" s="213"/>
      <c r="E68" s="530" t="s">
        <v>312</v>
      </c>
      <c r="F68" s="343"/>
      <c r="G68" s="46">
        <v>19012</v>
      </c>
      <c r="H68" s="345"/>
      <c r="I68" s="226">
        <v>0</v>
      </c>
      <c r="J68" s="44"/>
      <c r="K68" s="446">
        <f>SUM(G67:G75,G76:G81)</f>
        <v>1946473.52</v>
      </c>
    </row>
    <row r="69" spans="1:10" s="45" customFormat="1" ht="12.75">
      <c r="A69" s="204"/>
      <c r="B69" s="204"/>
      <c r="C69" s="204"/>
      <c r="D69" s="213"/>
      <c r="E69" s="527" t="s">
        <v>230</v>
      </c>
      <c r="F69" s="343" t="s">
        <v>84</v>
      </c>
      <c r="G69" s="46">
        <v>24500</v>
      </c>
      <c r="H69" s="345" t="s">
        <v>84</v>
      </c>
      <c r="I69" s="226">
        <v>0</v>
      </c>
      <c r="J69" s="44"/>
    </row>
    <row r="70" spans="1:10" s="388" customFormat="1" ht="12.75">
      <c r="A70" s="382"/>
      <c r="B70" s="383"/>
      <c r="C70" s="384"/>
      <c r="D70" s="385"/>
      <c r="E70" s="527" t="s">
        <v>231</v>
      </c>
      <c r="F70" s="386"/>
      <c r="G70" s="46">
        <v>192637.08</v>
      </c>
      <c r="H70" s="387"/>
      <c r="I70" s="294">
        <v>0</v>
      </c>
      <c r="J70" s="384"/>
    </row>
    <row r="71" spans="1:10" s="388" customFormat="1" ht="12.75">
      <c r="A71" s="382"/>
      <c r="B71" s="383"/>
      <c r="C71" s="384"/>
      <c r="D71" s="385"/>
      <c r="E71" s="527" t="s">
        <v>291</v>
      </c>
      <c r="F71" s="386"/>
      <c r="G71" s="46">
        <v>112963.38</v>
      </c>
      <c r="H71" s="387"/>
      <c r="I71" s="294">
        <v>0</v>
      </c>
      <c r="J71" s="384"/>
    </row>
    <row r="72" spans="1:10" s="45" customFormat="1" ht="12.75">
      <c r="A72" s="204"/>
      <c r="B72" s="43"/>
      <c r="C72" s="44"/>
      <c r="D72" s="213"/>
      <c r="E72" s="527" t="s">
        <v>212</v>
      </c>
      <c r="F72" s="343"/>
      <c r="G72" s="46">
        <v>83233.71</v>
      </c>
      <c r="H72" s="345"/>
      <c r="I72" s="294">
        <v>0</v>
      </c>
      <c r="J72" s="44"/>
    </row>
    <row r="73" spans="1:10" s="45" customFormat="1" ht="25.5">
      <c r="A73" s="204"/>
      <c r="B73" s="43"/>
      <c r="C73" s="44"/>
      <c r="D73" s="213"/>
      <c r="E73" s="527" t="s">
        <v>232</v>
      </c>
      <c r="F73" s="343"/>
      <c r="G73" s="46">
        <v>0</v>
      </c>
      <c r="H73" s="345"/>
      <c r="I73" s="294">
        <v>0</v>
      </c>
      <c r="J73" s="44"/>
    </row>
    <row r="74" spans="1:10" s="45" customFormat="1" ht="12.75">
      <c r="A74" s="204"/>
      <c r="B74" s="43"/>
      <c r="C74" s="44"/>
      <c r="D74" s="213"/>
      <c r="E74" s="527" t="s">
        <v>260</v>
      </c>
      <c r="F74" s="343"/>
      <c r="G74" s="46">
        <v>82064.78</v>
      </c>
      <c r="H74" s="345"/>
      <c r="I74" s="294">
        <v>0</v>
      </c>
      <c r="J74" s="44"/>
    </row>
    <row r="75" spans="1:10" s="45" customFormat="1" ht="12.75">
      <c r="A75" s="204"/>
      <c r="B75" s="43"/>
      <c r="C75" s="44"/>
      <c r="D75" s="213"/>
      <c r="E75" s="563" t="s">
        <v>292</v>
      </c>
      <c r="F75" s="343"/>
      <c r="G75" s="46">
        <v>1001706.04</v>
      </c>
      <c r="H75" s="345"/>
      <c r="I75" s="294">
        <v>0</v>
      </c>
      <c r="J75" s="44"/>
    </row>
    <row r="76" spans="1:10" s="45" customFormat="1" ht="12.75">
      <c r="A76" s="204"/>
      <c r="B76" s="43"/>
      <c r="C76" s="44"/>
      <c r="D76" s="213"/>
      <c r="E76" s="531" t="s">
        <v>233</v>
      </c>
      <c r="F76" s="343"/>
      <c r="G76" s="46">
        <v>0</v>
      </c>
      <c r="H76" s="345"/>
      <c r="I76" s="294">
        <v>0</v>
      </c>
      <c r="J76" s="44"/>
    </row>
    <row r="77" spans="1:10" s="45" customFormat="1" ht="25.5">
      <c r="A77" s="204"/>
      <c r="B77" s="43"/>
      <c r="C77" s="44"/>
      <c r="D77" s="213"/>
      <c r="E77" s="532" t="s">
        <v>234</v>
      </c>
      <c r="F77" s="343"/>
      <c r="G77" s="46">
        <v>65480.59</v>
      </c>
      <c r="H77" s="345"/>
      <c r="I77" s="294">
        <v>0</v>
      </c>
      <c r="J77" s="44"/>
    </row>
    <row r="78" spans="1:10" s="5" customFormat="1" ht="12.75">
      <c r="A78" s="204"/>
      <c r="B78" s="43"/>
      <c r="C78" s="44"/>
      <c r="D78" s="213"/>
      <c r="E78" s="532" t="s">
        <v>235</v>
      </c>
      <c r="F78" s="343"/>
      <c r="G78" s="46">
        <v>353375.94</v>
      </c>
      <c r="H78" s="345"/>
      <c r="I78" s="46">
        <v>0</v>
      </c>
      <c r="J78" s="4"/>
    </row>
    <row r="79" spans="1:10" s="36" customFormat="1" ht="12.75">
      <c r="A79" s="43"/>
      <c r="B79" s="213"/>
      <c r="C79" s="44"/>
      <c r="D79" s="44"/>
      <c r="E79" s="527" t="s">
        <v>236</v>
      </c>
      <c r="F79" s="343"/>
      <c r="G79" s="46">
        <v>0</v>
      </c>
      <c r="H79" s="345"/>
      <c r="I79" s="46">
        <v>0</v>
      </c>
      <c r="J79" s="35"/>
    </row>
    <row r="80" spans="1:10" s="36" customFormat="1" ht="25.5">
      <c r="A80" s="43"/>
      <c r="B80" s="213"/>
      <c r="C80" s="44"/>
      <c r="D80" s="44"/>
      <c r="E80" s="527" t="s">
        <v>237</v>
      </c>
      <c r="F80" s="343"/>
      <c r="G80" s="46">
        <v>0</v>
      </c>
      <c r="H80" s="345"/>
      <c r="I80" s="46">
        <v>0</v>
      </c>
      <c r="J80" s="35"/>
    </row>
    <row r="81" spans="1:10" s="36" customFormat="1" ht="25.5">
      <c r="A81" s="43"/>
      <c r="B81" s="89"/>
      <c r="C81" s="83"/>
      <c r="D81" s="83"/>
      <c r="E81" s="527" t="s">
        <v>238</v>
      </c>
      <c r="F81" s="343"/>
      <c r="G81" s="46">
        <v>0</v>
      </c>
      <c r="H81" s="345"/>
      <c r="I81" s="46">
        <v>0</v>
      </c>
      <c r="J81" s="35"/>
    </row>
    <row r="82" spans="1:9" s="57" customFormat="1" ht="12.75">
      <c r="A82" s="13"/>
      <c r="B82" s="236">
        <v>60095</v>
      </c>
      <c r="C82" s="9"/>
      <c r="D82" s="9"/>
      <c r="E82" s="95" t="s">
        <v>62</v>
      </c>
      <c r="F82" s="200">
        <f>SUM(F83,F86)</f>
        <v>16690</v>
      </c>
      <c r="G82" s="590">
        <f>SUM(G83,G86)</f>
        <v>15990</v>
      </c>
      <c r="H82" s="26">
        <f>G82*100/F82</f>
        <v>95.80587177950869</v>
      </c>
      <c r="I82" s="59">
        <v>0</v>
      </c>
    </row>
    <row r="83" spans="1:9" s="57" customFormat="1" ht="25.5">
      <c r="A83" s="28"/>
      <c r="B83" s="567"/>
      <c r="C83" s="29"/>
      <c r="D83" s="29"/>
      <c r="E83" s="31" t="s">
        <v>154</v>
      </c>
      <c r="F83" s="455">
        <f>SUM(F85)</f>
        <v>3690</v>
      </c>
      <c r="G83" s="591">
        <f>SUM(G85)</f>
        <v>3690</v>
      </c>
      <c r="H83" s="33">
        <f>G83*100/F83</f>
        <v>100</v>
      </c>
      <c r="I83" s="34">
        <f>SUM(I85)</f>
        <v>0</v>
      </c>
    </row>
    <row r="84" spans="1:10" s="18" customFormat="1" ht="12.75">
      <c r="A84" s="37"/>
      <c r="B84" s="394"/>
      <c r="C84" s="35"/>
      <c r="D84" s="35"/>
      <c r="E84" s="459" t="s">
        <v>88</v>
      </c>
      <c r="F84" s="189"/>
      <c r="G84" s="193"/>
      <c r="H84" s="69" t="s">
        <v>84</v>
      </c>
      <c r="I84" s="68"/>
      <c r="J84" s="17"/>
    </row>
    <row r="85" spans="1:10" s="36" customFormat="1" ht="12.75">
      <c r="A85" s="37"/>
      <c r="B85" s="395"/>
      <c r="C85" s="65"/>
      <c r="D85" s="73">
        <v>4270</v>
      </c>
      <c r="E85" s="31" t="s">
        <v>189</v>
      </c>
      <c r="F85" s="48">
        <v>3690</v>
      </c>
      <c r="G85" s="114">
        <v>3690</v>
      </c>
      <c r="H85" s="33">
        <f>G85*100/F85</f>
        <v>100</v>
      </c>
      <c r="I85" s="34">
        <v>0</v>
      </c>
      <c r="J85" s="35"/>
    </row>
    <row r="86" spans="1:10" s="11" customFormat="1" ht="12.75">
      <c r="A86" s="63"/>
      <c r="B86" s="64"/>
      <c r="C86" s="65"/>
      <c r="D86" s="65"/>
      <c r="E86" s="31" t="s">
        <v>24</v>
      </c>
      <c r="F86" s="87">
        <f>SUM(F88)</f>
        <v>13000</v>
      </c>
      <c r="G86" s="133">
        <f>SUM(G88)</f>
        <v>12300</v>
      </c>
      <c r="H86" s="33">
        <f>G86*100/F86</f>
        <v>94.61538461538461</v>
      </c>
      <c r="I86" s="34">
        <v>0</v>
      </c>
      <c r="J86" s="10"/>
    </row>
    <row r="87" spans="1:10" s="5" customFormat="1" ht="12.75">
      <c r="A87" s="63"/>
      <c r="B87" s="64"/>
      <c r="C87" s="39"/>
      <c r="D87" s="39"/>
      <c r="E87" s="40" t="s">
        <v>88</v>
      </c>
      <c r="F87" s="41"/>
      <c r="G87" s="162"/>
      <c r="H87" s="50" t="s">
        <v>84</v>
      </c>
      <c r="I87" s="34"/>
      <c r="J87" s="4"/>
    </row>
    <row r="88" spans="1:11" s="36" customFormat="1" ht="12.75">
      <c r="A88" s="63"/>
      <c r="B88" s="37"/>
      <c r="C88" s="39"/>
      <c r="D88" s="42">
        <v>6050</v>
      </c>
      <c r="E88" s="188" t="s">
        <v>71</v>
      </c>
      <c r="F88" s="367">
        <v>13000</v>
      </c>
      <c r="G88" s="114">
        <f>SUM(G89)</f>
        <v>12300</v>
      </c>
      <c r="H88" s="99">
        <f>G88*100/F88</f>
        <v>94.61538461538461</v>
      </c>
      <c r="I88" s="34">
        <v>0</v>
      </c>
      <c r="J88" s="35"/>
      <c r="K88" s="457" t="s">
        <v>84</v>
      </c>
    </row>
    <row r="89" spans="1:10" s="36" customFormat="1" ht="25.5">
      <c r="A89" s="293"/>
      <c r="B89" s="214"/>
      <c r="C89" s="83"/>
      <c r="D89" s="663"/>
      <c r="E89" s="666" t="s">
        <v>239</v>
      </c>
      <c r="F89" s="664" t="s">
        <v>84</v>
      </c>
      <c r="G89" s="226">
        <v>12300</v>
      </c>
      <c r="H89" s="665" t="s">
        <v>84</v>
      </c>
      <c r="I89" s="294">
        <v>0</v>
      </c>
      <c r="J89" s="35"/>
    </row>
    <row r="90" spans="1:10" s="36" customFormat="1" ht="12.75">
      <c r="A90" s="15" t="s">
        <v>81</v>
      </c>
      <c r="B90" s="16">
        <v>4</v>
      </c>
      <c r="C90" s="56"/>
      <c r="D90" s="56"/>
      <c r="E90" s="79"/>
      <c r="F90" s="56"/>
      <c r="G90" s="517"/>
      <c r="H90" s="80" t="s">
        <v>84</v>
      </c>
      <c r="I90" s="78"/>
      <c r="J90" s="35"/>
    </row>
    <row r="91" spans="1:10" s="36" customFormat="1" ht="13.5" thickBot="1">
      <c r="A91" s="15"/>
      <c r="B91" s="16"/>
      <c r="C91" s="56"/>
      <c r="D91" s="56"/>
      <c r="E91" s="79"/>
      <c r="F91" s="56"/>
      <c r="G91" s="517"/>
      <c r="H91" s="80"/>
      <c r="I91" s="78"/>
      <c r="J91" s="35"/>
    </row>
    <row r="92" spans="1:10" s="45" customFormat="1" ht="13.5" thickBot="1">
      <c r="A92" s="19" t="s">
        <v>41</v>
      </c>
      <c r="B92" s="20" t="s">
        <v>76</v>
      </c>
      <c r="C92" s="680" t="s">
        <v>54</v>
      </c>
      <c r="D92" s="681"/>
      <c r="E92" s="21" t="s">
        <v>40</v>
      </c>
      <c r="F92" s="20" t="s">
        <v>85</v>
      </c>
      <c r="G92" s="414" t="s">
        <v>86</v>
      </c>
      <c r="H92" s="22" t="s">
        <v>87</v>
      </c>
      <c r="I92" s="203" t="s">
        <v>92</v>
      </c>
      <c r="J92" s="44"/>
    </row>
    <row r="93" spans="1:10" s="36" customFormat="1" ht="12.75">
      <c r="A93" s="249">
        <v>700</v>
      </c>
      <c r="B93" s="250"/>
      <c r="C93" s="245"/>
      <c r="D93" s="245"/>
      <c r="E93" s="246" t="s">
        <v>61</v>
      </c>
      <c r="F93" s="251">
        <f>SUM(F109,F94)</f>
        <v>3818318</v>
      </c>
      <c r="G93" s="506">
        <f>SUM(G109,G94)</f>
        <v>3454510.64</v>
      </c>
      <c r="H93" s="241">
        <f>G93*100/F93</f>
        <v>90.47205183015139</v>
      </c>
      <c r="I93" s="248">
        <f>SUM(I109,I94)</f>
        <v>59284.159999999996</v>
      </c>
      <c r="J93" s="35"/>
    </row>
    <row r="94" spans="1:10" s="36" customFormat="1" ht="12.75">
      <c r="A94" s="14"/>
      <c r="B94" s="84">
        <v>70005</v>
      </c>
      <c r="C94" s="3"/>
      <c r="D94" s="3"/>
      <c r="E94" s="25" t="s">
        <v>23</v>
      </c>
      <c r="F94" s="130">
        <f>SUM(F95,F102)</f>
        <v>1268000</v>
      </c>
      <c r="G94" s="594">
        <f>SUM(G95,G102)</f>
        <v>1115066.02</v>
      </c>
      <c r="H94" s="26">
        <f>G94*100/F94</f>
        <v>87.93896056782334</v>
      </c>
      <c r="I94" s="27">
        <f>SUM(I95)</f>
        <v>244.6</v>
      </c>
      <c r="J94" s="35"/>
    </row>
    <row r="95" spans="1:10" s="36" customFormat="1" ht="76.5">
      <c r="A95" s="28"/>
      <c r="B95" s="86"/>
      <c r="C95" s="29"/>
      <c r="D95" s="29"/>
      <c r="E95" s="460" t="s">
        <v>19</v>
      </c>
      <c r="F95" s="461">
        <f>SUM(F97:F101)</f>
        <v>1182000</v>
      </c>
      <c r="G95" s="592">
        <f>SUM(G97:G101)</f>
        <v>1052260.52</v>
      </c>
      <c r="H95" s="33">
        <f>G95*100/F95</f>
        <v>89.02373265651438</v>
      </c>
      <c r="I95" s="34">
        <f>SUM(I97:I101)</f>
        <v>244.6</v>
      </c>
      <c r="J95" s="35"/>
    </row>
    <row r="96" spans="1:10" s="36" customFormat="1" ht="14.25" customHeight="1">
      <c r="A96" s="63"/>
      <c r="B96" s="64"/>
      <c r="C96" s="35"/>
      <c r="D96" s="35"/>
      <c r="E96" s="459" t="s">
        <v>88</v>
      </c>
      <c r="F96" s="462"/>
      <c r="G96" s="193"/>
      <c r="H96" s="69" t="s">
        <v>84</v>
      </c>
      <c r="I96" s="68"/>
      <c r="J96" s="35"/>
    </row>
    <row r="97" spans="1:10" s="36" customFormat="1" ht="12.75">
      <c r="A97" s="63"/>
      <c r="B97" s="37"/>
      <c r="C97" s="65"/>
      <c r="D97" s="73">
        <v>4260</v>
      </c>
      <c r="E97" s="31" t="s">
        <v>193</v>
      </c>
      <c r="F97" s="48">
        <v>11500</v>
      </c>
      <c r="G97" s="114">
        <v>10932.24</v>
      </c>
      <c r="H97" s="33">
        <f aca="true" t="shared" si="2" ref="H97:H102">G97*100/F97</f>
        <v>95.06295652173912</v>
      </c>
      <c r="I97" s="34">
        <v>244.6</v>
      </c>
      <c r="J97" s="35"/>
    </row>
    <row r="98" spans="1:10" s="36" customFormat="1" ht="12.75">
      <c r="A98" s="63"/>
      <c r="B98" s="37"/>
      <c r="C98" s="65"/>
      <c r="D98" s="73">
        <v>4300</v>
      </c>
      <c r="E98" s="31" t="s">
        <v>191</v>
      </c>
      <c r="F98" s="48">
        <v>140500</v>
      </c>
      <c r="G98" s="114">
        <v>78406.55</v>
      </c>
      <c r="H98" s="33">
        <f t="shared" si="2"/>
        <v>55.805373665480424</v>
      </c>
      <c r="I98" s="34">
        <v>0</v>
      </c>
      <c r="J98" s="35"/>
    </row>
    <row r="99" spans="1:10" s="36" customFormat="1" ht="25.5">
      <c r="A99" s="63"/>
      <c r="B99" s="37"/>
      <c r="C99" s="65"/>
      <c r="D99" s="73">
        <v>4520</v>
      </c>
      <c r="E99" s="31" t="s">
        <v>202</v>
      </c>
      <c r="F99" s="48">
        <v>5000</v>
      </c>
      <c r="G99" s="114">
        <v>3994.73</v>
      </c>
      <c r="H99" s="33">
        <f t="shared" si="2"/>
        <v>79.8946</v>
      </c>
      <c r="I99" s="34">
        <v>0</v>
      </c>
      <c r="J99" s="35"/>
    </row>
    <row r="100" spans="1:10" s="36" customFormat="1" ht="14.25" customHeight="1">
      <c r="A100" s="63"/>
      <c r="B100" s="37"/>
      <c r="C100" s="65"/>
      <c r="D100" s="73">
        <v>4590</v>
      </c>
      <c r="E100" s="31" t="s">
        <v>203</v>
      </c>
      <c r="F100" s="48">
        <v>1012000</v>
      </c>
      <c r="G100" s="114">
        <v>950295</v>
      </c>
      <c r="H100" s="33">
        <f t="shared" si="2"/>
        <v>93.90266798418972</v>
      </c>
      <c r="I100" s="34">
        <v>0</v>
      </c>
      <c r="J100" s="35"/>
    </row>
    <row r="101" spans="1:10" s="45" customFormat="1" ht="12.75">
      <c r="A101" s="37"/>
      <c r="B101" s="395"/>
      <c r="C101" s="65"/>
      <c r="D101" s="73">
        <v>4610</v>
      </c>
      <c r="E101" s="31" t="s">
        <v>201</v>
      </c>
      <c r="F101" s="48">
        <v>13000</v>
      </c>
      <c r="G101" s="114">
        <v>8632</v>
      </c>
      <c r="H101" s="33">
        <f t="shared" si="2"/>
        <v>66.4</v>
      </c>
      <c r="I101" s="34">
        <v>0</v>
      </c>
      <c r="J101" s="44"/>
    </row>
    <row r="102" spans="1:10" s="45" customFormat="1" ht="12.75">
      <c r="A102" s="37"/>
      <c r="B102" s="291"/>
      <c r="C102" s="65"/>
      <c r="D102" s="65"/>
      <c r="E102" s="31" t="s">
        <v>24</v>
      </c>
      <c r="F102" s="62">
        <f>SUM(F104)</f>
        <v>86000</v>
      </c>
      <c r="G102" s="584">
        <f>SUM(G104)</f>
        <v>62805.5</v>
      </c>
      <c r="H102" s="33">
        <f t="shared" si="2"/>
        <v>73.0296511627907</v>
      </c>
      <c r="I102" s="34">
        <v>0</v>
      </c>
      <c r="J102" s="44"/>
    </row>
    <row r="103" spans="1:10" s="45" customFormat="1" ht="12.75">
      <c r="A103" s="63"/>
      <c r="B103" s="64"/>
      <c r="C103" s="39"/>
      <c r="D103" s="39"/>
      <c r="E103" s="40" t="s">
        <v>88</v>
      </c>
      <c r="F103" s="41"/>
      <c r="G103" s="162"/>
      <c r="H103" s="50" t="s">
        <v>84</v>
      </c>
      <c r="I103" s="49"/>
      <c r="J103" s="44"/>
    </row>
    <row r="104" spans="1:12" s="57" customFormat="1" ht="12.75">
      <c r="A104" s="63"/>
      <c r="B104" s="37"/>
      <c r="C104" s="39"/>
      <c r="D104" s="42">
        <v>6050</v>
      </c>
      <c r="E104" s="359" t="s">
        <v>71</v>
      </c>
      <c r="F104" s="360">
        <v>86000</v>
      </c>
      <c r="G104" s="593">
        <v>62805.5</v>
      </c>
      <c r="H104" s="99">
        <f>G104*100/F104</f>
        <v>73.0296511627907</v>
      </c>
      <c r="I104" s="172">
        <v>0</v>
      </c>
      <c r="L104" s="391">
        <f>SUM(G105:G108)</f>
        <v>62805.5</v>
      </c>
    </row>
    <row r="105" spans="1:9" s="57" customFormat="1" ht="12.75" customHeight="1">
      <c r="A105" s="204"/>
      <c r="B105" s="43"/>
      <c r="C105" s="90"/>
      <c r="D105" s="90"/>
      <c r="E105" s="527" t="s">
        <v>240</v>
      </c>
      <c r="F105" s="346" t="s">
        <v>84</v>
      </c>
      <c r="G105" s="586">
        <v>3100</v>
      </c>
      <c r="H105" s="350" t="s">
        <v>84</v>
      </c>
      <c r="I105" s="226">
        <v>0</v>
      </c>
    </row>
    <row r="106" spans="1:10" s="18" customFormat="1" ht="25.5">
      <c r="A106" s="204"/>
      <c r="B106" s="43"/>
      <c r="C106" s="90"/>
      <c r="D106" s="90"/>
      <c r="E106" s="527" t="s">
        <v>241</v>
      </c>
      <c r="F106" s="346" t="s">
        <v>84</v>
      </c>
      <c r="G106" s="586">
        <v>20000</v>
      </c>
      <c r="H106" s="350" t="s">
        <v>84</v>
      </c>
      <c r="I106" s="226">
        <v>0</v>
      </c>
      <c r="J106" s="17"/>
    </row>
    <row r="107" spans="1:10" s="5" customFormat="1" ht="25.5">
      <c r="A107" s="204"/>
      <c r="B107" s="43"/>
      <c r="C107" s="90"/>
      <c r="D107" s="90"/>
      <c r="E107" s="527" t="s">
        <v>242</v>
      </c>
      <c r="F107" s="346" t="s">
        <v>84</v>
      </c>
      <c r="G107" s="586">
        <v>11772.5</v>
      </c>
      <c r="H107" s="350" t="s">
        <v>84</v>
      </c>
      <c r="I107" s="226">
        <v>0</v>
      </c>
      <c r="J107" s="4"/>
    </row>
    <row r="108" spans="1:10" s="5" customFormat="1" ht="25.5">
      <c r="A108" s="204"/>
      <c r="B108" s="214"/>
      <c r="C108" s="90"/>
      <c r="D108" s="90"/>
      <c r="E108" s="527" t="s">
        <v>293</v>
      </c>
      <c r="F108" s="346" t="s">
        <v>84</v>
      </c>
      <c r="G108" s="586">
        <v>27933</v>
      </c>
      <c r="H108" s="350" t="s">
        <v>84</v>
      </c>
      <c r="I108" s="226">
        <v>0</v>
      </c>
      <c r="J108" s="4"/>
    </row>
    <row r="109" spans="1:10" s="36" customFormat="1" ht="12.75">
      <c r="A109" s="13"/>
      <c r="B109" s="368">
        <v>70095</v>
      </c>
      <c r="C109" s="3"/>
      <c r="D109" s="3"/>
      <c r="E109" s="95" t="s">
        <v>62</v>
      </c>
      <c r="F109" s="191">
        <f>SUM(F126,F110)</f>
        <v>2550318</v>
      </c>
      <c r="G109" s="595">
        <f>SUM(G126,G110)</f>
        <v>2339444.62</v>
      </c>
      <c r="H109" s="26">
        <f>G109*100/F109</f>
        <v>91.73148681850655</v>
      </c>
      <c r="I109" s="59">
        <f>SUM(I110,I126)</f>
        <v>59039.56</v>
      </c>
      <c r="J109" s="35"/>
    </row>
    <row r="110" spans="1:11" s="36" customFormat="1" ht="102">
      <c r="A110" s="419"/>
      <c r="B110" s="667"/>
      <c r="C110" s="29"/>
      <c r="D110" s="29"/>
      <c r="E110" s="31" t="s">
        <v>20</v>
      </c>
      <c r="F110" s="92">
        <f>SUM(F115:F125)</f>
        <v>1352323</v>
      </c>
      <c r="G110" s="150">
        <f>SUM(G115:G125)</f>
        <v>1150708.3700000003</v>
      </c>
      <c r="H110" s="33">
        <f>G110*100/F110</f>
        <v>85.09123707871568</v>
      </c>
      <c r="I110" s="34">
        <f>SUM(I115:I125)</f>
        <v>59039.56</v>
      </c>
      <c r="J110" s="35"/>
      <c r="K110" s="391" t="s">
        <v>84</v>
      </c>
    </row>
    <row r="111" spans="1:11" s="36" customFormat="1" ht="12.75">
      <c r="A111" s="15" t="s">
        <v>81</v>
      </c>
      <c r="B111" s="16">
        <v>5</v>
      </c>
      <c r="C111" s="56"/>
      <c r="D111" s="56"/>
      <c r="E111" s="79"/>
      <c r="F111" s="56"/>
      <c r="G111" s="517"/>
      <c r="H111" s="80" t="s">
        <v>84</v>
      </c>
      <c r="I111" s="78"/>
      <c r="J111" s="35"/>
      <c r="K111" s="457" t="s">
        <v>84</v>
      </c>
    </row>
    <row r="112" spans="1:10" s="36" customFormat="1" ht="13.5" thickBot="1">
      <c r="A112" s="15"/>
      <c r="B112" s="16"/>
      <c r="C112" s="56"/>
      <c r="D112" s="56"/>
      <c r="E112" s="79"/>
      <c r="F112" s="56"/>
      <c r="G112" s="517"/>
      <c r="H112" s="80"/>
      <c r="I112" s="78"/>
      <c r="J112" s="35"/>
    </row>
    <row r="113" spans="1:10" s="36" customFormat="1" ht="13.5" thickBot="1">
      <c r="A113" s="19" t="s">
        <v>41</v>
      </c>
      <c r="B113" s="20" t="s">
        <v>76</v>
      </c>
      <c r="C113" s="680" t="s">
        <v>54</v>
      </c>
      <c r="D113" s="681"/>
      <c r="E113" s="21" t="s">
        <v>40</v>
      </c>
      <c r="F113" s="20" t="s">
        <v>85</v>
      </c>
      <c r="G113" s="414" t="s">
        <v>86</v>
      </c>
      <c r="H113" s="22" t="s">
        <v>87</v>
      </c>
      <c r="I113" s="203" t="s">
        <v>92</v>
      </c>
      <c r="J113" s="35"/>
    </row>
    <row r="114" spans="1:10" s="36" customFormat="1" ht="12.75">
      <c r="A114" s="63"/>
      <c r="B114" s="64"/>
      <c r="C114" s="39"/>
      <c r="D114" s="39"/>
      <c r="E114" s="40" t="s">
        <v>88</v>
      </c>
      <c r="F114" s="41"/>
      <c r="G114" s="114"/>
      <c r="H114" s="33" t="s">
        <v>84</v>
      </c>
      <c r="I114" s="34"/>
      <c r="J114" s="35"/>
    </row>
    <row r="115" spans="1:10" s="36" customFormat="1" ht="12.75">
      <c r="A115" s="63"/>
      <c r="B115" s="37"/>
      <c r="C115" s="65"/>
      <c r="D115" s="73">
        <v>4110</v>
      </c>
      <c r="E115" s="31" t="s">
        <v>79</v>
      </c>
      <c r="F115" s="74">
        <v>1370</v>
      </c>
      <c r="G115" s="114">
        <v>1369.65</v>
      </c>
      <c r="H115" s="33">
        <f aca="true" t="shared" si="3" ref="H115:H126">G115*100/F115</f>
        <v>99.97445255474453</v>
      </c>
      <c r="I115" s="34">
        <v>103.14</v>
      </c>
      <c r="J115" s="35"/>
    </row>
    <row r="116" spans="1:10" s="36" customFormat="1" ht="25.5">
      <c r="A116" s="63"/>
      <c r="B116" s="37"/>
      <c r="C116" s="65"/>
      <c r="D116" s="73">
        <v>4170</v>
      </c>
      <c r="E116" s="31" t="s">
        <v>95</v>
      </c>
      <c r="F116" s="74">
        <v>9250</v>
      </c>
      <c r="G116" s="114">
        <v>7967.74</v>
      </c>
      <c r="H116" s="33">
        <f t="shared" si="3"/>
        <v>86.13772972972973</v>
      </c>
      <c r="I116" s="34">
        <v>150.48</v>
      </c>
      <c r="J116" s="35"/>
    </row>
    <row r="117" spans="1:10" s="36" customFormat="1" ht="12.75">
      <c r="A117" s="63"/>
      <c r="B117" s="37"/>
      <c r="C117" s="65"/>
      <c r="D117" s="73">
        <v>4210</v>
      </c>
      <c r="E117" s="31" t="s">
        <v>188</v>
      </c>
      <c r="F117" s="48">
        <v>19000</v>
      </c>
      <c r="G117" s="114">
        <v>11733.86</v>
      </c>
      <c r="H117" s="33">
        <f t="shared" si="3"/>
        <v>61.75715789473684</v>
      </c>
      <c r="I117" s="34">
        <v>2182.4</v>
      </c>
      <c r="J117" s="35"/>
    </row>
    <row r="118" spans="1:10" s="36" customFormat="1" ht="14.25" customHeight="1">
      <c r="A118" s="63"/>
      <c r="B118" s="37"/>
      <c r="C118" s="65"/>
      <c r="D118" s="73">
        <v>4260</v>
      </c>
      <c r="E118" s="31" t="s">
        <v>193</v>
      </c>
      <c r="F118" s="48">
        <v>300000</v>
      </c>
      <c r="G118" s="114">
        <v>263284.7</v>
      </c>
      <c r="H118" s="33">
        <f t="shared" si="3"/>
        <v>87.76156666666667</v>
      </c>
      <c r="I118" s="34">
        <v>15261.83</v>
      </c>
      <c r="J118" s="35"/>
    </row>
    <row r="119" spans="1:10" s="36" customFormat="1" ht="12.75">
      <c r="A119" s="63"/>
      <c r="B119" s="37"/>
      <c r="C119" s="65"/>
      <c r="D119" s="73">
        <v>4270</v>
      </c>
      <c r="E119" s="31" t="s">
        <v>189</v>
      </c>
      <c r="F119" s="48">
        <v>174655</v>
      </c>
      <c r="G119" s="114">
        <v>155905.63</v>
      </c>
      <c r="H119" s="33">
        <f t="shared" si="3"/>
        <v>89.26491082419628</v>
      </c>
      <c r="I119" s="34">
        <v>5350.04</v>
      </c>
      <c r="J119" s="35"/>
    </row>
    <row r="120" spans="1:10" s="36" customFormat="1" ht="12.75">
      <c r="A120" s="63"/>
      <c r="B120" s="37"/>
      <c r="C120" s="65"/>
      <c r="D120" s="73">
        <v>4300</v>
      </c>
      <c r="E120" s="31" t="s">
        <v>191</v>
      </c>
      <c r="F120" s="48">
        <v>723843</v>
      </c>
      <c r="G120" s="114">
        <v>655707.77</v>
      </c>
      <c r="H120" s="33">
        <f t="shared" si="3"/>
        <v>90.58701541632647</v>
      </c>
      <c r="I120" s="34">
        <v>35546.59</v>
      </c>
      <c r="J120" s="35"/>
    </row>
    <row r="121" spans="1:10" s="36" customFormat="1" ht="25.5">
      <c r="A121" s="63"/>
      <c r="B121" s="37"/>
      <c r="C121" s="65"/>
      <c r="D121" s="73">
        <v>4400</v>
      </c>
      <c r="E121" s="31" t="s">
        <v>196</v>
      </c>
      <c r="F121" s="48">
        <v>2200</v>
      </c>
      <c r="G121" s="114">
        <v>0</v>
      </c>
      <c r="H121" s="33">
        <f t="shared" si="3"/>
        <v>0</v>
      </c>
      <c r="I121" s="34">
        <v>0</v>
      </c>
      <c r="J121" s="35"/>
    </row>
    <row r="122" spans="1:10" s="5" customFormat="1" ht="12.75">
      <c r="A122" s="37"/>
      <c r="B122" s="82"/>
      <c r="C122" s="65"/>
      <c r="D122" s="73">
        <v>4430</v>
      </c>
      <c r="E122" s="31" t="s">
        <v>199</v>
      </c>
      <c r="F122" s="48">
        <v>5</v>
      </c>
      <c r="G122" s="114">
        <v>1.37</v>
      </c>
      <c r="H122" s="33">
        <f t="shared" si="3"/>
        <v>27.4</v>
      </c>
      <c r="I122" s="34">
        <v>125</v>
      </c>
      <c r="J122" s="4"/>
    </row>
    <row r="123" spans="1:10" s="5" customFormat="1" ht="25.5">
      <c r="A123" s="63"/>
      <c r="B123" s="37"/>
      <c r="C123" s="65"/>
      <c r="D123" s="73">
        <v>4520</v>
      </c>
      <c r="E123" s="31" t="s">
        <v>283</v>
      </c>
      <c r="F123" s="48">
        <v>40000</v>
      </c>
      <c r="G123" s="114">
        <v>39276.01</v>
      </c>
      <c r="H123" s="33">
        <f t="shared" si="3"/>
        <v>98.190025</v>
      </c>
      <c r="I123" s="34"/>
      <c r="J123" s="4"/>
    </row>
    <row r="124" spans="1:10" s="36" customFormat="1" ht="15" customHeight="1">
      <c r="A124" s="63"/>
      <c r="B124" s="37"/>
      <c r="C124" s="65"/>
      <c r="D124" s="73">
        <v>4590</v>
      </c>
      <c r="E124" s="31" t="s">
        <v>203</v>
      </c>
      <c r="F124" s="48">
        <v>60600</v>
      </c>
      <c r="G124" s="114">
        <v>4027.52</v>
      </c>
      <c r="H124" s="33">
        <f t="shared" si="3"/>
        <v>6.646072607260726</v>
      </c>
      <c r="I124" s="34">
        <v>320.08</v>
      </c>
      <c r="J124" s="35"/>
    </row>
    <row r="125" spans="1:10" s="45" customFormat="1" ht="12.75">
      <c r="A125" s="63"/>
      <c r="B125" s="76"/>
      <c r="C125" s="65"/>
      <c r="D125" s="73">
        <v>4610</v>
      </c>
      <c r="E125" s="31" t="s">
        <v>201</v>
      </c>
      <c r="F125" s="48">
        <v>21400</v>
      </c>
      <c r="G125" s="114">
        <v>11434.12</v>
      </c>
      <c r="H125" s="33">
        <f t="shared" si="3"/>
        <v>53.43046728971962</v>
      </c>
      <c r="I125" s="34">
        <v>0</v>
      </c>
      <c r="J125" s="44"/>
    </row>
    <row r="126" spans="1:10" s="11" customFormat="1" ht="12.75">
      <c r="A126" s="63"/>
      <c r="B126" s="76"/>
      <c r="C126" s="65"/>
      <c r="D126" s="65"/>
      <c r="E126" s="31" t="s">
        <v>24</v>
      </c>
      <c r="F126" s="62">
        <f>SUM(F128)</f>
        <v>1197995</v>
      </c>
      <c r="G126" s="584">
        <f>SUM(G128)</f>
        <v>1188736.25</v>
      </c>
      <c r="H126" s="33">
        <f t="shared" si="3"/>
        <v>99.22714619009261</v>
      </c>
      <c r="I126" s="34">
        <f>SUM(I128)</f>
        <v>0</v>
      </c>
      <c r="J126" s="10"/>
    </row>
    <row r="127" spans="1:10" s="5" customFormat="1" ht="12.75">
      <c r="A127" s="63"/>
      <c r="B127" s="37"/>
      <c r="C127" s="39"/>
      <c r="D127" s="39"/>
      <c r="E127" s="40" t="s">
        <v>88</v>
      </c>
      <c r="F127" s="41"/>
      <c r="G127" s="162"/>
      <c r="H127" s="50" t="s">
        <v>84</v>
      </c>
      <c r="I127" s="49"/>
      <c r="J127" s="4"/>
    </row>
    <row r="128" spans="1:10" s="36" customFormat="1" ht="12.75">
      <c r="A128" s="63"/>
      <c r="B128" s="37"/>
      <c r="C128" s="39"/>
      <c r="D128" s="42">
        <v>6050</v>
      </c>
      <c r="E128" s="359" t="s">
        <v>71</v>
      </c>
      <c r="F128" s="360">
        <v>1197995</v>
      </c>
      <c r="G128" s="593">
        <v>1188736.25</v>
      </c>
      <c r="H128" s="99">
        <f>G128*100/F128</f>
        <v>99.22714619009261</v>
      </c>
      <c r="I128" s="172">
        <v>0</v>
      </c>
      <c r="J128" s="35"/>
    </row>
    <row r="129" spans="1:10" s="36" customFormat="1" ht="13.5" thickBot="1">
      <c r="A129" s="232"/>
      <c r="B129" s="232"/>
      <c r="C129" s="232"/>
      <c r="D129" s="329"/>
      <c r="E129" s="668" t="s">
        <v>5</v>
      </c>
      <c r="F129" s="669" t="s">
        <v>84</v>
      </c>
      <c r="G129" s="670">
        <v>1188736.25</v>
      </c>
      <c r="H129" s="671" t="s">
        <v>84</v>
      </c>
      <c r="I129" s="610">
        <v>0</v>
      </c>
      <c r="J129" s="35"/>
    </row>
    <row r="130" spans="1:10" s="36" customFormat="1" ht="12.75">
      <c r="A130" s="257">
        <v>710</v>
      </c>
      <c r="B130" s="252"/>
      <c r="C130" s="253"/>
      <c r="D130" s="254"/>
      <c r="E130" s="255" t="s">
        <v>31</v>
      </c>
      <c r="F130" s="256">
        <f>SUM(F135,F131)</f>
        <v>273000</v>
      </c>
      <c r="G130" s="598">
        <f>SUM(G135,G131)</f>
        <v>106595.19</v>
      </c>
      <c r="H130" s="241">
        <f>G130*100/F130</f>
        <v>39.045857142857145</v>
      </c>
      <c r="I130" s="248">
        <f>SUM(I135)</f>
        <v>0</v>
      </c>
      <c r="J130" s="35"/>
    </row>
    <row r="131" spans="1:10" s="5" customFormat="1" ht="12.75">
      <c r="A131" s="14"/>
      <c r="B131" s="94">
        <v>71004</v>
      </c>
      <c r="C131" s="8"/>
      <c r="D131" s="9"/>
      <c r="E131" s="95" t="s">
        <v>2</v>
      </c>
      <c r="F131" s="96">
        <f>SUM(F132)</f>
        <v>270000</v>
      </c>
      <c r="G131" s="596">
        <f>SUM(G132)</f>
        <v>104615.19</v>
      </c>
      <c r="H131" s="26">
        <f>G131*100/F131</f>
        <v>38.74636666666667</v>
      </c>
      <c r="I131" s="59">
        <v>0</v>
      </c>
      <c r="J131" s="4"/>
    </row>
    <row r="132" spans="1:9" s="57" customFormat="1" ht="51">
      <c r="A132" s="28"/>
      <c r="B132" s="98"/>
      <c r="C132" s="97"/>
      <c r="D132" s="98"/>
      <c r="E132" s="72" t="s">
        <v>213</v>
      </c>
      <c r="F132" s="231">
        <f>SUM(F134)</f>
        <v>270000</v>
      </c>
      <c r="G132" s="185">
        <f>SUM(G134)</f>
        <v>104615.19</v>
      </c>
      <c r="H132" s="99">
        <f>G132*100/F132</f>
        <v>38.74636666666667</v>
      </c>
      <c r="I132" s="34">
        <f>SUM(I134)</f>
        <v>0</v>
      </c>
    </row>
    <row r="133" spans="1:9" s="57" customFormat="1" ht="12.75">
      <c r="A133" s="63"/>
      <c r="B133" s="64"/>
      <c r="C133" s="35"/>
      <c r="D133" s="35"/>
      <c r="E133" s="459" t="s">
        <v>88</v>
      </c>
      <c r="F133" s="189"/>
      <c r="G133" s="193"/>
      <c r="H133" s="69" t="s">
        <v>84</v>
      </c>
      <c r="I133" s="68"/>
    </row>
    <row r="134" spans="1:10" s="18" customFormat="1" ht="12.75">
      <c r="A134" s="63"/>
      <c r="B134" s="37"/>
      <c r="C134" s="65"/>
      <c r="D134" s="73">
        <v>4300</v>
      </c>
      <c r="E134" s="31" t="s">
        <v>191</v>
      </c>
      <c r="F134" s="48">
        <v>270000</v>
      </c>
      <c r="G134" s="114">
        <v>104615.19</v>
      </c>
      <c r="H134" s="390">
        <f>G134*100/F134</f>
        <v>38.74636666666667</v>
      </c>
      <c r="I134" s="193">
        <v>0</v>
      </c>
      <c r="J134" s="17"/>
    </row>
    <row r="135" spans="1:10" s="36" customFormat="1" ht="25.5" customHeight="1">
      <c r="A135" s="13"/>
      <c r="B135" s="396">
        <v>71035</v>
      </c>
      <c r="C135" s="9"/>
      <c r="D135" s="9"/>
      <c r="E135" s="95" t="s">
        <v>60</v>
      </c>
      <c r="F135" s="96">
        <f>SUM(F136)</f>
        <v>3000</v>
      </c>
      <c r="G135" s="596">
        <f>SUM(G136)</f>
        <v>1980</v>
      </c>
      <c r="H135" s="26">
        <f>G135*100/F135</f>
        <v>66</v>
      </c>
      <c r="I135" s="59">
        <v>0</v>
      </c>
      <c r="J135" s="35"/>
    </row>
    <row r="136" spans="1:10" s="11" customFormat="1" ht="28.5" customHeight="1">
      <c r="A136" s="28"/>
      <c r="B136" s="567"/>
      <c r="C136" s="98"/>
      <c r="D136" s="98"/>
      <c r="E136" s="72" t="s">
        <v>21</v>
      </c>
      <c r="F136" s="231">
        <f>SUM(F138:F139)</f>
        <v>3000</v>
      </c>
      <c r="G136" s="185">
        <f>SUM(G138:G139)</f>
        <v>1980</v>
      </c>
      <c r="H136" s="99">
        <f>G136*100/F136</f>
        <v>66</v>
      </c>
      <c r="I136" s="34">
        <f>SUM(I138:I139)</f>
        <v>0</v>
      </c>
      <c r="J136" s="10"/>
    </row>
    <row r="137" spans="1:10" s="5" customFormat="1" ht="12.75">
      <c r="A137" s="63"/>
      <c r="B137" s="37"/>
      <c r="C137" s="35"/>
      <c r="D137" s="35"/>
      <c r="E137" s="459" t="s">
        <v>88</v>
      </c>
      <c r="F137" s="189"/>
      <c r="G137" s="193"/>
      <c r="H137" s="392" t="s">
        <v>84</v>
      </c>
      <c r="I137" s="68"/>
      <c r="J137" s="4"/>
    </row>
    <row r="138" spans="1:10" s="36" customFormat="1" ht="12.75">
      <c r="A138" s="63"/>
      <c r="B138" s="37"/>
      <c r="C138" s="65"/>
      <c r="D138" s="73">
        <v>4210</v>
      </c>
      <c r="E138" s="31" t="s">
        <v>188</v>
      </c>
      <c r="F138" s="48">
        <v>1500</v>
      </c>
      <c r="G138" s="114">
        <v>1000</v>
      </c>
      <c r="H138" s="33">
        <f>G138*100/F138</f>
        <v>66.66666666666667</v>
      </c>
      <c r="I138" s="34">
        <v>0</v>
      </c>
      <c r="J138" s="35"/>
    </row>
    <row r="139" spans="1:10" s="36" customFormat="1" ht="12.75">
      <c r="A139" s="75"/>
      <c r="B139" s="76"/>
      <c r="C139" s="70"/>
      <c r="D139" s="71">
        <v>4300</v>
      </c>
      <c r="E139" s="72" t="s">
        <v>191</v>
      </c>
      <c r="F139" s="231">
        <v>1500</v>
      </c>
      <c r="G139" s="114">
        <v>980</v>
      </c>
      <c r="H139" s="99">
        <f>G139*100/F139</f>
        <v>65.33333333333333</v>
      </c>
      <c r="I139" s="34">
        <v>0</v>
      </c>
      <c r="J139" s="35"/>
    </row>
    <row r="140" spans="1:10" s="36" customFormat="1" ht="12.75">
      <c r="A140" s="15" t="s">
        <v>81</v>
      </c>
      <c r="B140" s="16">
        <v>6</v>
      </c>
      <c r="C140" s="56"/>
      <c r="D140" s="56"/>
      <c r="E140" s="79"/>
      <c r="F140" s="56"/>
      <c r="G140" s="517"/>
      <c r="H140" s="80" t="s">
        <v>84</v>
      </c>
      <c r="I140" s="78"/>
      <c r="J140" s="35"/>
    </row>
    <row r="141" spans="1:11" s="36" customFormat="1" ht="13.5" thickBot="1">
      <c r="A141" s="15"/>
      <c r="B141" s="16"/>
      <c r="C141" s="56"/>
      <c r="D141" s="56"/>
      <c r="E141" s="79"/>
      <c r="F141" s="56"/>
      <c r="G141" s="517"/>
      <c r="H141" s="80"/>
      <c r="I141" s="78"/>
      <c r="J141" s="35"/>
      <c r="K141" s="391" t="s">
        <v>84</v>
      </c>
    </row>
    <row r="142" spans="1:10" s="36" customFormat="1" ht="13.5" thickBot="1">
      <c r="A142" s="19" t="s">
        <v>41</v>
      </c>
      <c r="B142" s="20" t="s">
        <v>76</v>
      </c>
      <c r="C142" s="680" t="s">
        <v>54</v>
      </c>
      <c r="D142" s="681"/>
      <c r="E142" s="21" t="s">
        <v>40</v>
      </c>
      <c r="F142" s="20" t="s">
        <v>85</v>
      </c>
      <c r="G142" s="414" t="s">
        <v>86</v>
      </c>
      <c r="H142" s="22" t="s">
        <v>87</v>
      </c>
      <c r="I142" s="203" t="s">
        <v>92</v>
      </c>
      <c r="J142" s="35"/>
    </row>
    <row r="143" spans="1:10" s="36" customFormat="1" ht="12.75">
      <c r="A143" s="492">
        <v>750</v>
      </c>
      <c r="B143" s="244"/>
      <c r="C143" s="244"/>
      <c r="D143" s="245"/>
      <c r="E143" s="493" t="s">
        <v>70</v>
      </c>
      <c r="F143" s="494">
        <f>SUM(F144,F149,F159,F199,F209)</f>
        <v>7807024</v>
      </c>
      <c r="G143" s="494">
        <f>SUM(G144,G149,G159,G199,G209)</f>
        <v>6844604.96</v>
      </c>
      <c r="H143" s="495">
        <f>G143*100/F143</f>
        <v>87.67239552485044</v>
      </c>
      <c r="I143" s="568">
        <f>SUM(I144,I149,I159,I199,I209)</f>
        <v>601768.59</v>
      </c>
      <c r="J143" s="35"/>
    </row>
    <row r="144" spans="1:10" s="5" customFormat="1" ht="12.75">
      <c r="A144" s="14"/>
      <c r="B144" s="100">
        <v>75011</v>
      </c>
      <c r="C144" s="2"/>
      <c r="D144" s="3"/>
      <c r="E144" s="25" t="s">
        <v>89</v>
      </c>
      <c r="F144" s="91">
        <f>SUM(F145)</f>
        <v>174997</v>
      </c>
      <c r="G144" s="549">
        <f>SUM(G145)</f>
        <v>174997</v>
      </c>
      <c r="H144" s="26">
        <f>G144*100/F144</f>
        <v>100</v>
      </c>
      <c r="I144" s="27">
        <f>SUM(I145)</f>
        <v>6356.02</v>
      </c>
      <c r="J144" s="4"/>
    </row>
    <row r="145" spans="1:11" s="36" customFormat="1" ht="25.5">
      <c r="A145" s="28"/>
      <c r="B145" s="81"/>
      <c r="C145" s="30"/>
      <c r="D145" s="29"/>
      <c r="E145" s="31" t="s">
        <v>160</v>
      </c>
      <c r="F145" s="101">
        <f>SUM(F147:F148)</f>
        <v>174997</v>
      </c>
      <c r="G145" s="101">
        <f>SUM(G147:G148)</f>
        <v>174997</v>
      </c>
      <c r="H145" s="33">
        <f>G145*100/F145</f>
        <v>100</v>
      </c>
      <c r="I145" s="34">
        <f>SUM(I147)</f>
        <v>6356.02</v>
      </c>
      <c r="J145" s="35"/>
      <c r="K145" s="463">
        <f>SUM(F152:F158)</f>
        <v>234650</v>
      </c>
    </row>
    <row r="146" spans="1:10" s="36" customFormat="1" ht="12.75">
      <c r="A146" s="63"/>
      <c r="B146" s="64"/>
      <c r="C146" s="70"/>
      <c r="D146" s="70"/>
      <c r="E146" s="72" t="s">
        <v>88</v>
      </c>
      <c r="F146" s="104"/>
      <c r="G146" s="114"/>
      <c r="H146" s="33" t="s">
        <v>84</v>
      </c>
      <c r="I146" s="34"/>
      <c r="J146" s="35"/>
    </row>
    <row r="147" spans="1:11" s="36" customFormat="1" ht="12.75">
      <c r="A147" s="63"/>
      <c r="B147" s="37"/>
      <c r="C147" s="65"/>
      <c r="D147" s="73">
        <v>4010</v>
      </c>
      <c r="E147" s="31" t="s">
        <v>30</v>
      </c>
      <c r="F147" s="106">
        <v>171564</v>
      </c>
      <c r="G147" s="114">
        <v>171564</v>
      </c>
      <c r="H147" s="33">
        <f>G147*100/F147</f>
        <v>100</v>
      </c>
      <c r="I147" s="34">
        <v>6356.02</v>
      </c>
      <c r="J147" s="35"/>
      <c r="K147" s="355" t="s">
        <v>84</v>
      </c>
    </row>
    <row r="148" spans="1:10" s="36" customFormat="1" ht="12.75">
      <c r="A148" s="63"/>
      <c r="B148" s="76"/>
      <c r="C148" s="65"/>
      <c r="D148" s="73">
        <v>4110</v>
      </c>
      <c r="E148" s="31" t="s">
        <v>79</v>
      </c>
      <c r="F148" s="106">
        <v>3433</v>
      </c>
      <c r="G148" s="114">
        <v>3433</v>
      </c>
      <c r="H148" s="33">
        <f>G148*100/F148</f>
        <v>100</v>
      </c>
      <c r="I148" s="34">
        <v>0</v>
      </c>
      <c r="J148" s="35"/>
    </row>
    <row r="149" spans="1:10" s="36" customFormat="1" ht="12.75">
      <c r="A149" s="13"/>
      <c r="B149" s="94">
        <v>75022</v>
      </c>
      <c r="C149" s="2"/>
      <c r="D149" s="3"/>
      <c r="E149" s="25" t="s">
        <v>26</v>
      </c>
      <c r="F149" s="91">
        <f>SUM(F150)</f>
        <v>234650</v>
      </c>
      <c r="G149" s="549">
        <f>SUM(G150)</f>
        <v>211368.19999999998</v>
      </c>
      <c r="H149" s="26">
        <f>G149*100/F149</f>
        <v>90.07807372682718</v>
      </c>
      <c r="I149" s="27">
        <f>SUM(I150)</f>
        <v>16973.93</v>
      </c>
      <c r="J149" s="35"/>
    </row>
    <row r="150" spans="1:10" s="36" customFormat="1" ht="38.25">
      <c r="A150" s="28"/>
      <c r="B150" s="81"/>
      <c r="C150" s="30"/>
      <c r="D150" s="29"/>
      <c r="E150" s="31" t="s">
        <v>3</v>
      </c>
      <c r="F150" s="92">
        <f>SUM(F152:F158)</f>
        <v>234650</v>
      </c>
      <c r="G150" s="150">
        <f>SUM(G152:G158)</f>
        <v>211368.19999999998</v>
      </c>
      <c r="H150" s="33">
        <f>G150*100/F150</f>
        <v>90.07807372682718</v>
      </c>
      <c r="I150" s="34">
        <f>SUM(I152:I158)</f>
        <v>16973.93</v>
      </c>
      <c r="J150" s="35"/>
    </row>
    <row r="151" spans="1:10" s="36" customFormat="1" ht="12.75">
      <c r="A151" s="63"/>
      <c r="B151" s="64"/>
      <c r="C151" s="102"/>
      <c r="D151" s="102"/>
      <c r="E151" s="220" t="s">
        <v>88</v>
      </c>
      <c r="F151" s="211"/>
      <c r="G151" s="193"/>
      <c r="H151" s="33" t="s">
        <v>84</v>
      </c>
      <c r="I151" s="68"/>
      <c r="J151" s="35"/>
    </row>
    <row r="152" spans="1:10" s="36" customFormat="1" ht="25.5">
      <c r="A152" s="63"/>
      <c r="B152" s="37"/>
      <c r="C152" s="65"/>
      <c r="D152" s="73">
        <v>3030</v>
      </c>
      <c r="E152" s="31" t="s">
        <v>94</v>
      </c>
      <c r="F152" s="109">
        <v>208850</v>
      </c>
      <c r="G152" s="114">
        <v>207788.55</v>
      </c>
      <c r="H152" s="33">
        <f aca="true" t="shared" si="4" ref="H152:H160">G152*100/F152</f>
        <v>99.49176442422791</v>
      </c>
      <c r="I152" s="34">
        <v>16973.93</v>
      </c>
      <c r="J152" s="35"/>
    </row>
    <row r="153" spans="1:10" s="36" customFormat="1" ht="25.5">
      <c r="A153" s="37"/>
      <c r="B153" s="82"/>
      <c r="C153" s="65"/>
      <c r="D153" s="73">
        <v>4170</v>
      </c>
      <c r="E153" s="31" t="s">
        <v>95</v>
      </c>
      <c r="F153" s="110">
        <v>1000</v>
      </c>
      <c r="G153" s="114">
        <v>0</v>
      </c>
      <c r="H153" s="99">
        <f t="shared" si="4"/>
        <v>0</v>
      </c>
      <c r="I153" s="34">
        <v>0</v>
      </c>
      <c r="J153" s="35"/>
    </row>
    <row r="154" spans="1:10" s="36" customFormat="1" ht="12.75">
      <c r="A154" s="63"/>
      <c r="B154" s="37"/>
      <c r="C154" s="65"/>
      <c r="D154" s="73">
        <v>4210</v>
      </c>
      <c r="E154" s="31" t="s">
        <v>188</v>
      </c>
      <c r="F154" s="48">
        <v>9000</v>
      </c>
      <c r="G154" s="114">
        <v>1788.65</v>
      </c>
      <c r="H154" s="33">
        <f t="shared" si="4"/>
        <v>19.87388888888889</v>
      </c>
      <c r="I154" s="34">
        <v>0</v>
      </c>
      <c r="J154" s="35"/>
    </row>
    <row r="155" spans="1:9" s="57" customFormat="1" ht="12.75">
      <c r="A155" s="63"/>
      <c r="B155" s="37"/>
      <c r="C155" s="65"/>
      <c r="D155" s="73">
        <v>4300</v>
      </c>
      <c r="E155" s="31" t="s">
        <v>191</v>
      </c>
      <c r="F155" s="48">
        <v>11000</v>
      </c>
      <c r="G155" s="114">
        <v>1791</v>
      </c>
      <c r="H155" s="33">
        <f t="shared" si="4"/>
        <v>16.28181818181818</v>
      </c>
      <c r="I155" s="34">
        <v>0</v>
      </c>
    </row>
    <row r="156" spans="1:9" s="57" customFormat="1" ht="25.5">
      <c r="A156" s="63"/>
      <c r="B156" s="37"/>
      <c r="C156" s="65"/>
      <c r="D156" s="73">
        <v>4360</v>
      </c>
      <c r="E156" s="31" t="s">
        <v>194</v>
      </c>
      <c r="F156" s="48">
        <v>1100</v>
      </c>
      <c r="G156" s="114">
        <v>0</v>
      </c>
      <c r="H156" s="33">
        <f t="shared" si="4"/>
        <v>0</v>
      </c>
      <c r="I156" s="34">
        <v>0</v>
      </c>
    </row>
    <row r="157" spans="1:10" s="18" customFormat="1" ht="12.75">
      <c r="A157" s="63"/>
      <c r="B157" s="37"/>
      <c r="C157" s="65"/>
      <c r="D157" s="73">
        <v>4420</v>
      </c>
      <c r="E157" s="31" t="s">
        <v>198</v>
      </c>
      <c r="F157" s="48">
        <v>3400</v>
      </c>
      <c r="G157" s="114">
        <v>0</v>
      </c>
      <c r="H157" s="33">
        <f t="shared" si="4"/>
        <v>0</v>
      </c>
      <c r="I157" s="34">
        <v>0</v>
      </c>
      <c r="J157" s="17"/>
    </row>
    <row r="158" spans="1:10" s="5" customFormat="1" ht="12.75">
      <c r="A158" s="37"/>
      <c r="B158" s="395"/>
      <c r="C158" s="65"/>
      <c r="D158" s="73">
        <v>4430</v>
      </c>
      <c r="E158" s="31" t="s">
        <v>199</v>
      </c>
      <c r="F158" s="48">
        <v>300</v>
      </c>
      <c r="G158" s="114">
        <v>0</v>
      </c>
      <c r="H158" s="33">
        <f t="shared" si="4"/>
        <v>0</v>
      </c>
      <c r="I158" s="34">
        <v>0</v>
      </c>
      <c r="J158" s="4"/>
    </row>
    <row r="159" spans="1:11" s="36" customFormat="1" ht="12.75">
      <c r="A159" s="13"/>
      <c r="B159" s="217">
        <v>75023</v>
      </c>
      <c r="C159" s="12"/>
      <c r="D159" s="297"/>
      <c r="E159" s="299" t="s">
        <v>35</v>
      </c>
      <c r="F159" s="300">
        <f>SUM(F194,F160)</f>
        <v>6180211</v>
      </c>
      <c r="G159" s="601">
        <f>SUM(G194,G160)</f>
        <v>5457325.8100000005</v>
      </c>
      <c r="H159" s="301">
        <f t="shared" si="4"/>
        <v>88.30322799658458</v>
      </c>
      <c r="I159" s="302">
        <f>SUM(I194,I160)</f>
        <v>507986.52999999997</v>
      </c>
      <c r="J159" s="35"/>
      <c r="K159" s="355" t="s">
        <v>84</v>
      </c>
    </row>
    <row r="160" spans="1:10" s="36" customFormat="1" ht="127.5">
      <c r="A160" s="28"/>
      <c r="B160" s="163"/>
      <c r="C160" s="298"/>
      <c r="D160" s="163"/>
      <c r="E160" s="196" t="s">
        <v>9</v>
      </c>
      <c r="F160" s="296">
        <f>SUM(F166:F184,F185:F190)</f>
        <v>6065211</v>
      </c>
      <c r="G160" s="296">
        <f>SUM(G166:G184,G185:G190)</f>
        <v>5405193.49</v>
      </c>
      <c r="H160" s="52">
        <f t="shared" si="4"/>
        <v>89.11797940747651</v>
      </c>
      <c r="I160" s="132">
        <f>SUM(I166:I184,I185:I190)</f>
        <v>507986.52999999997</v>
      </c>
      <c r="J160" s="35"/>
    </row>
    <row r="161" spans="1:10" s="36" customFormat="1" ht="25.5">
      <c r="A161" s="76"/>
      <c r="B161" s="395"/>
      <c r="C161" s="75"/>
      <c r="D161" s="102"/>
      <c r="E161" s="303" t="s">
        <v>103</v>
      </c>
      <c r="F161" s="304"/>
      <c r="G161" s="600"/>
      <c r="H161" s="33"/>
      <c r="I161" s="157"/>
      <c r="J161" s="35"/>
    </row>
    <row r="162" spans="1:10" s="36" customFormat="1" ht="12.75">
      <c r="A162" s="15" t="s">
        <v>81</v>
      </c>
      <c r="B162" s="16">
        <v>7</v>
      </c>
      <c r="C162" s="56"/>
      <c r="D162" s="56"/>
      <c r="E162" s="79"/>
      <c r="F162" s="56"/>
      <c r="G162" s="517"/>
      <c r="H162" s="80" t="s">
        <v>84</v>
      </c>
      <c r="I162" s="78"/>
      <c r="J162" s="35"/>
    </row>
    <row r="163" spans="1:10" s="36" customFormat="1" ht="13.5" thickBot="1">
      <c r="A163" s="15"/>
      <c r="B163" s="16"/>
      <c r="C163" s="56"/>
      <c r="D163" s="56"/>
      <c r="E163" s="79"/>
      <c r="F163" s="56"/>
      <c r="G163" s="517"/>
      <c r="H163" s="80"/>
      <c r="I163" s="78"/>
      <c r="J163" s="35"/>
    </row>
    <row r="164" spans="1:10" s="36" customFormat="1" ht="13.5" thickBot="1">
      <c r="A164" s="19" t="s">
        <v>41</v>
      </c>
      <c r="B164" s="20" t="s">
        <v>76</v>
      </c>
      <c r="C164" s="680" t="s">
        <v>54</v>
      </c>
      <c r="D164" s="681"/>
      <c r="E164" s="21" t="s">
        <v>40</v>
      </c>
      <c r="F164" s="20" t="s">
        <v>85</v>
      </c>
      <c r="G164" s="414" t="s">
        <v>86</v>
      </c>
      <c r="H164" s="22" t="s">
        <v>87</v>
      </c>
      <c r="I164" s="203" t="s">
        <v>92</v>
      </c>
      <c r="J164" s="35"/>
    </row>
    <row r="165" spans="1:10" s="36" customFormat="1" ht="12.75">
      <c r="A165" s="37"/>
      <c r="B165" s="64"/>
      <c r="C165" s="102"/>
      <c r="D165" s="102"/>
      <c r="E165" s="220" t="s">
        <v>88</v>
      </c>
      <c r="F165" s="211"/>
      <c r="G165" s="193"/>
      <c r="H165" s="33" t="s">
        <v>84</v>
      </c>
      <c r="I165" s="68"/>
      <c r="J165" s="35"/>
    </row>
    <row r="166" spans="1:10" s="36" customFormat="1" ht="12.75">
      <c r="A166" s="37"/>
      <c r="B166" s="37"/>
      <c r="C166" s="65"/>
      <c r="D166" s="73">
        <v>4010</v>
      </c>
      <c r="E166" s="31" t="s">
        <v>30</v>
      </c>
      <c r="F166" s="109">
        <v>3277100</v>
      </c>
      <c r="G166" s="114">
        <v>3016284.18</v>
      </c>
      <c r="H166" s="33">
        <f aca="true" t="shared" si="5" ref="H166:H171">G166*100/F166</f>
        <v>92.04126148118763</v>
      </c>
      <c r="I166" s="34">
        <v>91680.47</v>
      </c>
      <c r="J166" s="35"/>
    </row>
    <row r="167" spans="1:10" s="36" customFormat="1" ht="12.75">
      <c r="A167" s="37"/>
      <c r="B167" s="37"/>
      <c r="C167" s="65"/>
      <c r="D167" s="73">
        <v>4040</v>
      </c>
      <c r="E167" s="31" t="s">
        <v>69</v>
      </c>
      <c r="F167" s="106">
        <v>258574</v>
      </c>
      <c r="G167" s="114">
        <v>258573.66</v>
      </c>
      <c r="H167" s="33">
        <f t="shared" si="5"/>
        <v>99.99986850959493</v>
      </c>
      <c r="I167" s="34">
        <v>249654.46</v>
      </c>
      <c r="J167" s="35"/>
    </row>
    <row r="168" spans="1:10" s="36" customFormat="1" ht="12.75">
      <c r="A168" s="37"/>
      <c r="B168" s="37"/>
      <c r="C168" s="65"/>
      <c r="D168" s="73">
        <v>4110</v>
      </c>
      <c r="E168" s="31" t="s">
        <v>79</v>
      </c>
      <c r="F168" s="106">
        <v>669086</v>
      </c>
      <c r="G168" s="114">
        <v>565888.49</v>
      </c>
      <c r="H168" s="33">
        <f t="shared" si="5"/>
        <v>84.57634594058163</v>
      </c>
      <c r="I168" s="34">
        <v>90780.79</v>
      </c>
      <c r="J168" s="35"/>
    </row>
    <row r="169" spans="1:10" s="36" customFormat="1" ht="12.75">
      <c r="A169" s="37"/>
      <c r="B169" s="37"/>
      <c r="C169" s="65"/>
      <c r="D169" s="73">
        <v>4120</v>
      </c>
      <c r="E169" s="31" t="s">
        <v>45</v>
      </c>
      <c r="F169" s="110">
        <v>95585</v>
      </c>
      <c r="G169" s="114">
        <v>66006.85</v>
      </c>
      <c r="H169" s="33">
        <f t="shared" si="5"/>
        <v>69.05565726839987</v>
      </c>
      <c r="I169" s="34">
        <v>11406.49</v>
      </c>
      <c r="J169" s="35"/>
    </row>
    <row r="170" spans="1:10" s="36" customFormat="1" ht="12.75">
      <c r="A170" s="37"/>
      <c r="B170" s="37"/>
      <c r="C170" s="65"/>
      <c r="D170" s="73">
        <v>4140</v>
      </c>
      <c r="E170" s="31" t="s">
        <v>204</v>
      </c>
      <c r="F170" s="48">
        <v>50000</v>
      </c>
      <c r="G170" s="114">
        <v>38573</v>
      </c>
      <c r="H170" s="33">
        <f t="shared" si="5"/>
        <v>77.146</v>
      </c>
      <c r="I170" s="34">
        <v>3086</v>
      </c>
      <c r="J170" s="35"/>
    </row>
    <row r="171" spans="1:10" s="36" customFormat="1" ht="25.5">
      <c r="A171" s="37"/>
      <c r="B171" s="82"/>
      <c r="C171" s="65"/>
      <c r="D171" s="73">
        <v>4170</v>
      </c>
      <c r="E171" s="31" t="s">
        <v>95</v>
      </c>
      <c r="F171" s="110">
        <v>50000</v>
      </c>
      <c r="G171" s="114">
        <v>25786.35</v>
      </c>
      <c r="H171" s="99">
        <f t="shared" si="5"/>
        <v>51.5727</v>
      </c>
      <c r="I171" s="34">
        <v>377.7</v>
      </c>
      <c r="J171" s="35"/>
    </row>
    <row r="172" spans="1:10" s="36" customFormat="1" ht="12.75">
      <c r="A172" s="37"/>
      <c r="B172" s="82"/>
      <c r="C172" s="65"/>
      <c r="D172" s="73">
        <v>4210</v>
      </c>
      <c r="E172" s="31" t="s">
        <v>188</v>
      </c>
      <c r="F172" s="48">
        <v>210000</v>
      </c>
      <c r="G172" s="114">
        <v>190645.95</v>
      </c>
      <c r="H172" s="33">
        <f aca="true" t="shared" si="6" ref="H172:H194">G172*100/F172</f>
        <v>90.78378571428571</v>
      </c>
      <c r="I172" s="34">
        <v>6088.72</v>
      </c>
      <c r="J172" s="35"/>
    </row>
    <row r="173" spans="1:10" s="36" customFormat="1" ht="12.75">
      <c r="A173" s="63"/>
      <c r="B173" s="37"/>
      <c r="C173" s="65"/>
      <c r="D173" s="73">
        <v>4260</v>
      </c>
      <c r="E173" s="31" t="s">
        <v>193</v>
      </c>
      <c r="F173" s="48">
        <v>215000</v>
      </c>
      <c r="G173" s="114">
        <v>183705.79</v>
      </c>
      <c r="H173" s="33">
        <f t="shared" si="6"/>
        <v>85.4445534883721</v>
      </c>
      <c r="I173" s="34">
        <v>7831.42</v>
      </c>
      <c r="J173" s="35"/>
    </row>
    <row r="174" spans="1:10" s="36" customFormat="1" ht="12.75">
      <c r="A174" s="63"/>
      <c r="B174" s="37"/>
      <c r="C174" s="65"/>
      <c r="D174" s="73">
        <v>4270</v>
      </c>
      <c r="E174" s="31" t="s">
        <v>189</v>
      </c>
      <c r="F174" s="48">
        <v>80000</v>
      </c>
      <c r="G174" s="114">
        <v>73809.09</v>
      </c>
      <c r="H174" s="33">
        <f t="shared" si="6"/>
        <v>92.2613625</v>
      </c>
      <c r="I174" s="34">
        <v>2546.35</v>
      </c>
      <c r="J174" s="35"/>
    </row>
    <row r="175" spans="1:10" s="36" customFormat="1" ht="12.75">
      <c r="A175" s="63"/>
      <c r="B175" s="37"/>
      <c r="C175" s="65"/>
      <c r="D175" s="73">
        <v>4280</v>
      </c>
      <c r="E175" s="31" t="s">
        <v>190</v>
      </c>
      <c r="F175" s="48">
        <v>4200</v>
      </c>
      <c r="G175" s="114">
        <v>2755</v>
      </c>
      <c r="H175" s="33">
        <f t="shared" si="6"/>
        <v>65.5952380952381</v>
      </c>
      <c r="I175" s="34">
        <v>361</v>
      </c>
      <c r="J175" s="35"/>
    </row>
    <row r="176" spans="1:10" s="36" customFormat="1" ht="12.75">
      <c r="A176" s="63"/>
      <c r="B176" s="37"/>
      <c r="C176" s="65"/>
      <c r="D176" s="73">
        <v>4300</v>
      </c>
      <c r="E176" s="31" t="s">
        <v>191</v>
      </c>
      <c r="F176" s="48">
        <v>750972</v>
      </c>
      <c r="G176" s="114">
        <v>641985.05</v>
      </c>
      <c r="H176" s="33">
        <f t="shared" si="6"/>
        <v>85.48721523572118</v>
      </c>
      <c r="I176" s="34">
        <v>16981.82</v>
      </c>
      <c r="J176" s="35"/>
    </row>
    <row r="177" spans="1:10" s="36" customFormat="1" ht="12.75">
      <c r="A177" s="63"/>
      <c r="B177" s="37"/>
      <c r="C177" s="65"/>
      <c r="D177" s="73">
        <v>4350</v>
      </c>
      <c r="E177" s="31" t="s">
        <v>192</v>
      </c>
      <c r="F177" s="48">
        <v>17720</v>
      </c>
      <c r="G177" s="114">
        <v>5973.86</v>
      </c>
      <c r="H177" s="33">
        <f t="shared" si="6"/>
        <v>33.712528216704285</v>
      </c>
      <c r="I177" s="34">
        <v>0</v>
      </c>
      <c r="J177" s="35"/>
    </row>
    <row r="178" spans="1:10" s="36" customFormat="1" ht="25.5">
      <c r="A178" s="63"/>
      <c r="B178" s="37"/>
      <c r="C178" s="65"/>
      <c r="D178" s="73">
        <v>4360</v>
      </c>
      <c r="E178" s="31" t="s">
        <v>194</v>
      </c>
      <c r="F178" s="48">
        <v>28000</v>
      </c>
      <c r="G178" s="114">
        <v>20620.38</v>
      </c>
      <c r="H178" s="33">
        <f t="shared" si="6"/>
        <v>73.64421428571428</v>
      </c>
      <c r="I178" s="34">
        <v>87.45</v>
      </c>
      <c r="J178" s="35"/>
    </row>
    <row r="179" spans="1:9" s="57" customFormat="1" ht="38.25">
      <c r="A179" s="63"/>
      <c r="B179" s="37"/>
      <c r="C179" s="65"/>
      <c r="D179" s="73">
        <v>4370</v>
      </c>
      <c r="E179" s="31" t="s">
        <v>195</v>
      </c>
      <c r="F179" s="48">
        <v>45000</v>
      </c>
      <c r="G179" s="114">
        <v>31899.87</v>
      </c>
      <c r="H179" s="33">
        <f t="shared" si="6"/>
        <v>70.8886</v>
      </c>
      <c r="I179" s="34">
        <v>0</v>
      </c>
    </row>
    <row r="180" spans="1:9" s="57" customFormat="1" ht="25.5">
      <c r="A180" s="63"/>
      <c r="B180" s="37"/>
      <c r="C180" s="65"/>
      <c r="D180" s="73">
        <v>4400</v>
      </c>
      <c r="E180" s="31" t="s">
        <v>196</v>
      </c>
      <c r="F180" s="48">
        <v>6100</v>
      </c>
      <c r="G180" s="114">
        <v>2400</v>
      </c>
      <c r="H180" s="33">
        <f t="shared" si="6"/>
        <v>39.34426229508197</v>
      </c>
      <c r="I180" s="34">
        <v>0</v>
      </c>
    </row>
    <row r="181" spans="1:10" s="18" customFormat="1" ht="12.75">
      <c r="A181" s="63"/>
      <c r="B181" s="37"/>
      <c r="C181" s="65"/>
      <c r="D181" s="73">
        <v>4410</v>
      </c>
      <c r="E181" s="31" t="s">
        <v>197</v>
      </c>
      <c r="F181" s="48">
        <v>22500</v>
      </c>
      <c r="G181" s="114">
        <v>12064.43</v>
      </c>
      <c r="H181" s="33">
        <f t="shared" si="6"/>
        <v>53.61968888888889</v>
      </c>
      <c r="I181" s="34">
        <v>0</v>
      </c>
      <c r="J181" s="17"/>
    </row>
    <row r="182" spans="1:10" s="36" customFormat="1" ht="12.75">
      <c r="A182" s="63"/>
      <c r="B182" s="37"/>
      <c r="C182" s="65"/>
      <c r="D182" s="73">
        <v>4420</v>
      </c>
      <c r="E182" s="31" t="s">
        <v>198</v>
      </c>
      <c r="F182" s="48">
        <v>6000</v>
      </c>
      <c r="G182" s="114">
        <v>348.06</v>
      </c>
      <c r="H182" s="33">
        <f t="shared" si="6"/>
        <v>5.801</v>
      </c>
      <c r="I182" s="34">
        <v>0</v>
      </c>
      <c r="J182" s="35"/>
    </row>
    <row r="183" spans="1:10" s="36" customFormat="1" ht="12.75">
      <c r="A183" s="37"/>
      <c r="B183" s="82"/>
      <c r="C183" s="65"/>
      <c r="D183" s="73">
        <v>4430</v>
      </c>
      <c r="E183" s="31" t="s">
        <v>199</v>
      </c>
      <c r="F183" s="48">
        <v>110000</v>
      </c>
      <c r="G183" s="114">
        <v>105979.51</v>
      </c>
      <c r="H183" s="33">
        <f t="shared" si="6"/>
        <v>96.34500909090909</v>
      </c>
      <c r="I183" s="34">
        <v>3947.4</v>
      </c>
      <c r="J183" s="35"/>
    </row>
    <row r="184" spans="1:10" s="36" customFormat="1" ht="12.75">
      <c r="A184" s="37"/>
      <c r="B184" s="82"/>
      <c r="C184" s="65"/>
      <c r="D184" s="73">
        <v>4440</v>
      </c>
      <c r="E184" s="31" t="s">
        <v>200</v>
      </c>
      <c r="F184" s="48">
        <v>82455</v>
      </c>
      <c r="G184" s="114">
        <v>82454.93</v>
      </c>
      <c r="H184" s="33">
        <f t="shared" si="6"/>
        <v>99.99991510520888</v>
      </c>
      <c r="I184" s="34">
        <v>0</v>
      </c>
      <c r="J184" s="35"/>
    </row>
    <row r="185" spans="1:10" s="5" customFormat="1" ht="25.5">
      <c r="A185" s="37"/>
      <c r="B185" s="82"/>
      <c r="C185" s="65"/>
      <c r="D185" s="73">
        <v>4520</v>
      </c>
      <c r="E185" s="31" t="s">
        <v>283</v>
      </c>
      <c r="F185" s="48">
        <v>2326</v>
      </c>
      <c r="G185" s="114">
        <v>2325.66</v>
      </c>
      <c r="H185" s="33">
        <f>G185*100/F185</f>
        <v>99.9853826311264</v>
      </c>
      <c r="I185" s="34">
        <v>0</v>
      </c>
      <c r="J185" s="4"/>
    </row>
    <row r="186" spans="1:10" s="36" customFormat="1" ht="12.75">
      <c r="A186" s="63"/>
      <c r="B186" s="37"/>
      <c r="C186" s="65"/>
      <c r="D186" s="73">
        <v>4530</v>
      </c>
      <c r="E186" s="31" t="s">
        <v>205</v>
      </c>
      <c r="F186" s="48">
        <v>50000</v>
      </c>
      <c r="G186" s="114">
        <v>49961.74</v>
      </c>
      <c r="H186" s="33">
        <f t="shared" si="6"/>
        <v>99.92348</v>
      </c>
      <c r="I186" s="34">
        <v>23079</v>
      </c>
      <c r="J186" s="35"/>
    </row>
    <row r="187" spans="1:9" s="57" customFormat="1" ht="12.75">
      <c r="A187" s="63"/>
      <c r="B187" s="37"/>
      <c r="C187" s="39"/>
      <c r="D187" s="42">
        <v>4580</v>
      </c>
      <c r="E187" s="40" t="s">
        <v>243</v>
      </c>
      <c r="F187" s="496">
        <v>13</v>
      </c>
      <c r="G187" s="114">
        <v>13</v>
      </c>
      <c r="H187" s="33">
        <f t="shared" si="6"/>
        <v>100</v>
      </c>
      <c r="I187" s="34">
        <v>0</v>
      </c>
    </row>
    <row r="188" spans="1:10" s="45" customFormat="1" ht="12.75">
      <c r="A188" s="63"/>
      <c r="B188" s="37"/>
      <c r="C188" s="65"/>
      <c r="D188" s="73">
        <v>4610</v>
      </c>
      <c r="E188" s="31" t="s">
        <v>201</v>
      </c>
      <c r="F188" s="48">
        <v>3500</v>
      </c>
      <c r="G188" s="114">
        <v>3302.11</v>
      </c>
      <c r="H188" s="33">
        <f t="shared" si="6"/>
        <v>94.346</v>
      </c>
      <c r="I188" s="34">
        <v>0</v>
      </c>
      <c r="J188" s="44"/>
    </row>
    <row r="189" spans="1:10" s="45" customFormat="1" ht="25.5">
      <c r="A189" s="63"/>
      <c r="B189" s="37"/>
      <c r="C189" s="65"/>
      <c r="D189" s="73">
        <v>4700</v>
      </c>
      <c r="E189" s="31" t="s">
        <v>280</v>
      </c>
      <c r="F189" s="48">
        <v>31000</v>
      </c>
      <c r="G189" s="114">
        <v>23802.8</v>
      </c>
      <c r="H189" s="33">
        <f t="shared" si="6"/>
        <v>76.78322580645161</v>
      </c>
      <c r="I189" s="34">
        <v>0</v>
      </c>
      <c r="J189" s="44"/>
    </row>
    <row r="190" spans="1:10" s="45" customFormat="1" ht="12.75">
      <c r="A190" s="75"/>
      <c r="B190" s="76"/>
      <c r="C190" s="65"/>
      <c r="D190" s="73">
        <v>4780</v>
      </c>
      <c r="E190" s="31" t="s">
        <v>284</v>
      </c>
      <c r="F190" s="48">
        <v>80</v>
      </c>
      <c r="G190" s="114">
        <v>33.73</v>
      </c>
      <c r="H190" s="33">
        <f t="shared" si="6"/>
        <v>42.162499999999994</v>
      </c>
      <c r="I190" s="68">
        <v>77.46</v>
      </c>
      <c r="J190" s="44"/>
    </row>
    <row r="191" spans="1:12" s="36" customFormat="1" ht="12.75">
      <c r="A191" s="15" t="s">
        <v>81</v>
      </c>
      <c r="B191" s="16">
        <v>8</v>
      </c>
      <c r="C191" s="56"/>
      <c r="D191" s="56"/>
      <c r="E191" s="79"/>
      <c r="F191" s="56"/>
      <c r="G191" s="517"/>
      <c r="H191" s="80" t="s">
        <v>84</v>
      </c>
      <c r="I191" s="78"/>
      <c r="J191" s="35"/>
      <c r="K191" s="463">
        <f>SUM(F212:F233)</f>
        <v>1118087</v>
      </c>
      <c r="L191" s="355">
        <f>SUM(I212:I233)</f>
        <v>70452.11</v>
      </c>
    </row>
    <row r="192" spans="1:9" s="57" customFormat="1" ht="13.5" thickBot="1">
      <c r="A192" s="15"/>
      <c r="B192" s="16"/>
      <c r="C192" s="56"/>
      <c r="D192" s="56"/>
      <c r="E192" s="79"/>
      <c r="F192" s="56"/>
      <c r="G192" s="517"/>
      <c r="H192" s="80"/>
      <c r="I192" s="78"/>
    </row>
    <row r="193" spans="1:11" s="36" customFormat="1" ht="13.5" thickBot="1">
      <c r="A193" s="19" t="s">
        <v>41</v>
      </c>
      <c r="B193" s="20" t="s">
        <v>76</v>
      </c>
      <c r="C193" s="680" t="s">
        <v>54</v>
      </c>
      <c r="D193" s="681"/>
      <c r="E193" s="21" t="s">
        <v>40</v>
      </c>
      <c r="F193" s="20" t="s">
        <v>85</v>
      </c>
      <c r="G193" s="414" t="s">
        <v>86</v>
      </c>
      <c r="H193" s="22" t="s">
        <v>87</v>
      </c>
      <c r="I193" s="203" t="s">
        <v>92</v>
      </c>
      <c r="J193" s="35"/>
      <c r="K193" s="355" t="s">
        <v>84</v>
      </c>
    </row>
    <row r="194" spans="1:10" s="45" customFormat="1" ht="12.75">
      <c r="A194" s="37"/>
      <c r="B194" s="483"/>
      <c r="C194" s="65"/>
      <c r="D194" s="65"/>
      <c r="E194" s="31" t="s">
        <v>24</v>
      </c>
      <c r="F194" s="87">
        <f>SUM(F196)</f>
        <v>115000</v>
      </c>
      <c r="G194" s="133">
        <f>SUM(G196:G196)</f>
        <v>52132.32</v>
      </c>
      <c r="H194" s="33">
        <f t="shared" si="6"/>
        <v>45.33245217391304</v>
      </c>
      <c r="I194" s="68">
        <f>SUM(I196)</f>
        <v>0</v>
      </c>
      <c r="J194" s="44"/>
    </row>
    <row r="195" spans="1:10" s="45" customFormat="1" ht="12.75">
      <c r="A195" s="63"/>
      <c r="B195" s="64"/>
      <c r="C195" s="39"/>
      <c r="D195" s="39"/>
      <c r="E195" s="40" t="s">
        <v>88</v>
      </c>
      <c r="F195" s="41"/>
      <c r="G195" s="114" t="s">
        <v>84</v>
      </c>
      <c r="H195" s="33" t="s">
        <v>84</v>
      </c>
      <c r="I195" s="34"/>
      <c r="J195" s="44"/>
    </row>
    <row r="196" spans="1:10" s="36" customFormat="1" ht="12.75">
      <c r="A196" s="63"/>
      <c r="B196" s="63"/>
      <c r="C196" s="174"/>
      <c r="D196" s="215">
        <v>6060</v>
      </c>
      <c r="E196" s="292" t="s">
        <v>75</v>
      </c>
      <c r="F196" s="93">
        <v>115000</v>
      </c>
      <c r="G196" s="114">
        <v>52132.32</v>
      </c>
      <c r="H196" s="50">
        <f>G196*100/F196</f>
        <v>45.33245217391304</v>
      </c>
      <c r="I196" s="34">
        <f>SUM(I197:I198)</f>
        <v>0</v>
      </c>
      <c r="J196" s="35"/>
    </row>
    <row r="197" spans="1:10" s="45" customFormat="1" ht="25.5">
      <c r="A197" s="204"/>
      <c r="B197" s="204"/>
      <c r="C197" s="204"/>
      <c r="D197" s="213"/>
      <c r="E197" s="526" t="s">
        <v>244</v>
      </c>
      <c r="F197" s="349" t="s">
        <v>84</v>
      </c>
      <c r="G197" s="46">
        <v>52132.32</v>
      </c>
      <c r="H197" s="342" t="s">
        <v>84</v>
      </c>
      <c r="I197" s="294">
        <v>0</v>
      </c>
      <c r="J197" s="44"/>
    </row>
    <row r="198" spans="1:10" s="5" customFormat="1" ht="12.75">
      <c r="A198" s="204"/>
      <c r="B198" s="204"/>
      <c r="C198" s="204"/>
      <c r="D198" s="213"/>
      <c r="E198" s="533" t="s">
        <v>245</v>
      </c>
      <c r="F198" s="349" t="s">
        <v>84</v>
      </c>
      <c r="G198" s="46">
        <v>0</v>
      </c>
      <c r="H198" s="342" t="s">
        <v>84</v>
      </c>
      <c r="I198" s="294">
        <v>0</v>
      </c>
      <c r="J198" s="4"/>
    </row>
    <row r="199" spans="1:10" s="36" customFormat="1" ht="12.75">
      <c r="A199" s="13"/>
      <c r="B199" s="100">
        <v>75075</v>
      </c>
      <c r="C199" s="2"/>
      <c r="D199" s="3"/>
      <c r="E199" s="25" t="s">
        <v>53</v>
      </c>
      <c r="F199" s="200">
        <f>SUM(F200)</f>
        <v>99079</v>
      </c>
      <c r="G199" s="590">
        <f>SUM(G200)</f>
        <v>76749.56</v>
      </c>
      <c r="H199" s="26">
        <f>G199*100/F199</f>
        <v>77.46299417636432</v>
      </c>
      <c r="I199" s="27">
        <f>SUM(I200)</f>
        <v>0</v>
      </c>
      <c r="J199" s="35"/>
    </row>
    <row r="200" spans="1:10" s="36" customFormat="1" ht="51">
      <c r="A200" s="28"/>
      <c r="B200" s="374"/>
      <c r="C200" s="30"/>
      <c r="D200" s="29"/>
      <c r="E200" s="31" t="s">
        <v>247</v>
      </c>
      <c r="F200" s="62">
        <f>SUM(F202:F208)</f>
        <v>99079</v>
      </c>
      <c r="G200" s="584">
        <f>SUM(G202:G208)</f>
        <v>76749.56</v>
      </c>
      <c r="H200" s="33">
        <f>G200*100/F200</f>
        <v>77.46299417636432</v>
      </c>
      <c r="I200" s="34">
        <f>SUM(I202:I208)</f>
        <v>0</v>
      </c>
      <c r="J200" s="35"/>
    </row>
    <row r="201" spans="1:10" s="36" customFormat="1" ht="12.75">
      <c r="A201" s="63"/>
      <c r="B201" s="64"/>
      <c r="C201" s="39"/>
      <c r="D201" s="39"/>
      <c r="E201" s="40" t="s">
        <v>88</v>
      </c>
      <c r="F201" s="41"/>
      <c r="G201" s="114"/>
      <c r="H201" s="33" t="s">
        <v>84</v>
      </c>
      <c r="I201" s="34"/>
      <c r="J201" s="35"/>
    </row>
    <row r="202" spans="1:10" s="36" customFormat="1" ht="25.5">
      <c r="A202" s="63"/>
      <c r="B202" s="37"/>
      <c r="C202" s="65"/>
      <c r="D202" s="73">
        <v>4170</v>
      </c>
      <c r="E202" s="31" t="s">
        <v>95</v>
      </c>
      <c r="F202" s="110">
        <v>6000</v>
      </c>
      <c r="G202" s="114">
        <v>4070</v>
      </c>
      <c r="H202" s="99">
        <f aca="true" t="shared" si="7" ref="H202:H210">G202*100/F202</f>
        <v>67.83333333333333</v>
      </c>
      <c r="I202" s="34">
        <v>0</v>
      </c>
      <c r="J202" s="35"/>
    </row>
    <row r="203" spans="1:9" s="57" customFormat="1" ht="12.75">
      <c r="A203" s="63"/>
      <c r="B203" s="37"/>
      <c r="C203" s="65"/>
      <c r="D203" s="73">
        <v>4210</v>
      </c>
      <c r="E203" s="31" t="s">
        <v>188</v>
      </c>
      <c r="F203" s="48">
        <v>17000</v>
      </c>
      <c r="G203" s="114">
        <v>14766.44</v>
      </c>
      <c r="H203" s="99">
        <f t="shared" si="7"/>
        <v>86.86141176470588</v>
      </c>
      <c r="I203" s="34">
        <v>0</v>
      </c>
    </row>
    <row r="204" spans="1:9" s="57" customFormat="1" ht="12.75">
      <c r="A204" s="63"/>
      <c r="B204" s="37"/>
      <c r="C204" s="65"/>
      <c r="D204" s="73">
        <v>4300</v>
      </c>
      <c r="E204" s="31" t="s">
        <v>191</v>
      </c>
      <c r="F204" s="48">
        <v>53979</v>
      </c>
      <c r="G204" s="114">
        <v>37944.62</v>
      </c>
      <c r="H204" s="99">
        <f t="shared" si="7"/>
        <v>70.29515181829971</v>
      </c>
      <c r="I204" s="34">
        <v>0</v>
      </c>
    </row>
    <row r="205" spans="1:9" s="57" customFormat="1" ht="12.75">
      <c r="A205" s="63"/>
      <c r="B205" s="37"/>
      <c r="C205" s="65"/>
      <c r="D205" s="73">
        <v>4307</v>
      </c>
      <c r="E205" s="31" t="s">
        <v>246</v>
      </c>
      <c r="F205" s="48">
        <v>13020</v>
      </c>
      <c r="G205" s="114">
        <v>13020</v>
      </c>
      <c r="H205" s="99">
        <f>G205*100/F205</f>
        <v>100</v>
      </c>
      <c r="I205" s="34">
        <v>0</v>
      </c>
    </row>
    <row r="206" spans="1:9" s="57" customFormat="1" ht="12.75">
      <c r="A206" s="63"/>
      <c r="B206" s="37"/>
      <c r="C206" s="65"/>
      <c r="D206" s="73">
        <v>4309</v>
      </c>
      <c r="E206" s="31" t="s">
        <v>246</v>
      </c>
      <c r="F206" s="48">
        <v>5580</v>
      </c>
      <c r="G206" s="114">
        <v>5580</v>
      </c>
      <c r="H206" s="99">
        <f>G206*100/F206</f>
        <v>100</v>
      </c>
      <c r="I206" s="34">
        <v>0</v>
      </c>
    </row>
    <row r="207" spans="1:10" s="36" customFormat="1" ht="12.75">
      <c r="A207" s="63"/>
      <c r="B207" s="37"/>
      <c r="C207" s="65"/>
      <c r="D207" s="73">
        <v>4380</v>
      </c>
      <c r="E207" s="31" t="s">
        <v>277</v>
      </c>
      <c r="F207" s="48">
        <v>3000</v>
      </c>
      <c r="G207" s="114">
        <v>1045.5</v>
      </c>
      <c r="H207" s="33">
        <f>G207*100/F207</f>
        <v>34.85</v>
      </c>
      <c r="I207" s="34">
        <v>0</v>
      </c>
      <c r="J207" s="35"/>
    </row>
    <row r="208" spans="1:10" s="5" customFormat="1" ht="12.75">
      <c r="A208" s="37"/>
      <c r="B208" s="395"/>
      <c r="C208" s="65"/>
      <c r="D208" s="73">
        <v>4430</v>
      </c>
      <c r="E208" s="31" t="s">
        <v>199</v>
      </c>
      <c r="F208" s="48">
        <v>500</v>
      </c>
      <c r="G208" s="114">
        <v>323</v>
      </c>
      <c r="H208" s="99">
        <f t="shared" si="7"/>
        <v>64.6</v>
      </c>
      <c r="I208" s="34">
        <v>0</v>
      </c>
      <c r="J208" s="4"/>
    </row>
    <row r="209" spans="1:11" s="36" customFormat="1" ht="12.75">
      <c r="A209" s="13"/>
      <c r="B209" s="94">
        <v>75095</v>
      </c>
      <c r="C209" s="2"/>
      <c r="D209" s="3"/>
      <c r="E209" s="95" t="s">
        <v>62</v>
      </c>
      <c r="F209" s="91">
        <f>SUM(F210)</f>
        <v>1118087</v>
      </c>
      <c r="G209" s="549">
        <f>SUM(G210)</f>
        <v>924164.39</v>
      </c>
      <c r="H209" s="26">
        <f t="shared" si="7"/>
        <v>82.65585683403886</v>
      </c>
      <c r="I209" s="27">
        <f>SUM(I210)</f>
        <v>70452.11</v>
      </c>
      <c r="K209" s="355" t="s">
        <v>84</v>
      </c>
    </row>
    <row r="210" spans="1:9" s="36" customFormat="1" ht="114.75">
      <c r="A210" s="28"/>
      <c r="B210" s="81"/>
      <c r="C210" s="30"/>
      <c r="D210" s="29"/>
      <c r="E210" s="31" t="s">
        <v>214</v>
      </c>
      <c r="F210" s="92">
        <f>SUM(F212:F233)</f>
        <v>1118087</v>
      </c>
      <c r="G210" s="150">
        <f>SUM(G212:G233)</f>
        <v>924164.39</v>
      </c>
      <c r="H210" s="33">
        <f t="shared" si="7"/>
        <v>82.65585683403886</v>
      </c>
      <c r="I210" s="34">
        <f>SUM(I212:I233)</f>
        <v>70452.11</v>
      </c>
    </row>
    <row r="211" spans="1:9" s="36" customFormat="1" ht="12.75">
      <c r="A211" s="63"/>
      <c r="B211" s="64"/>
      <c r="C211" s="70"/>
      <c r="D211" s="70"/>
      <c r="E211" s="72" t="s">
        <v>88</v>
      </c>
      <c r="F211" s="104"/>
      <c r="G211" s="516"/>
      <c r="H211" s="23" t="s">
        <v>84</v>
      </c>
      <c r="I211" s="114"/>
    </row>
    <row r="212" spans="1:9" s="36" customFormat="1" ht="25.5">
      <c r="A212" s="76"/>
      <c r="B212" s="395"/>
      <c r="C212" s="65"/>
      <c r="D212" s="73">
        <v>3030</v>
      </c>
      <c r="E212" s="31" t="s">
        <v>96</v>
      </c>
      <c r="F212" s="109">
        <v>60480</v>
      </c>
      <c r="G212" s="114">
        <v>60480</v>
      </c>
      <c r="H212" s="33">
        <f aca="true" t="shared" si="8" ref="H212:H233">G212*100/F212</f>
        <v>100</v>
      </c>
      <c r="I212" s="34">
        <v>0</v>
      </c>
    </row>
    <row r="213" spans="1:12" s="36" customFormat="1" ht="12.75">
      <c r="A213" s="15" t="s">
        <v>81</v>
      </c>
      <c r="B213" s="16">
        <v>9</v>
      </c>
      <c r="C213" s="56"/>
      <c r="D213" s="56"/>
      <c r="E213" s="79"/>
      <c r="F213" s="56"/>
      <c r="G213" s="517"/>
      <c r="H213" s="80" t="s">
        <v>84</v>
      </c>
      <c r="I213" s="78"/>
      <c r="K213" s="464">
        <f>SUM(F220:F236)</f>
        <v>377132</v>
      </c>
      <c r="L213" s="355">
        <f>SUM(G220,G227:G236)</f>
        <v>71269.12</v>
      </c>
    </row>
    <row r="214" spans="1:9" s="36" customFormat="1" ht="13.5" thickBot="1">
      <c r="A214" s="538"/>
      <c r="B214" s="539"/>
      <c r="C214" s="540"/>
      <c r="D214" s="540"/>
      <c r="E214" s="541"/>
      <c r="F214" s="540"/>
      <c r="G214" s="542"/>
      <c r="H214" s="504"/>
      <c r="I214" s="543"/>
    </row>
    <row r="215" spans="1:10" s="36" customFormat="1" ht="13.5" thickBot="1">
      <c r="A215" s="19" t="s">
        <v>41</v>
      </c>
      <c r="B215" s="20" t="s">
        <v>76</v>
      </c>
      <c r="C215" s="680" t="s">
        <v>54</v>
      </c>
      <c r="D215" s="681"/>
      <c r="E215" s="21" t="s">
        <v>40</v>
      </c>
      <c r="F215" s="20" t="s">
        <v>85</v>
      </c>
      <c r="G215" s="414" t="s">
        <v>86</v>
      </c>
      <c r="H215" s="22" t="s">
        <v>87</v>
      </c>
      <c r="I215" s="203" t="s">
        <v>92</v>
      </c>
      <c r="J215" s="35"/>
    </row>
    <row r="216" spans="1:9" s="36" customFormat="1" ht="12.75">
      <c r="A216" s="113"/>
      <c r="B216" s="28"/>
      <c r="C216" s="29"/>
      <c r="D216" s="73">
        <v>4010</v>
      </c>
      <c r="E216" s="31" t="s">
        <v>30</v>
      </c>
      <c r="F216" s="106">
        <v>506976</v>
      </c>
      <c r="G216" s="114">
        <v>459052.34</v>
      </c>
      <c r="H216" s="33">
        <f t="shared" si="8"/>
        <v>90.54715410591429</v>
      </c>
      <c r="I216" s="34">
        <v>13616</v>
      </c>
    </row>
    <row r="217" spans="1:10" s="36" customFormat="1" ht="12.75">
      <c r="A217" s="108"/>
      <c r="B217" s="37"/>
      <c r="C217" s="65"/>
      <c r="D217" s="73">
        <v>4040</v>
      </c>
      <c r="E217" s="31" t="s">
        <v>69</v>
      </c>
      <c r="F217" s="110">
        <v>38802</v>
      </c>
      <c r="G217" s="114">
        <v>38801.61</v>
      </c>
      <c r="H217" s="33">
        <f t="shared" si="8"/>
        <v>99.99899489717025</v>
      </c>
      <c r="I217" s="34">
        <v>36273.66</v>
      </c>
      <c r="J217" s="35"/>
    </row>
    <row r="218" spans="1:10" s="36" customFormat="1" ht="12.75">
      <c r="A218" s="63"/>
      <c r="B218" s="37"/>
      <c r="C218" s="467"/>
      <c r="D218" s="71">
        <v>4100</v>
      </c>
      <c r="E218" s="72" t="s">
        <v>52</v>
      </c>
      <c r="F218" s="229">
        <v>49596</v>
      </c>
      <c r="G218" s="114">
        <v>38398</v>
      </c>
      <c r="H218" s="33">
        <f t="shared" si="8"/>
        <v>77.42156625534318</v>
      </c>
      <c r="I218" s="34">
        <v>0</v>
      </c>
      <c r="J218" s="35"/>
    </row>
    <row r="219" spans="1:10" s="36" customFormat="1" ht="12.75">
      <c r="A219" s="108"/>
      <c r="B219" s="37"/>
      <c r="C219" s="65"/>
      <c r="D219" s="73">
        <v>4110</v>
      </c>
      <c r="E219" s="31" t="s">
        <v>79</v>
      </c>
      <c r="F219" s="110">
        <v>93543</v>
      </c>
      <c r="G219" s="114">
        <v>85399.47</v>
      </c>
      <c r="H219" s="33">
        <f t="shared" si="8"/>
        <v>91.29434591578205</v>
      </c>
      <c r="I219" s="34">
        <v>11455.09</v>
      </c>
      <c r="J219" s="35"/>
    </row>
    <row r="220" spans="1:10" s="36" customFormat="1" ht="12.75">
      <c r="A220" s="63"/>
      <c r="B220" s="37"/>
      <c r="C220" s="70"/>
      <c r="D220" s="71">
        <v>4120</v>
      </c>
      <c r="E220" s="72" t="s">
        <v>45</v>
      </c>
      <c r="F220" s="186">
        <v>13332</v>
      </c>
      <c r="G220" s="114">
        <v>10680.63</v>
      </c>
      <c r="H220" s="99">
        <f t="shared" si="8"/>
        <v>80.11273627362736</v>
      </c>
      <c r="I220" s="34">
        <v>1764.94</v>
      </c>
      <c r="J220" s="35"/>
    </row>
    <row r="221" spans="1:10" s="36" customFormat="1" ht="12.75">
      <c r="A221" s="63"/>
      <c r="B221" s="37"/>
      <c r="C221" s="65"/>
      <c r="D221" s="73">
        <v>4210</v>
      </c>
      <c r="E221" s="31" t="s">
        <v>188</v>
      </c>
      <c r="F221" s="48">
        <v>57000</v>
      </c>
      <c r="G221" s="114">
        <v>33157.83</v>
      </c>
      <c r="H221" s="33">
        <f t="shared" si="8"/>
        <v>58.17163157894737</v>
      </c>
      <c r="I221" s="34">
        <v>0</v>
      </c>
      <c r="J221" s="35"/>
    </row>
    <row r="222" spans="1:10" s="36" customFormat="1" ht="12.75">
      <c r="A222" s="63"/>
      <c r="B222" s="37"/>
      <c r="C222" s="65"/>
      <c r="D222" s="73">
        <v>4260</v>
      </c>
      <c r="E222" s="31" t="s">
        <v>193</v>
      </c>
      <c r="F222" s="48">
        <v>23200</v>
      </c>
      <c r="G222" s="114">
        <v>13100.61</v>
      </c>
      <c r="H222" s="33">
        <f t="shared" si="8"/>
        <v>56.46814655172414</v>
      </c>
      <c r="I222" s="34">
        <v>62.42</v>
      </c>
      <c r="J222" s="35"/>
    </row>
    <row r="223" spans="1:10" s="36" customFormat="1" ht="12.75">
      <c r="A223" s="63"/>
      <c r="B223" s="37"/>
      <c r="C223" s="65"/>
      <c r="D223" s="73">
        <v>4270</v>
      </c>
      <c r="E223" s="31" t="s">
        <v>189</v>
      </c>
      <c r="F223" s="48">
        <v>1690</v>
      </c>
      <c r="G223" s="114">
        <v>223.41</v>
      </c>
      <c r="H223" s="33">
        <f t="shared" si="8"/>
        <v>13.219526627218935</v>
      </c>
      <c r="I223" s="34">
        <v>0</v>
      </c>
      <c r="J223" s="35"/>
    </row>
    <row r="224" spans="1:10" s="36" customFormat="1" ht="12.75">
      <c r="A224" s="63"/>
      <c r="B224" s="37"/>
      <c r="C224" s="65"/>
      <c r="D224" s="73">
        <v>4300</v>
      </c>
      <c r="E224" s="31" t="s">
        <v>191</v>
      </c>
      <c r="F224" s="48">
        <v>143673</v>
      </c>
      <c r="G224" s="114">
        <v>130971.85</v>
      </c>
      <c r="H224" s="33">
        <f t="shared" si="8"/>
        <v>91.15968205577944</v>
      </c>
      <c r="I224" s="34">
        <v>7280</v>
      </c>
      <c r="J224" s="35"/>
    </row>
    <row r="225" spans="1:10" s="36" customFormat="1" ht="38.25">
      <c r="A225" s="63"/>
      <c r="B225" s="37"/>
      <c r="C225" s="65"/>
      <c r="D225" s="73">
        <v>4370</v>
      </c>
      <c r="E225" s="31" t="s">
        <v>195</v>
      </c>
      <c r="F225" s="48">
        <v>1750</v>
      </c>
      <c r="G225" s="114">
        <v>1702.15</v>
      </c>
      <c r="H225" s="33">
        <f t="shared" si="8"/>
        <v>97.26571428571428</v>
      </c>
      <c r="I225" s="34">
        <v>0</v>
      </c>
      <c r="J225" s="35"/>
    </row>
    <row r="226" spans="1:10" s="36" customFormat="1" ht="12.75">
      <c r="A226" s="63"/>
      <c r="B226" s="37"/>
      <c r="C226" s="65"/>
      <c r="D226" s="73">
        <v>4380</v>
      </c>
      <c r="E226" s="31" t="s">
        <v>277</v>
      </c>
      <c r="F226" s="48">
        <v>50</v>
      </c>
      <c r="G226" s="114">
        <v>50</v>
      </c>
      <c r="H226" s="33">
        <f>G226*100/F226</f>
        <v>100</v>
      </c>
      <c r="I226" s="34">
        <v>0</v>
      </c>
      <c r="J226" s="35"/>
    </row>
    <row r="227" spans="1:10" s="36" customFormat="1" ht="25.5">
      <c r="A227" s="63"/>
      <c r="B227" s="37"/>
      <c r="C227" s="65"/>
      <c r="D227" s="73">
        <v>4400</v>
      </c>
      <c r="E227" s="31" t="s">
        <v>196</v>
      </c>
      <c r="F227" s="48">
        <v>9700</v>
      </c>
      <c r="G227" s="114">
        <v>8058.38</v>
      </c>
      <c r="H227" s="33">
        <f t="shared" si="8"/>
        <v>83.07608247422681</v>
      </c>
      <c r="I227" s="34">
        <v>0</v>
      </c>
      <c r="J227" s="35"/>
    </row>
    <row r="228" spans="1:10" s="36" customFormat="1" ht="12.75">
      <c r="A228" s="63"/>
      <c r="B228" s="37"/>
      <c r="C228" s="65"/>
      <c r="D228" s="73">
        <v>4430</v>
      </c>
      <c r="E228" s="31" t="s">
        <v>199</v>
      </c>
      <c r="F228" s="48">
        <v>4090</v>
      </c>
      <c r="G228" s="114">
        <v>3361</v>
      </c>
      <c r="H228" s="33">
        <f t="shared" si="8"/>
        <v>82.1760391198044</v>
      </c>
      <c r="I228" s="34">
        <v>0</v>
      </c>
      <c r="J228" s="35"/>
    </row>
    <row r="229" spans="1:9" s="57" customFormat="1" ht="12.75">
      <c r="A229" s="63"/>
      <c r="B229" s="37"/>
      <c r="C229" s="65"/>
      <c r="D229" s="73">
        <v>4440</v>
      </c>
      <c r="E229" s="31" t="s">
        <v>200</v>
      </c>
      <c r="F229" s="48">
        <v>12686</v>
      </c>
      <c r="G229" s="114">
        <v>12685.94</v>
      </c>
      <c r="H229" s="33">
        <f t="shared" si="8"/>
        <v>99.99952703767933</v>
      </c>
      <c r="I229" s="34">
        <v>0</v>
      </c>
    </row>
    <row r="230" spans="1:10" s="5" customFormat="1" ht="25.5">
      <c r="A230" s="63"/>
      <c r="B230" s="37"/>
      <c r="C230" s="65"/>
      <c r="D230" s="73">
        <v>4520</v>
      </c>
      <c r="E230" s="31" t="s">
        <v>283</v>
      </c>
      <c r="F230" s="48">
        <v>500</v>
      </c>
      <c r="G230" s="114">
        <v>233.88</v>
      </c>
      <c r="H230" s="33">
        <f t="shared" si="8"/>
        <v>46.776</v>
      </c>
      <c r="I230" s="34"/>
      <c r="J230" s="4"/>
    </row>
    <row r="231" spans="1:9" s="57" customFormat="1" ht="12.75">
      <c r="A231" s="63"/>
      <c r="B231" s="37"/>
      <c r="C231" s="39"/>
      <c r="D231" s="42">
        <v>4580</v>
      </c>
      <c r="E231" s="40" t="s">
        <v>243</v>
      </c>
      <c r="F231" s="496">
        <v>70669</v>
      </c>
      <c r="G231" s="114">
        <v>19</v>
      </c>
      <c r="H231" s="33">
        <f t="shared" si="8"/>
        <v>0.026885904710693513</v>
      </c>
      <c r="I231" s="34">
        <v>0</v>
      </c>
    </row>
    <row r="232" spans="1:10" s="18" customFormat="1" ht="12.75">
      <c r="A232" s="37"/>
      <c r="B232" s="82"/>
      <c r="C232" s="70"/>
      <c r="D232" s="71">
        <v>4610</v>
      </c>
      <c r="E232" s="72" t="s">
        <v>201</v>
      </c>
      <c r="F232" s="231">
        <v>30000</v>
      </c>
      <c r="G232" s="114">
        <v>27788.29</v>
      </c>
      <c r="H232" s="33">
        <f t="shared" si="8"/>
        <v>92.62763333333334</v>
      </c>
      <c r="I232" s="34">
        <v>0</v>
      </c>
      <c r="J232" s="17"/>
    </row>
    <row r="233" spans="1:9" s="11" customFormat="1" ht="26.25" thickBot="1">
      <c r="A233" s="128"/>
      <c r="B233" s="235"/>
      <c r="C233" s="570"/>
      <c r="D233" s="571">
        <v>4700</v>
      </c>
      <c r="E233" s="635" t="s">
        <v>280</v>
      </c>
      <c r="F233" s="327">
        <v>350</v>
      </c>
      <c r="G233" s="602">
        <v>0</v>
      </c>
      <c r="H233" s="129">
        <f t="shared" si="8"/>
        <v>0</v>
      </c>
      <c r="I233" s="573">
        <v>0</v>
      </c>
    </row>
    <row r="234" spans="1:9" s="36" customFormat="1" ht="25.5">
      <c r="A234" s="257">
        <v>751</v>
      </c>
      <c r="B234" s="244"/>
      <c r="C234" s="244"/>
      <c r="D234" s="245"/>
      <c r="E234" s="246" t="s">
        <v>140</v>
      </c>
      <c r="F234" s="251">
        <f>SUM(F236)</f>
        <v>4221</v>
      </c>
      <c r="G234" s="506">
        <f>SUM(G236)</f>
        <v>4221</v>
      </c>
      <c r="H234" s="258">
        <f>G234*100/F234</f>
        <v>100</v>
      </c>
      <c r="I234" s="259">
        <f>SUM(I236)</f>
        <v>0</v>
      </c>
    </row>
    <row r="235" spans="1:9" s="36" customFormat="1" ht="12.75">
      <c r="A235" s="484"/>
      <c r="B235" s="260"/>
      <c r="C235" s="260"/>
      <c r="D235" s="261"/>
      <c r="E235" s="262" t="s">
        <v>141</v>
      </c>
      <c r="F235" s="260"/>
      <c r="G235" s="603"/>
      <c r="H235" s="258" t="s">
        <v>84</v>
      </c>
      <c r="I235" s="263"/>
    </row>
    <row r="236" spans="1:9" s="57" customFormat="1" ht="67.5" customHeight="1">
      <c r="A236" s="14"/>
      <c r="B236" s="210">
        <v>75101</v>
      </c>
      <c r="C236" s="6"/>
      <c r="D236" s="7"/>
      <c r="E236" s="120" t="s">
        <v>142</v>
      </c>
      <c r="F236" s="121">
        <f>SUM(F238)</f>
        <v>4221</v>
      </c>
      <c r="G236" s="604">
        <f>SUM(G238)</f>
        <v>4221</v>
      </c>
      <c r="H236" s="122">
        <f>G236*100/F236</f>
        <v>100</v>
      </c>
      <c r="I236" s="123">
        <f>SUM(I238)</f>
        <v>0</v>
      </c>
    </row>
    <row r="237" spans="1:9" s="36" customFormat="1" ht="12.75">
      <c r="A237" s="13"/>
      <c r="B237" s="9"/>
      <c r="C237" s="8"/>
      <c r="D237" s="9"/>
      <c r="E237" s="95" t="s">
        <v>143</v>
      </c>
      <c r="F237" s="8"/>
      <c r="G237" s="605"/>
      <c r="H237" s="23" t="s">
        <v>84</v>
      </c>
      <c r="I237" s="124"/>
    </row>
    <row r="238" spans="1:9" s="36" customFormat="1" ht="38.25">
      <c r="A238" s="107"/>
      <c r="B238" s="380"/>
      <c r="C238" s="30"/>
      <c r="D238" s="29"/>
      <c r="E238" s="31" t="s">
        <v>104</v>
      </c>
      <c r="F238" s="48">
        <f>SUM(F243:F246)</f>
        <v>4221</v>
      </c>
      <c r="G238" s="550">
        <f>SUM(G243:G246)</f>
        <v>4221</v>
      </c>
      <c r="H238" s="33">
        <f>G238*100/F238</f>
        <v>100</v>
      </c>
      <c r="I238" s="68">
        <f>SUM(I243:I246)</f>
        <v>0</v>
      </c>
    </row>
    <row r="239" spans="1:12" s="36" customFormat="1" ht="12.75">
      <c r="A239" s="15" t="s">
        <v>81</v>
      </c>
      <c r="B239" s="16">
        <v>10</v>
      </c>
      <c r="C239" s="56"/>
      <c r="D239" s="56"/>
      <c r="E239" s="79"/>
      <c r="F239" s="56"/>
      <c r="G239" s="517"/>
      <c r="H239" s="80" t="s">
        <v>84</v>
      </c>
      <c r="I239" s="78"/>
      <c r="K239" s="464">
        <f>SUM(F251:F267)</f>
        <v>346789</v>
      </c>
      <c r="L239" s="355">
        <f>SUM(G251,G258:G267)</f>
        <v>244420.35000000003</v>
      </c>
    </row>
    <row r="240" spans="1:9" s="36" customFormat="1" ht="13.5" thickBot="1">
      <c r="A240" s="538"/>
      <c r="B240" s="539"/>
      <c r="C240" s="540"/>
      <c r="D240" s="540"/>
      <c r="E240" s="541"/>
      <c r="F240" s="540"/>
      <c r="G240" s="542"/>
      <c r="H240" s="504"/>
      <c r="I240" s="543"/>
    </row>
    <row r="241" spans="1:10" s="36" customFormat="1" ht="13.5" thickBot="1">
      <c r="A241" s="19" t="s">
        <v>41</v>
      </c>
      <c r="B241" s="20" t="s">
        <v>76</v>
      </c>
      <c r="C241" s="680" t="s">
        <v>54</v>
      </c>
      <c r="D241" s="681"/>
      <c r="E241" s="21" t="s">
        <v>40</v>
      </c>
      <c r="F241" s="20" t="s">
        <v>85</v>
      </c>
      <c r="G241" s="414" t="s">
        <v>86</v>
      </c>
      <c r="H241" s="22" t="s">
        <v>87</v>
      </c>
      <c r="I241" s="203" t="s">
        <v>92</v>
      </c>
      <c r="J241" s="35"/>
    </row>
    <row r="242" spans="1:10" s="36" customFormat="1" ht="12.75">
      <c r="A242" s="37"/>
      <c r="B242" s="394"/>
      <c r="C242" s="39"/>
      <c r="D242" s="39"/>
      <c r="E242" s="40" t="s">
        <v>88</v>
      </c>
      <c r="F242" s="41"/>
      <c r="G242" s="114"/>
      <c r="H242" s="33" t="s">
        <v>84</v>
      </c>
      <c r="I242" s="34"/>
      <c r="J242" s="35"/>
    </row>
    <row r="243" spans="1:9" s="11" customFormat="1" ht="12.75">
      <c r="A243" s="37"/>
      <c r="B243" s="82"/>
      <c r="C243" s="65"/>
      <c r="D243" s="73">
        <v>4110</v>
      </c>
      <c r="E243" s="31" t="s">
        <v>79</v>
      </c>
      <c r="F243" s="77">
        <v>602</v>
      </c>
      <c r="G243" s="114">
        <v>601.68</v>
      </c>
      <c r="H243" s="33">
        <f aca="true" t="shared" si="9" ref="H243:H249">G243*100/F243</f>
        <v>99.94684385382058</v>
      </c>
      <c r="I243" s="34">
        <v>0</v>
      </c>
    </row>
    <row r="244" spans="1:9" s="5" customFormat="1" ht="12.75">
      <c r="A244" s="37"/>
      <c r="B244" s="82"/>
      <c r="C244" s="39"/>
      <c r="D244" s="42">
        <v>4120</v>
      </c>
      <c r="E244" s="40" t="s">
        <v>45</v>
      </c>
      <c r="F244" s="305">
        <v>86</v>
      </c>
      <c r="G244" s="162">
        <v>85.76</v>
      </c>
      <c r="H244" s="50">
        <f t="shared" si="9"/>
        <v>99.72093023255815</v>
      </c>
      <c r="I244" s="49">
        <v>0</v>
      </c>
    </row>
    <row r="245" spans="1:9" s="36" customFormat="1" ht="25.5">
      <c r="A245" s="37"/>
      <c r="B245" s="82"/>
      <c r="C245" s="370"/>
      <c r="D245" s="306">
        <v>4170</v>
      </c>
      <c r="E245" s="31" t="s">
        <v>95</v>
      </c>
      <c r="F245" s="307">
        <v>3500</v>
      </c>
      <c r="G245" s="114">
        <v>3500</v>
      </c>
      <c r="H245" s="99">
        <f t="shared" si="9"/>
        <v>100</v>
      </c>
      <c r="I245" s="34">
        <v>0</v>
      </c>
    </row>
    <row r="246" spans="1:9" s="36" customFormat="1" ht="13.5" thickBot="1">
      <c r="A246" s="235"/>
      <c r="B246" s="485"/>
      <c r="C246" s="409"/>
      <c r="D246" s="115">
        <v>4210</v>
      </c>
      <c r="E246" s="116" t="s">
        <v>188</v>
      </c>
      <c r="F246" s="327">
        <v>33</v>
      </c>
      <c r="G246" s="597">
        <v>33.56</v>
      </c>
      <c r="H246" s="129">
        <f t="shared" si="9"/>
        <v>101.6969696969697</v>
      </c>
      <c r="I246" s="117">
        <v>0</v>
      </c>
    </row>
    <row r="247" spans="1:10" s="36" customFormat="1" ht="25.5">
      <c r="A247" s="672">
        <v>754</v>
      </c>
      <c r="B247" s="253"/>
      <c r="C247" s="253"/>
      <c r="D247" s="254"/>
      <c r="E247" s="255" t="s">
        <v>80</v>
      </c>
      <c r="F247" s="362">
        <f>SUM(F248)</f>
        <v>466074</v>
      </c>
      <c r="G247" s="362">
        <f>SUM(G248)</f>
        <v>338212.01</v>
      </c>
      <c r="H247" s="241">
        <f t="shared" si="9"/>
        <v>72.56616116753992</v>
      </c>
      <c r="I247" s="248">
        <f>SUM(I248)</f>
        <v>7978.65</v>
      </c>
      <c r="J247" s="35"/>
    </row>
    <row r="248" spans="1:10" s="36" customFormat="1" ht="12.75">
      <c r="A248" s="13"/>
      <c r="B248" s="217">
        <v>75412</v>
      </c>
      <c r="C248" s="8"/>
      <c r="D248" s="9"/>
      <c r="E248" s="95" t="s">
        <v>44</v>
      </c>
      <c r="F248" s="308">
        <f>SUM(F268,F249)</f>
        <v>466074</v>
      </c>
      <c r="G248" s="606">
        <f>SUM(G268,G249)</f>
        <v>338212.01</v>
      </c>
      <c r="H248" s="26">
        <f t="shared" si="9"/>
        <v>72.56616116753992</v>
      </c>
      <c r="I248" s="59">
        <f>SUM(I249)</f>
        <v>7978.65</v>
      </c>
      <c r="J248" s="35"/>
    </row>
    <row r="249" spans="1:10" s="36" customFormat="1" ht="25.5">
      <c r="A249" s="28"/>
      <c r="B249" s="216"/>
      <c r="C249" s="29"/>
      <c r="D249" s="29"/>
      <c r="E249" s="31" t="s">
        <v>105</v>
      </c>
      <c r="F249" s="101">
        <f>SUM(F255:F267)</f>
        <v>336789</v>
      </c>
      <c r="G249" s="415">
        <f>SUM(G255:G267)</f>
        <v>249670.35000000003</v>
      </c>
      <c r="H249" s="33">
        <f t="shared" si="9"/>
        <v>74.13257261965208</v>
      </c>
      <c r="I249" s="34">
        <f>SUM(I251,I258:I267)</f>
        <v>7978.65</v>
      </c>
      <c r="J249" s="35"/>
    </row>
    <row r="250" spans="1:11" s="45" customFormat="1" ht="12.75" hidden="1">
      <c r="A250" s="63"/>
      <c r="B250" s="64"/>
      <c r="C250" s="39"/>
      <c r="D250" s="39"/>
      <c r="E250" s="40" t="s">
        <v>88</v>
      </c>
      <c r="F250" s="205"/>
      <c r="G250" s="416"/>
      <c r="H250" s="50" t="s">
        <v>84</v>
      </c>
      <c r="I250" s="49"/>
      <c r="K250" s="354" t="s">
        <v>84</v>
      </c>
    </row>
    <row r="251" spans="1:11" s="45" customFormat="1" ht="12.75" hidden="1">
      <c r="A251" s="63"/>
      <c r="B251" s="37"/>
      <c r="C251" s="173"/>
      <c r="D251" s="215">
        <v>2820</v>
      </c>
      <c r="E251" s="320" t="s">
        <v>49</v>
      </c>
      <c r="F251" s="166">
        <v>10000</v>
      </c>
      <c r="G251" s="162">
        <v>0</v>
      </c>
      <c r="H251" s="224">
        <f>G251*100/F251</f>
        <v>0</v>
      </c>
      <c r="I251" s="49">
        <v>0</v>
      </c>
      <c r="K251" s="354" t="s">
        <v>84</v>
      </c>
    </row>
    <row r="252" spans="1:11" s="45" customFormat="1" ht="12.75" hidden="1">
      <c r="A252" s="63"/>
      <c r="B252" s="37"/>
      <c r="C252" s="35"/>
      <c r="D252" s="82"/>
      <c r="E252" s="321" t="s">
        <v>39</v>
      </c>
      <c r="F252" s="35"/>
      <c r="G252" s="199"/>
      <c r="H252" s="295" t="s">
        <v>84</v>
      </c>
      <c r="I252" s="222"/>
      <c r="K252" s="354" t="s">
        <v>84</v>
      </c>
    </row>
    <row r="253" spans="1:9" s="45" customFormat="1" ht="12.75" hidden="1">
      <c r="A253" s="63"/>
      <c r="B253" s="37"/>
      <c r="C253" s="35"/>
      <c r="D253" s="82"/>
      <c r="E253" s="444" t="s">
        <v>110</v>
      </c>
      <c r="F253" s="175"/>
      <c r="G253" s="199"/>
      <c r="H253" s="33" t="s">
        <v>84</v>
      </c>
      <c r="I253" s="68"/>
    </row>
    <row r="254" spans="1:9" s="45" customFormat="1" ht="12.75" hidden="1">
      <c r="A254" s="204"/>
      <c r="B254" s="43"/>
      <c r="C254" s="44"/>
      <c r="D254" s="213"/>
      <c r="E254" s="445" t="s">
        <v>183</v>
      </c>
      <c r="F254" s="344"/>
      <c r="G254" s="46">
        <v>1802.62</v>
      </c>
      <c r="H254" s="347"/>
      <c r="I254" s="226">
        <v>0</v>
      </c>
    </row>
    <row r="255" spans="1:10" s="57" customFormat="1" ht="12.75">
      <c r="A255" s="60"/>
      <c r="B255" s="28"/>
      <c r="C255" s="163"/>
      <c r="D255" s="215">
        <v>2820</v>
      </c>
      <c r="E255" s="320" t="s">
        <v>49</v>
      </c>
      <c r="F255" s="166">
        <v>5250</v>
      </c>
      <c r="G255" s="162">
        <v>5250</v>
      </c>
      <c r="H255" s="640">
        <f>G255*100/F255</f>
        <v>100</v>
      </c>
      <c r="I255" s="162">
        <v>0</v>
      </c>
      <c r="J255" s="56"/>
    </row>
    <row r="256" spans="1:10" s="57" customFormat="1" ht="12.75">
      <c r="A256" s="60"/>
      <c r="B256" s="28"/>
      <c r="C256" s="56"/>
      <c r="D256" s="452"/>
      <c r="E256" s="321" t="s">
        <v>39</v>
      </c>
      <c r="F256" s="56" t="s">
        <v>84</v>
      </c>
      <c r="G256" s="199" t="s">
        <v>84</v>
      </c>
      <c r="H256" s="283" t="s">
        <v>84</v>
      </c>
      <c r="I256" s="199"/>
      <c r="J256" s="56"/>
    </row>
    <row r="257" spans="1:10" s="57" customFormat="1" ht="25.5">
      <c r="A257" s="60"/>
      <c r="B257" s="28"/>
      <c r="C257" s="56"/>
      <c r="D257" s="452"/>
      <c r="E257" s="444" t="s">
        <v>304</v>
      </c>
      <c r="F257" s="56"/>
      <c r="G257" s="199"/>
      <c r="H257" s="390" t="s">
        <v>84</v>
      </c>
      <c r="I257" s="193"/>
      <c r="J257" s="56"/>
    </row>
    <row r="258" spans="1:10" s="36" customFormat="1" ht="25.5">
      <c r="A258" s="63"/>
      <c r="B258" s="37"/>
      <c r="C258" s="370"/>
      <c r="D258" s="306">
        <v>3030</v>
      </c>
      <c r="E258" s="447" t="s">
        <v>10</v>
      </c>
      <c r="F258" s="109">
        <v>15625</v>
      </c>
      <c r="G258" s="114">
        <v>15561.2</v>
      </c>
      <c r="H258" s="33">
        <f>G258*100/F258</f>
        <v>99.59168</v>
      </c>
      <c r="I258" s="34">
        <v>0</v>
      </c>
      <c r="J258" s="35"/>
    </row>
    <row r="259" spans="1:10" s="36" customFormat="1" ht="12.75">
      <c r="A259" s="37"/>
      <c r="B259" s="82"/>
      <c r="C259" s="65"/>
      <c r="D259" s="73">
        <v>4110</v>
      </c>
      <c r="E259" s="31" t="s">
        <v>79</v>
      </c>
      <c r="F259" s="110">
        <v>5000</v>
      </c>
      <c r="G259" s="114">
        <v>206.32</v>
      </c>
      <c r="H259" s="33">
        <f>G259*100/F259</f>
        <v>4.1264</v>
      </c>
      <c r="I259" s="34">
        <v>25.79</v>
      </c>
      <c r="J259" s="35"/>
    </row>
    <row r="260" spans="1:10" s="36" customFormat="1" ht="12.75">
      <c r="A260" s="37"/>
      <c r="B260" s="82"/>
      <c r="C260" s="39"/>
      <c r="D260" s="42">
        <v>4120</v>
      </c>
      <c r="E260" s="40" t="s">
        <v>45</v>
      </c>
      <c r="F260" s="305">
        <v>700</v>
      </c>
      <c r="G260" s="162">
        <v>0</v>
      </c>
      <c r="H260" s="99">
        <f>G260*100/F260</f>
        <v>0</v>
      </c>
      <c r="I260" s="49">
        <v>0</v>
      </c>
      <c r="J260" s="35"/>
    </row>
    <row r="261" spans="1:10" s="36" customFormat="1" ht="25.5">
      <c r="A261" s="63"/>
      <c r="B261" s="37"/>
      <c r="C261" s="65"/>
      <c r="D261" s="73">
        <v>4170</v>
      </c>
      <c r="E261" s="31" t="s">
        <v>95</v>
      </c>
      <c r="F261" s="206">
        <v>33720</v>
      </c>
      <c r="G261" s="415">
        <v>30358.31</v>
      </c>
      <c r="H261" s="33">
        <f>G261*100/F261</f>
        <v>90.0305753262159</v>
      </c>
      <c r="I261" s="34">
        <v>437.27</v>
      </c>
      <c r="J261" s="35"/>
    </row>
    <row r="262" spans="1:10" s="36" customFormat="1" ht="12.75">
      <c r="A262" s="63"/>
      <c r="B262" s="37"/>
      <c r="C262" s="65"/>
      <c r="D262" s="73">
        <v>4210</v>
      </c>
      <c r="E262" s="31" t="s">
        <v>188</v>
      </c>
      <c r="F262" s="48">
        <v>103994</v>
      </c>
      <c r="G262" s="114">
        <v>86770.7</v>
      </c>
      <c r="H262" s="33">
        <f aca="true" t="shared" si="10" ref="H262:H267">G262*100/F262</f>
        <v>83.43817912571879</v>
      </c>
      <c r="I262" s="34">
        <v>1624.69</v>
      </c>
      <c r="J262" s="35"/>
    </row>
    <row r="263" spans="1:10" s="36" customFormat="1" ht="12.75">
      <c r="A263" s="63"/>
      <c r="B263" s="37"/>
      <c r="C263" s="65"/>
      <c r="D263" s="73">
        <v>4260</v>
      </c>
      <c r="E263" s="31" t="s">
        <v>193</v>
      </c>
      <c r="F263" s="48">
        <v>70000</v>
      </c>
      <c r="G263" s="114">
        <v>47322.11</v>
      </c>
      <c r="H263" s="33">
        <f t="shared" si="10"/>
        <v>67.60301428571428</v>
      </c>
      <c r="I263" s="34">
        <v>2960.5</v>
      </c>
      <c r="J263" s="35"/>
    </row>
    <row r="264" spans="1:9" s="36" customFormat="1" ht="12.75">
      <c r="A264" s="63"/>
      <c r="B264" s="37"/>
      <c r="C264" s="65"/>
      <c r="D264" s="73">
        <v>4270</v>
      </c>
      <c r="E264" s="31" t="s">
        <v>189</v>
      </c>
      <c r="F264" s="48">
        <v>20000</v>
      </c>
      <c r="G264" s="114">
        <v>9856.66</v>
      </c>
      <c r="H264" s="33">
        <f t="shared" si="10"/>
        <v>49.2833</v>
      </c>
      <c r="I264" s="34">
        <v>0</v>
      </c>
    </row>
    <row r="265" spans="1:9" s="36" customFormat="1" ht="12.75">
      <c r="A265" s="63"/>
      <c r="B265" s="37"/>
      <c r="C265" s="65"/>
      <c r="D265" s="73">
        <v>4300</v>
      </c>
      <c r="E265" s="31" t="s">
        <v>191</v>
      </c>
      <c r="F265" s="48">
        <v>55000</v>
      </c>
      <c r="G265" s="114">
        <v>35095.38</v>
      </c>
      <c r="H265" s="33">
        <f t="shared" si="10"/>
        <v>63.80978181818181</v>
      </c>
      <c r="I265" s="34">
        <v>98.4</v>
      </c>
    </row>
    <row r="266" spans="1:10" s="36" customFormat="1" ht="14.25" customHeight="1">
      <c r="A266" s="63"/>
      <c r="B266" s="37"/>
      <c r="C266" s="65"/>
      <c r="D266" s="73">
        <v>4370</v>
      </c>
      <c r="E266" s="31" t="s">
        <v>195</v>
      </c>
      <c r="F266" s="48">
        <v>2500</v>
      </c>
      <c r="G266" s="114">
        <v>896.17</v>
      </c>
      <c r="H266" s="33">
        <f t="shared" si="10"/>
        <v>35.8468</v>
      </c>
      <c r="I266" s="34">
        <v>0</v>
      </c>
      <c r="J266" s="35"/>
    </row>
    <row r="267" spans="1:10" s="36" customFormat="1" ht="12.75">
      <c r="A267" s="63"/>
      <c r="B267" s="76"/>
      <c r="C267" s="65"/>
      <c r="D267" s="73">
        <v>4430</v>
      </c>
      <c r="E267" s="31" t="s">
        <v>199</v>
      </c>
      <c r="F267" s="48">
        <v>25000</v>
      </c>
      <c r="G267" s="114">
        <v>18353.5</v>
      </c>
      <c r="H267" s="33">
        <f t="shared" si="10"/>
        <v>73.414</v>
      </c>
      <c r="I267" s="34">
        <v>2832</v>
      </c>
      <c r="J267" s="35"/>
    </row>
    <row r="268" spans="1:9" s="57" customFormat="1" ht="12.75">
      <c r="A268" s="37"/>
      <c r="B268" s="82"/>
      <c r="C268" s="65"/>
      <c r="D268" s="65"/>
      <c r="E268" s="31" t="s">
        <v>4</v>
      </c>
      <c r="F268" s="101">
        <f>SUM(F270,F276)</f>
        <v>129285</v>
      </c>
      <c r="G268" s="599">
        <f>SUM(G270,G276)</f>
        <v>88541.66</v>
      </c>
      <c r="H268" s="33">
        <f>G268*100/F268</f>
        <v>68.48564025215609</v>
      </c>
      <c r="I268" s="34">
        <v>0</v>
      </c>
    </row>
    <row r="269" spans="1:9" s="57" customFormat="1" ht="12.75">
      <c r="A269" s="63"/>
      <c r="B269" s="64"/>
      <c r="C269" s="39"/>
      <c r="D269" s="39"/>
      <c r="E269" s="40" t="s">
        <v>88</v>
      </c>
      <c r="F269" s="205"/>
      <c r="G269" s="416"/>
      <c r="H269" s="50" t="s">
        <v>84</v>
      </c>
      <c r="I269" s="49"/>
    </row>
    <row r="270" spans="1:10" s="18" customFormat="1" ht="12.75">
      <c r="A270" s="63"/>
      <c r="B270" s="63"/>
      <c r="C270" s="174"/>
      <c r="D270" s="215">
        <v>6050</v>
      </c>
      <c r="E270" s="403" t="s">
        <v>71</v>
      </c>
      <c r="F270" s="360">
        <v>120000</v>
      </c>
      <c r="G270" s="593">
        <v>79257.22</v>
      </c>
      <c r="H270" s="99">
        <f>G270*100/F270</f>
        <v>66.04768333333334</v>
      </c>
      <c r="I270" s="172">
        <v>0</v>
      </c>
      <c r="J270" s="17"/>
    </row>
    <row r="271" spans="1:9" s="11" customFormat="1" ht="12.75">
      <c r="A271" s="63"/>
      <c r="B271" s="63"/>
      <c r="C271" s="63"/>
      <c r="D271" s="82"/>
      <c r="E271" s="536" t="s">
        <v>249</v>
      </c>
      <c r="F271" s="377"/>
      <c r="G271" s="586">
        <v>0</v>
      </c>
      <c r="H271" s="373" t="s">
        <v>84</v>
      </c>
      <c r="I271" s="378">
        <v>0</v>
      </c>
    </row>
    <row r="272" spans="1:9" s="11" customFormat="1" ht="25.5">
      <c r="A272" s="75"/>
      <c r="B272" s="76"/>
      <c r="C272" s="75"/>
      <c r="D272" s="395"/>
      <c r="E272" s="537" t="s">
        <v>250</v>
      </c>
      <c r="F272" s="377"/>
      <c r="G272" s="586">
        <v>79257.22</v>
      </c>
      <c r="H272" s="373" t="s">
        <v>84</v>
      </c>
      <c r="I272" s="378">
        <v>0</v>
      </c>
    </row>
    <row r="273" spans="1:9" s="5" customFormat="1" ht="12.75">
      <c r="A273" s="15" t="s">
        <v>81</v>
      </c>
      <c r="B273" s="16">
        <v>11</v>
      </c>
      <c r="C273" s="56"/>
      <c r="D273" s="56"/>
      <c r="E273" s="79"/>
      <c r="F273" s="56"/>
      <c r="G273" s="78"/>
      <c r="H273" s="80" t="s">
        <v>84</v>
      </c>
      <c r="I273" s="78"/>
    </row>
    <row r="274" spans="1:9" s="36" customFormat="1" ht="13.5" thickBot="1">
      <c r="A274" s="15"/>
      <c r="B274" s="16"/>
      <c r="C274" s="56"/>
      <c r="D274" s="56"/>
      <c r="E274" s="79"/>
      <c r="F274" s="56"/>
      <c r="G274" s="78"/>
      <c r="H274" s="80"/>
      <c r="I274" s="78"/>
    </row>
    <row r="275" spans="1:9" s="36" customFormat="1" ht="13.5" thickBot="1">
      <c r="A275" s="19" t="s">
        <v>41</v>
      </c>
      <c r="B275" s="20" t="s">
        <v>76</v>
      </c>
      <c r="C275" s="680" t="s">
        <v>54</v>
      </c>
      <c r="D275" s="681"/>
      <c r="E275" s="21" t="s">
        <v>40</v>
      </c>
      <c r="F275" s="20" t="s">
        <v>85</v>
      </c>
      <c r="G275" s="414" t="s">
        <v>86</v>
      </c>
      <c r="H275" s="22" t="s">
        <v>87</v>
      </c>
      <c r="I275" s="203" t="s">
        <v>92</v>
      </c>
    </row>
    <row r="276" spans="1:10" s="18" customFormat="1" ht="51">
      <c r="A276" s="37"/>
      <c r="B276" s="82"/>
      <c r="C276" s="35"/>
      <c r="D276" s="289">
        <v>6230</v>
      </c>
      <c r="E276" s="534" t="s">
        <v>248</v>
      </c>
      <c r="F276" s="535">
        <v>9285</v>
      </c>
      <c r="G276" s="600">
        <v>9284.44</v>
      </c>
      <c r="H276" s="33">
        <f>G276*100/F276</f>
        <v>99.99396876682822</v>
      </c>
      <c r="I276" s="157">
        <v>0</v>
      </c>
      <c r="J276" s="17"/>
    </row>
    <row r="277" spans="1:9" s="11" customFormat="1" ht="39" thickBot="1">
      <c r="A277" s="235"/>
      <c r="B277" s="485"/>
      <c r="C277" s="570"/>
      <c r="D277" s="570"/>
      <c r="E277" s="575" t="s">
        <v>251</v>
      </c>
      <c r="F277" s="607"/>
      <c r="G277" s="608">
        <v>9284.44</v>
      </c>
      <c r="H277" s="548" t="s">
        <v>84</v>
      </c>
      <c r="I277" s="610">
        <v>0</v>
      </c>
    </row>
    <row r="278" spans="1:9" s="11" customFormat="1" ht="12.75">
      <c r="A278" s="546">
        <v>757</v>
      </c>
      <c r="B278" s="609"/>
      <c r="C278" s="266"/>
      <c r="D278" s="267"/>
      <c r="E278" s="262" t="s">
        <v>59</v>
      </c>
      <c r="F278" s="268">
        <f>SUM(F279)</f>
        <v>1224856.46</v>
      </c>
      <c r="G278" s="268">
        <f>SUM(G279)</f>
        <v>1071238.94</v>
      </c>
      <c r="H278" s="241">
        <f>G278*100/F278</f>
        <v>87.45832470851319</v>
      </c>
      <c r="I278" s="248">
        <f>SUM(I279,I273)</f>
        <v>59733.91</v>
      </c>
    </row>
    <row r="279" spans="1:9" s="5" customFormat="1" ht="25.5">
      <c r="A279" s="13"/>
      <c r="B279" s="236">
        <v>75702</v>
      </c>
      <c r="C279" s="4"/>
      <c r="D279" s="4"/>
      <c r="E279" s="126" t="s">
        <v>144</v>
      </c>
      <c r="F279" s="497">
        <f>SUM(F280)</f>
        <v>1224856.46</v>
      </c>
      <c r="G279" s="611">
        <f>SUM(G280)</f>
        <v>1071238.94</v>
      </c>
      <c r="H279" s="574">
        <f>G279*100/F279</f>
        <v>87.45832470851319</v>
      </c>
      <c r="I279" s="59">
        <f>SUM(I280)</f>
        <v>59733.91</v>
      </c>
    </row>
    <row r="280" spans="1:9" s="57" customFormat="1" ht="38.25">
      <c r="A280" s="28"/>
      <c r="B280" s="636"/>
      <c r="C280" s="29"/>
      <c r="D280" s="29"/>
      <c r="E280" s="31" t="s">
        <v>106</v>
      </c>
      <c r="F280" s="209">
        <f>SUM(F282:F284)</f>
        <v>1224856.46</v>
      </c>
      <c r="G280" s="209">
        <f>SUM(G282:G284)</f>
        <v>1071238.94</v>
      </c>
      <c r="H280" s="33">
        <f>G280*100/F280</f>
        <v>87.45832470851319</v>
      </c>
      <c r="I280" s="68">
        <f>SUM(I282:I284)</f>
        <v>59733.91</v>
      </c>
    </row>
    <row r="281" spans="1:9" s="57" customFormat="1" ht="12.75">
      <c r="A281" s="37"/>
      <c r="B281" s="394"/>
      <c r="C281" s="39"/>
      <c r="D281" s="39"/>
      <c r="E281" s="40" t="s">
        <v>88</v>
      </c>
      <c r="F281" s="41"/>
      <c r="G281" s="114"/>
      <c r="H281" s="50" t="s">
        <v>84</v>
      </c>
      <c r="I281" s="49"/>
    </row>
    <row r="282" spans="1:9" s="57" customFormat="1" ht="25.5">
      <c r="A282" s="37"/>
      <c r="B282" s="82"/>
      <c r="C282" s="70"/>
      <c r="D282" s="71">
        <v>8010</v>
      </c>
      <c r="E282" s="72" t="s">
        <v>322</v>
      </c>
      <c r="F282" s="194">
        <v>17200</v>
      </c>
      <c r="G282" s="612">
        <v>17200</v>
      </c>
      <c r="H282" s="99">
        <f aca="true" t="shared" si="11" ref="H282:H287">G282*100/F282</f>
        <v>100</v>
      </c>
      <c r="I282" s="172">
        <v>0</v>
      </c>
    </row>
    <row r="283" spans="1:9" s="57" customFormat="1" ht="25.5">
      <c r="A283" s="63"/>
      <c r="B283" s="37"/>
      <c r="C283" s="70"/>
      <c r="D283" s="71">
        <v>8090</v>
      </c>
      <c r="E283" s="72" t="s">
        <v>323</v>
      </c>
      <c r="F283" s="194">
        <v>13325</v>
      </c>
      <c r="G283" s="612">
        <v>0</v>
      </c>
      <c r="H283" s="99">
        <f t="shared" si="11"/>
        <v>0</v>
      </c>
      <c r="I283" s="172">
        <v>13325</v>
      </c>
    </row>
    <row r="284" spans="1:9" s="57" customFormat="1" ht="39" thickBot="1">
      <c r="A284" s="235"/>
      <c r="B284" s="235"/>
      <c r="C284" s="409"/>
      <c r="D284" s="115">
        <v>8110</v>
      </c>
      <c r="E284" s="116" t="s">
        <v>111</v>
      </c>
      <c r="F284" s="454">
        <v>1194331.46</v>
      </c>
      <c r="G284" s="613">
        <v>1054038.94</v>
      </c>
      <c r="H284" s="569">
        <f t="shared" si="11"/>
        <v>88.2534685974026</v>
      </c>
      <c r="I284" s="641">
        <v>46408.91</v>
      </c>
    </row>
    <row r="285" spans="1:9" s="36" customFormat="1" ht="12.75">
      <c r="A285" s="257">
        <v>758</v>
      </c>
      <c r="B285" s="269"/>
      <c r="C285" s="244"/>
      <c r="D285" s="245"/>
      <c r="E285" s="246" t="s">
        <v>47</v>
      </c>
      <c r="F285" s="270">
        <f>SUM(F295,F286)</f>
        <v>804614</v>
      </c>
      <c r="G285" s="615">
        <f>SUM(G295,G286)</f>
        <v>446178.03</v>
      </c>
      <c r="H285" s="241">
        <f t="shared" si="11"/>
        <v>55.45243184930911</v>
      </c>
      <c r="I285" s="248">
        <f>SUM(I286,I295)</f>
        <v>0</v>
      </c>
    </row>
    <row r="286" spans="1:10" s="45" customFormat="1" ht="12.75">
      <c r="A286" s="14"/>
      <c r="B286" s="94">
        <v>75818</v>
      </c>
      <c r="C286" s="2"/>
      <c r="D286" s="3"/>
      <c r="E286" s="25" t="s">
        <v>29</v>
      </c>
      <c r="F286" s="58">
        <f>SUM(F287)</f>
        <v>231562</v>
      </c>
      <c r="G286" s="27">
        <v>0</v>
      </c>
      <c r="H286" s="26">
        <f t="shared" si="11"/>
        <v>0</v>
      </c>
      <c r="I286" s="27">
        <v>0</v>
      </c>
      <c r="J286" s="44"/>
    </row>
    <row r="287" spans="1:10" s="45" customFormat="1" ht="12.75">
      <c r="A287" s="28"/>
      <c r="B287" s="81"/>
      <c r="C287" s="30"/>
      <c r="D287" s="29"/>
      <c r="E287" s="31" t="s">
        <v>82</v>
      </c>
      <c r="F287" s="62">
        <f>SUM(F289)</f>
        <v>231562</v>
      </c>
      <c r="G287" s="114">
        <v>0</v>
      </c>
      <c r="H287" s="33">
        <f t="shared" si="11"/>
        <v>0</v>
      </c>
      <c r="I287" s="34">
        <v>0</v>
      </c>
      <c r="J287" s="44"/>
    </row>
    <row r="288" spans="1:9" s="57" customFormat="1" ht="12.75">
      <c r="A288" s="63"/>
      <c r="B288" s="64"/>
      <c r="C288" s="39"/>
      <c r="D288" s="39"/>
      <c r="E288" s="40" t="s">
        <v>88</v>
      </c>
      <c r="F288" s="41"/>
      <c r="G288" s="114"/>
      <c r="H288" s="33" t="s">
        <v>84</v>
      </c>
      <c r="I288" s="34"/>
    </row>
    <row r="289" spans="1:9" s="57" customFormat="1" ht="12.75">
      <c r="A289" s="63"/>
      <c r="B289" s="63"/>
      <c r="C289" s="174"/>
      <c r="D289" s="215">
        <v>4810</v>
      </c>
      <c r="E289" s="311" t="s">
        <v>7</v>
      </c>
      <c r="F289" s="229">
        <v>231562</v>
      </c>
      <c r="G289" s="114">
        <v>0</v>
      </c>
      <c r="H289" s="99">
        <f>G289*100/F289</f>
        <v>0</v>
      </c>
      <c r="I289" s="34">
        <v>0</v>
      </c>
    </row>
    <row r="290" spans="1:10" s="18" customFormat="1" ht="25.5">
      <c r="A290" s="204"/>
      <c r="B290" s="204"/>
      <c r="C290" s="204"/>
      <c r="D290" s="313"/>
      <c r="E290" s="312" t="s">
        <v>112</v>
      </c>
      <c r="F290" s="309">
        <v>161562</v>
      </c>
      <c r="G290" s="46">
        <v>0</v>
      </c>
      <c r="H290" s="310">
        <f>G290*100/F290</f>
        <v>0</v>
      </c>
      <c r="I290" s="46">
        <v>0</v>
      </c>
      <c r="J290" s="17"/>
    </row>
    <row r="291" spans="1:10" s="5" customFormat="1" ht="12.75">
      <c r="A291" s="214"/>
      <c r="B291" s="83"/>
      <c r="C291" s="293"/>
      <c r="D291" s="361"/>
      <c r="E291" s="312" t="s">
        <v>6</v>
      </c>
      <c r="F291" s="309">
        <v>70000</v>
      </c>
      <c r="G291" s="46">
        <v>0</v>
      </c>
      <c r="H291" s="310">
        <f>G291*100/F291</f>
        <v>0</v>
      </c>
      <c r="I291" s="46">
        <v>0</v>
      </c>
      <c r="J291" s="4"/>
    </row>
    <row r="292" spans="1:12" s="57" customFormat="1" ht="12.75">
      <c r="A292" s="15" t="s">
        <v>81</v>
      </c>
      <c r="B292" s="16">
        <v>12</v>
      </c>
      <c r="C292" s="56"/>
      <c r="D292" s="56"/>
      <c r="E292" s="79"/>
      <c r="F292" s="56"/>
      <c r="G292" s="517"/>
      <c r="H292" s="80" t="s">
        <v>84</v>
      </c>
      <c r="I292" s="78"/>
      <c r="K292" s="457">
        <f>SUM(F301:F315)</f>
        <v>393061</v>
      </c>
      <c r="L292" s="391">
        <f>SUM(G301:G315)</f>
        <v>271232.24</v>
      </c>
    </row>
    <row r="293" spans="1:9" s="57" customFormat="1" ht="13.5" thickBot="1">
      <c r="A293" s="15"/>
      <c r="B293" s="16"/>
      <c r="C293" s="56"/>
      <c r="D293" s="56"/>
      <c r="E293" s="79"/>
      <c r="F293" s="56"/>
      <c r="G293" s="517"/>
      <c r="H293" s="80"/>
      <c r="I293" s="78"/>
    </row>
    <row r="294" spans="1:13" s="45" customFormat="1" ht="13.5" thickBot="1">
      <c r="A294" s="19" t="s">
        <v>41</v>
      </c>
      <c r="B294" s="20" t="s">
        <v>76</v>
      </c>
      <c r="C294" s="680" t="s">
        <v>54</v>
      </c>
      <c r="D294" s="681"/>
      <c r="E294" s="21" t="s">
        <v>40</v>
      </c>
      <c r="F294" s="20" t="s">
        <v>85</v>
      </c>
      <c r="G294" s="414" t="s">
        <v>86</v>
      </c>
      <c r="H294" s="22" t="s">
        <v>87</v>
      </c>
      <c r="I294" s="203" t="s">
        <v>92</v>
      </c>
      <c r="K294" s="354">
        <f>SUM(G301:G303)</f>
        <v>50193.869999999995</v>
      </c>
      <c r="L294" s="354">
        <f>SUM(G305:G309,G310:G315)</f>
        <v>221038.37</v>
      </c>
      <c r="M294" s="490">
        <f>SUM(M296:M302)</f>
        <v>378883</v>
      </c>
    </row>
    <row r="295" spans="1:16" s="57" customFormat="1" ht="12.75">
      <c r="A295" s="13"/>
      <c r="B295" s="94">
        <v>75862</v>
      </c>
      <c r="C295" s="404"/>
      <c r="D295" s="424"/>
      <c r="E295" s="425" t="s">
        <v>168</v>
      </c>
      <c r="F295" s="426">
        <f>SUM(F296)</f>
        <v>573052</v>
      </c>
      <c r="G295" s="614">
        <f>SUM(G296)</f>
        <v>446178.03</v>
      </c>
      <c r="H295" s="427">
        <f>G295*100/F295</f>
        <v>77.85995511751115</v>
      </c>
      <c r="I295" s="59">
        <f>SUM(I296)</f>
        <v>0</v>
      </c>
      <c r="P295" s="457">
        <f>SUM(F301:F303)</f>
        <v>151484</v>
      </c>
    </row>
    <row r="296" spans="1:16" s="57" customFormat="1" ht="102">
      <c r="A296" s="28"/>
      <c r="B296" s="81"/>
      <c r="C296" s="30"/>
      <c r="D296" s="29"/>
      <c r="E296" s="423" t="s">
        <v>294</v>
      </c>
      <c r="F296" s="150">
        <f>SUM(F299:F305,F306:F327)</f>
        <v>573052</v>
      </c>
      <c r="G296" s="150">
        <v>446178.03</v>
      </c>
      <c r="H296" s="390">
        <f>G296*100/F296</f>
        <v>77.85995511751115</v>
      </c>
      <c r="I296" s="114">
        <f>SUM(I301:I303,I305:I309,I310:I315)</f>
        <v>0</v>
      </c>
      <c r="L296" s="391">
        <f>SUM(K294:L294)</f>
        <v>271232.24</v>
      </c>
      <c r="M296" s="457">
        <f>SUM(F301:F302)</f>
        <v>137306</v>
      </c>
      <c r="P296" s="465">
        <f>SUM(F305:F315)</f>
        <v>241577</v>
      </c>
    </row>
    <row r="297" spans="1:10" s="36" customFormat="1" ht="12.75">
      <c r="A297" s="60"/>
      <c r="B297" s="61"/>
      <c r="C297" s="81"/>
      <c r="D297" s="81"/>
      <c r="E297" s="40" t="s">
        <v>88</v>
      </c>
      <c r="F297" s="428"/>
      <c r="G297" s="516"/>
      <c r="H297" s="390" t="s">
        <v>84</v>
      </c>
      <c r="I297" s="114"/>
      <c r="J297" s="35"/>
    </row>
    <row r="298" spans="1:10" s="36" customFormat="1" ht="12.75">
      <c r="A298" s="204"/>
      <c r="B298" s="43"/>
      <c r="C298" s="429"/>
      <c r="D298" s="429"/>
      <c r="E298" s="430" t="s">
        <v>169</v>
      </c>
      <c r="F298" s="431"/>
      <c r="G298" s="518" t="s">
        <v>84</v>
      </c>
      <c r="H298" s="432"/>
      <c r="I298" s="46"/>
      <c r="J298" s="35"/>
    </row>
    <row r="299" spans="1:9" s="45" customFormat="1" ht="12.75">
      <c r="A299" s="28"/>
      <c r="B299" s="452"/>
      <c r="C299" s="29"/>
      <c r="D299" s="314">
        <v>4117</v>
      </c>
      <c r="E299" s="184" t="s">
        <v>79</v>
      </c>
      <c r="F299" s="153">
        <v>73</v>
      </c>
      <c r="G299" s="114">
        <v>72.67</v>
      </c>
      <c r="H299" s="390">
        <f>G299*100/F299</f>
        <v>99.54794520547945</v>
      </c>
      <c r="I299" s="114">
        <v>0</v>
      </c>
    </row>
    <row r="300" spans="1:12" s="36" customFormat="1" ht="12.75">
      <c r="A300" s="28"/>
      <c r="B300" s="452"/>
      <c r="C300" s="81"/>
      <c r="D300" s="441">
        <v>4127</v>
      </c>
      <c r="E300" s="442" t="s">
        <v>45</v>
      </c>
      <c r="F300" s="433">
        <v>11</v>
      </c>
      <c r="G300" s="162">
        <v>10.35</v>
      </c>
      <c r="H300" s="434">
        <f>G300*100/F300</f>
        <v>94.0909090909091</v>
      </c>
      <c r="I300" s="162">
        <v>0</v>
      </c>
      <c r="J300" s="35"/>
      <c r="L300" s="355">
        <f>SUM(G299:G303)</f>
        <v>50276.89</v>
      </c>
    </row>
    <row r="301" spans="1:11" s="57" customFormat="1" ht="25.5">
      <c r="A301" s="60"/>
      <c r="B301" s="28"/>
      <c r="C301" s="435"/>
      <c r="D301" s="439">
        <v>4177</v>
      </c>
      <c r="E301" s="184" t="s">
        <v>173</v>
      </c>
      <c r="F301" s="437">
        <v>131313</v>
      </c>
      <c r="G301" s="114">
        <v>38073.89</v>
      </c>
      <c r="H301" s="392">
        <f>G301*100/F301</f>
        <v>28.994760610145224</v>
      </c>
      <c r="I301" s="114">
        <v>0</v>
      </c>
      <c r="J301" s="56"/>
      <c r="K301" s="391" t="s">
        <v>84</v>
      </c>
    </row>
    <row r="302" spans="1:13" s="57" customFormat="1" ht="12.75">
      <c r="A302" s="63"/>
      <c r="B302" s="37"/>
      <c r="C302" s="65"/>
      <c r="D302" s="73">
        <v>4217</v>
      </c>
      <c r="E302" s="31" t="s">
        <v>188</v>
      </c>
      <c r="F302" s="48">
        <v>5993</v>
      </c>
      <c r="G302" s="114">
        <v>0</v>
      </c>
      <c r="H302" s="392">
        <f>G302*100/F302</f>
        <v>0</v>
      </c>
      <c r="I302" s="34">
        <v>0</v>
      </c>
      <c r="K302" s="391" t="s">
        <v>84</v>
      </c>
      <c r="M302" s="465">
        <f>SUM(F305:F309,F310:F315)</f>
        <v>241577</v>
      </c>
    </row>
    <row r="303" spans="1:11" s="57" customFormat="1" ht="12.75">
      <c r="A303" s="63"/>
      <c r="B303" s="37"/>
      <c r="C303" s="65"/>
      <c r="D303" s="73">
        <v>4307</v>
      </c>
      <c r="E303" s="31" t="s">
        <v>191</v>
      </c>
      <c r="F303" s="48">
        <v>14178</v>
      </c>
      <c r="G303" s="114">
        <v>12119.98</v>
      </c>
      <c r="H303" s="33">
        <f>G303*100/F303</f>
        <v>85.48441247002398</v>
      </c>
      <c r="I303" s="34">
        <v>0</v>
      </c>
      <c r="K303" s="391" t="s">
        <v>84</v>
      </c>
    </row>
    <row r="304" spans="1:9" s="57" customFormat="1" ht="12.75">
      <c r="A304" s="204"/>
      <c r="B304" s="43"/>
      <c r="C304" s="44"/>
      <c r="D304" s="44"/>
      <c r="E304" s="440" t="s">
        <v>170</v>
      </c>
      <c r="F304" s="431"/>
      <c r="G304" s="521" t="s">
        <v>84</v>
      </c>
      <c r="H304" s="432"/>
      <c r="I304" s="169"/>
    </row>
    <row r="305" spans="1:11" s="57" customFormat="1" ht="12.75">
      <c r="A305" s="60"/>
      <c r="B305" s="28"/>
      <c r="C305" s="29"/>
      <c r="D305" s="314">
        <v>3027</v>
      </c>
      <c r="E305" s="184" t="s">
        <v>171</v>
      </c>
      <c r="F305" s="144">
        <v>950</v>
      </c>
      <c r="G305" s="114">
        <v>542.14</v>
      </c>
      <c r="H305" s="390">
        <f aca="true" t="shared" si="12" ref="H305:H315">G305*100/F305</f>
        <v>57.067368421052635</v>
      </c>
      <c r="I305" s="114">
        <v>0</v>
      </c>
      <c r="K305" s="391" t="s">
        <v>84</v>
      </c>
    </row>
    <row r="306" spans="1:11" s="57" customFormat="1" ht="12.75">
      <c r="A306" s="28"/>
      <c r="B306" s="452"/>
      <c r="C306" s="29"/>
      <c r="D306" s="314">
        <v>4017</v>
      </c>
      <c r="E306" s="184" t="s">
        <v>30</v>
      </c>
      <c r="F306" s="152">
        <v>39683</v>
      </c>
      <c r="G306" s="114">
        <v>38775.07</v>
      </c>
      <c r="H306" s="390">
        <f t="shared" si="12"/>
        <v>97.7120429403019</v>
      </c>
      <c r="I306" s="114">
        <v>0</v>
      </c>
      <c r="K306" s="391" t="s">
        <v>84</v>
      </c>
    </row>
    <row r="307" spans="1:9" s="57" customFormat="1" ht="12.75">
      <c r="A307" s="60"/>
      <c r="B307" s="28"/>
      <c r="C307" s="29"/>
      <c r="D307" s="314">
        <v>4047</v>
      </c>
      <c r="E307" s="184" t="s">
        <v>172</v>
      </c>
      <c r="F307" s="152">
        <v>2035</v>
      </c>
      <c r="G307" s="114">
        <v>2034.54</v>
      </c>
      <c r="H307" s="390">
        <f t="shared" si="12"/>
        <v>99.97739557739558</v>
      </c>
      <c r="I307" s="114">
        <v>0</v>
      </c>
    </row>
    <row r="308" spans="1:10" s="36" customFormat="1" ht="12.75">
      <c r="A308" s="60"/>
      <c r="B308" s="28"/>
      <c r="C308" s="29"/>
      <c r="D308" s="314">
        <v>4117</v>
      </c>
      <c r="E308" s="184" t="s">
        <v>79</v>
      </c>
      <c r="F308" s="153">
        <v>9818</v>
      </c>
      <c r="G308" s="114">
        <v>9800.99</v>
      </c>
      <c r="H308" s="390">
        <f t="shared" si="12"/>
        <v>99.82674679160725</v>
      </c>
      <c r="I308" s="114">
        <v>0</v>
      </c>
      <c r="J308" s="35"/>
    </row>
    <row r="309" spans="1:12" s="36" customFormat="1" ht="12.75">
      <c r="A309" s="60"/>
      <c r="B309" s="28"/>
      <c r="C309" s="81"/>
      <c r="D309" s="441">
        <v>4127</v>
      </c>
      <c r="E309" s="442" t="s">
        <v>45</v>
      </c>
      <c r="F309" s="433">
        <v>1367</v>
      </c>
      <c r="G309" s="162">
        <v>1258.03</v>
      </c>
      <c r="H309" s="434">
        <f t="shared" si="12"/>
        <v>92.02852962692026</v>
      </c>
      <c r="I309" s="162">
        <v>0</v>
      </c>
      <c r="J309" s="35"/>
      <c r="L309" s="355">
        <f>SUM(G305,G306:G317)</f>
        <v>222210.25999999998</v>
      </c>
    </row>
    <row r="310" spans="1:10" s="36" customFormat="1" ht="25.5">
      <c r="A310" s="28"/>
      <c r="B310" s="28"/>
      <c r="C310" s="435"/>
      <c r="D310" s="439">
        <v>4177</v>
      </c>
      <c r="E310" s="468" t="s">
        <v>173</v>
      </c>
      <c r="F310" s="437">
        <v>39900</v>
      </c>
      <c r="G310" s="114">
        <v>39446.59</v>
      </c>
      <c r="H310" s="392">
        <f t="shared" si="12"/>
        <v>98.86363408521302</v>
      </c>
      <c r="I310" s="114">
        <v>0</v>
      </c>
      <c r="J310" s="35"/>
    </row>
    <row r="311" spans="1:10" s="36" customFormat="1" ht="12.75">
      <c r="A311" s="63"/>
      <c r="B311" s="37"/>
      <c r="C311" s="54"/>
      <c r="D311" s="466">
        <v>4217</v>
      </c>
      <c r="E311" s="55" t="s">
        <v>188</v>
      </c>
      <c r="F311" s="48">
        <v>13501</v>
      </c>
      <c r="G311" s="193">
        <v>13434.7</v>
      </c>
      <c r="H311" s="33">
        <f t="shared" si="12"/>
        <v>99.5089252647952</v>
      </c>
      <c r="I311" s="68">
        <v>0</v>
      </c>
      <c r="J311" s="35"/>
    </row>
    <row r="312" spans="1:9" s="57" customFormat="1" ht="12.75">
      <c r="A312" s="63"/>
      <c r="B312" s="37"/>
      <c r="C312" s="65"/>
      <c r="D312" s="73">
        <v>4307</v>
      </c>
      <c r="E312" s="31" t="s">
        <v>191</v>
      </c>
      <c r="F312" s="48">
        <v>132875</v>
      </c>
      <c r="G312" s="114">
        <v>114451.2</v>
      </c>
      <c r="H312" s="33">
        <f t="shared" si="12"/>
        <v>86.13448730009408</v>
      </c>
      <c r="I312" s="34">
        <v>0</v>
      </c>
    </row>
    <row r="313" spans="1:9" s="57" customFormat="1" ht="12.75">
      <c r="A313" s="63"/>
      <c r="B313" s="37"/>
      <c r="C313" s="65"/>
      <c r="D313" s="73">
        <v>4357</v>
      </c>
      <c r="E313" s="31" t="s">
        <v>192</v>
      </c>
      <c r="F313" s="48">
        <v>445</v>
      </c>
      <c r="G313" s="114">
        <v>445</v>
      </c>
      <c r="H313" s="33">
        <f t="shared" si="12"/>
        <v>100</v>
      </c>
      <c r="I313" s="34">
        <v>0</v>
      </c>
    </row>
    <row r="314" spans="1:10" s="18" customFormat="1" ht="25.5">
      <c r="A314" s="63"/>
      <c r="B314" s="37"/>
      <c r="C314" s="65"/>
      <c r="D314" s="73">
        <v>4367</v>
      </c>
      <c r="E314" s="31" t="s">
        <v>194</v>
      </c>
      <c r="F314" s="48">
        <v>570</v>
      </c>
      <c r="G314" s="114">
        <v>430.66</v>
      </c>
      <c r="H314" s="33">
        <f t="shared" si="12"/>
        <v>75.55438596491229</v>
      </c>
      <c r="I314" s="34">
        <v>0</v>
      </c>
      <c r="J314" s="17"/>
    </row>
    <row r="315" spans="1:9" s="11" customFormat="1" ht="12.75">
      <c r="A315" s="63"/>
      <c r="B315" s="37"/>
      <c r="C315" s="70"/>
      <c r="D315" s="71">
        <v>4437</v>
      </c>
      <c r="E315" s="72" t="s">
        <v>199</v>
      </c>
      <c r="F315" s="231">
        <v>433</v>
      </c>
      <c r="G315" s="114">
        <v>419.45</v>
      </c>
      <c r="H315" s="33">
        <f t="shared" si="12"/>
        <v>96.87066974595842</v>
      </c>
      <c r="I315" s="34">
        <v>0</v>
      </c>
    </row>
    <row r="316" spans="1:12" s="11" customFormat="1" ht="12.75">
      <c r="A316" s="63"/>
      <c r="B316" s="37"/>
      <c r="C316" s="70"/>
      <c r="D316" s="71">
        <v>4447</v>
      </c>
      <c r="E316" s="31" t="s">
        <v>200</v>
      </c>
      <c r="F316" s="231">
        <v>1140</v>
      </c>
      <c r="G316" s="114">
        <v>1038.93</v>
      </c>
      <c r="H316" s="33">
        <f>G316*100/F316</f>
        <v>91.13421052631578</v>
      </c>
      <c r="I316" s="34">
        <v>0</v>
      </c>
      <c r="L316" s="651">
        <f>SUM(G322:G327)</f>
        <v>173690.88</v>
      </c>
    </row>
    <row r="317" spans="1:9" s="11" customFormat="1" ht="25.5">
      <c r="A317" s="76"/>
      <c r="B317" s="76"/>
      <c r="C317" s="70"/>
      <c r="D317" s="673">
        <v>4707</v>
      </c>
      <c r="E317" s="31" t="s">
        <v>279</v>
      </c>
      <c r="F317" s="642">
        <v>266</v>
      </c>
      <c r="G317" s="114">
        <v>132.96</v>
      </c>
      <c r="H317" s="33">
        <f>G317*100/F317</f>
        <v>49.984962406015036</v>
      </c>
      <c r="I317" s="34"/>
    </row>
    <row r="318" spans="1:9" s="5" customFormat="1" ht="12.75">
      <c r="A318" s="15" t="s">
        <v>81</v>
      </c>
      <c r="B318" s="16">
        <v>13</v>
      </c>
      <c r="C318" s="56"/>
      <c r="D318" s="56"/>
      <c r="E318" s="79"/>
      <c r="F318" s="56"/>
      <c r="G318" s="517"/>
      <c r="H318" s="80" t="s">
        <v>84</v>
      </c>
      <c r="I318" s="78"/>
    </row>
    <row r="319" spans="1:12" s="136" customFormat="1" ht="13.5" thickBot="1">
      <c r="A319" s="15"/>
      <c r="B319" s="16"/>
      <c r="C319" s="56"/>
      <c r="D319" s="56"/>
      <c r="E319" s="79"/>
      <c r="F319" s="56"/>
      <c r="G319" s="517"/>
      <c r="H319" s="80"/>
      <c r="I319" s="78"/>
      <c r="K319" s="469">
        <f>SUM(F332:F357)</f>
        <v>11676145</v>
      </c>
      <c r="L319" s="340">
        <f>SUM(G332:G357)</f>
        <v>11666487.100000001</v>
      </c>
    </row>
    <row r="320" spans="1:9" s="142" customFormat="1" ht="13.5" thickBot="1">
      <c r="A320" s="19" t="s">
        <v>41</v>
      </c>
      <c r="B320" s="20" t="s">
        <v>76</v>
      </c>
      <c r="C320" s="680" t="s">
        <v>54</v>
      </c>
      <c r="D320" s="681"/>
      <c r="E320" s="21" t="s">
        <v>40</v>
      </c>
      <c r="F320" s="20" t="s">
        <v>85</v>
      </c>
      <c r="G320" s="414" t="s">
        <v>86</v>
      </c>
      <c r="H320" s="22" t="s">
        <v>87</v>
      </c>
      <c r="I320" s="203" t="s">
        <v>92</v>
      </c>
    </row>
    <row r="321" spans="1:10" s="36" customFormat="1" ht="12.75">
      <c r="A321" s="43"/>
      <c r="B321" s="213"/>
      <c r="C321" s="429"/>
      <c r="D321" s="429"/>
      <c r="E321" s="430" t="s">
        <v>252</v>
      </c>
      <c r="F321" s="431"/>
      <c r="G321" s="518" t="s">
        <v>84</v>
      </c>
      <c r="H321" s="432"/>
      <c r="I321" s="46"/>
      <c r="J321" s="35"/>
    </row>
    <row r="322" spans="1:9" s="45" customFormat="1" ht="12.75">
      <c r="A322" s="28"/>
      <c r="B322" s="452"/>
      <c r="C322" s="29"/>
      <c r="D322" s="314">
        <v>4117</v>
      </c>
      <c r="E322" s="184" t="s">
        <v>79</v>
      </c>
      <c r="F322" s="153">
        <v>487</v>
      </c>
      <c r="G322" s="114">
        <v>486.04</v>
      </c>
      <c r="H322" s="390">
        <f aca="true" t="shared" si="13" ref="H322:H330">G322*100/F322</f>
        <v>99.80287474332648</v>
      </c>
      <c r="I322" s="114">
        <v>0</v>
      </c>
    </row>
    <row r="323" spans="1:10" s="36" customFormat="1" ht="12.75">
      <c r="A323" s="28"/>
      <c r="B323" s="452"/>
      <c r="C323" s="81"/>
      <c r="D323" s="441">
        <v>4127</v>
      </c>
      <c r="E323" s="442" t="s">
        <v>45</v>
      </c>
      <c r="F323" s="433">
        <v>53</v>
      </c>
      <c r="G323" s="162">
        <v>52.57</v>
      </c>
      <c r="H323" s="434">
        <f t="shared" si="13"/>
        <v>99.18867924528301</v>
      </c>
      <c r="I323" s="162">
        <v>0</v>
      </c>
      <c r="J323" s="35"/>
    </row>
    <row r="324" spans="1:11" s="57" customFormat="1" ht="25.5">
      <c r="A324" s="28"/>
      <c r="B324" s="452"/>
      <c r="C324" s="435"/>
      <c r="D324" s="439">
        <v>4177</v>
      </c>
      <c r="E324" s="184" t="s">
        <v>173</v>
      </c>
      <c r="F324" s="437">
        <v>126095</v>
      </c>
      <c r="G324" s="114">
        <v>122135.52</v>
      </c>
      <c r="H324" s="392">
        <f t="shared" si="13"/>
        <v>96.85992307387288</v>
      </c>
      <c r="I324" s="114">
        <v>0</v>
      </c>
      <c r="J324" s="56"/>
      <c r="K324" s="391" t="s">
        <v>84</v>
      </c>
    </row>
    <row r="325" spans="1:13" s="57" customFormat="1" ht="12.75">
      <c r="A325" s="37"/>
      <c r="B325" s="82"/>
      <c r="C325" s="65"/>
      <c r="D325" s="73">
        <v>4217</v>
      </c>
      <c r="E325" s="31" t="s">
        <v>188</v>
      </c>
      <c r="F325" s="48">
        <v>40893</v>
      </c>
      <c r="G325" s="114">
        <v>40883.49</v>
      </c>
      <c r="H325" s="392">
        <f t="shared" si="13"/>
        <v>99.97674418604652</v>
      </c>
      <c r="I325" s="34">
        <v>0</v>
      </c>
      <c r="K325" s="391" t="s">
        <v>84</v>
      </c>
      <c r="M325" s="465">
        <f>SUM(F328:F331,F332:F337)</f>
        <v>62431885</v>
      </c>
    </row>
    <row r="326" spans="1:13" s="57" customFormat="1" ht="12.75">
      <c r="A326" s="37"/>
      <c r="B326" s="82"/>
      <c r="C326" s="39"/>
      <c r="D326" s="42">
        <v>4247</v>
      </c>
      <c r="E326" s="31" t="s">
        <v>206</v>
      </c>
      <c r="F326" s="231">
        <v>8450</v>
      </c>
      <c r="G326" s="114">
        <v>7610.47</v>
      </c>
      <c r="H326" s="390">
        <f t="shared" si="13"/>
        <v>90.06473372781065</v>
      </c>
      <c r="I326" s="49"/>
      <c r="K326" s="391"/>
      <c r="M326" s="465"/>
    </row>
    <row r="327" spans="1:11" s="57" customFormat="1" ht="13.5" thickBot="1">
      <c r="A327" s="235"/>
      <c r="B327" s="485"/>
      <c r="C327" s="409"/>
      <c r="D327" s="115">
        <v>4307</v>
      </c>
      <c r="E327" s="116" t="s">
        <v>191</v>
      </c>
      <c r="F327" s="327">
        <v>2523</v>
      </c>
      <c r="G327" s="602">
        <v>2522.79</v>
      </c>
      <c r="H327" s="129">
        <f t="shared" si="13"/>
        <v>99.99167657550535</v>
      </c>
      <c r="I327" s="117">
        <v>0</v>
      </c>
      <c r="K327" s="391" t="s">
        <v>84</v>
      </c>
    </row>
    <row r="328" spans="1:11" s="36" customFormat="1" ht="12.75">
      <c r="A328" s="243">
        <v>801</v>
      </c>
      <c r="B328" s="244"/>
      <c r="C328" s="244"/>
      <c r="D328" s="245"/>
      <c r="E328" s="246" t="s">
        <v>22</v>
      </c>
      <c r="F328" s="271">
        <f>SUM(F329,F362,F378,F418,F449,F462,F470,F492)</f>
        <v>29020055</v>
      </c>
      <c r="G328" s="617">
        <f>SUM(G329,G362,G378,G418,G449,G462,G470,G492)</f>
        <v>27633289.389999997</v>
      </c>
      <c r="H328" s="241">
        <f t="shared" si="13"/>
        <v>95.22135430136157</v>
      </c>
      <c r="I328" s="248">
        <f>SUM(I329,I362,I378,I418,I449,I462,I470,I492)</f>
        <v>2886131.0100000002</v>
      </c>
      <c r="J328" s="35"/>
      <c r="K328" s="355" t="s">
        <v>84</v>
      </c>
    </row>
    <row r="329" spans="1:11" s="36" customFormat="1" ht="12.75">
      <c r="A329" s="14"/>
      <c r="B329" s="210">
        <v>80101</v>
      </c>
      <c r="C329" s="2"/>
      <c r="D329" s="3"/>
      <c r="E329" s="25" t="s">
        <v>51</v>
      </c>
      <c r="F329" s="85">
        <f>SUM(F330,F358)</f>
        <v>11685545</v>
      </c>
      <c r="G329" s="552">
        <f>SUM(G330,G358)</f>
        <v>11675887.100000001</v>
      </c>
      <c r="H329" s="26">
        <f t="shared" si="13"/>
        <v>99.91735173669694</v>
      </c>
      <c r="I329" s="27">
        <f>SUM(I330)</f>
        <v>1308136.8</v>
      </c>
      <c r="J329" s="35"/>
      <c r="K329" s="355" t="s">
        <v>84</v>
      </c>
    </row>
    <row r="330" spans="1:9" s="136" customFormat="1" ht="38.25">
      <c r="A330" s="28"/>
      <c r="B330" s="216"/>
      <c r="C330" s="29"/>
      <c r="D330" s="29"/>
      <c r="E330" s="31" t="s">
        <v>107</v>
      </c>
      <c r="F330" s="133">
        <f>SUM(F332:F357)</f>
        <v>11676145</v>
      </c>
      <c r="G330" s="133">
        <f>SUM(G332:G339,G340:G357)</f>
        <v>11666487.100000001</v>
      </c>
      <c r="H330" s="135">
        <f t="shared" si="13"/>
        <v>99.91728519986692</v>
      </c>
      <c r="I330" s="134">
        <f>SUM(I332:I357)</f>
        <v>1308136.8</v>
      </c>
    </row>
    <row r="331" spans="1:9" s="136" customFormat="1" ht="12.75">
      <c r="A331" s="145"/>
      <c r="B331" s="418"/>
      <c r="C331" s="183"/>
      <c r="D331" s="183"/>
      <c r="E331" s="72" t="s">
        <v>88</v>
      </c>
      <c r="F331" s="397"/>
      <c r="G331" s="114"/>
      <c r="H331" s="141" t="s">
        <v>84</v>
      </c>
      <c r="I331" s="140"/>
    </row>
    <row r="332" spans="1:11" s="136" customFormat="1" ht="38.25">
      <c r="A332" s="37"/>
      <c r="B332" s="82"/>
      <c r="C332" s="65"/>
      <c r="D332" s="73">
        <v>3020</v>
      </c>
      <c r="E332" s="31" t="s">
        <v>16</v>
      </c>
      <c r="F332" s="109">
        <v>309131</v>
      </c>
      <c r="G332" s="114">
        <v>309004.97</v>
      </c>
      <c r="H332" s="33">
        <f aca="true" t="shared" si="14" ref="H332:H357">G332*100/F332</f>
        <v>99.95923087623045</v>
      </c>
      <c r="I332" s="34">
        <v>7659.02</v>
      </c>
      <c r="K332" s="340" t="s">
        <v>84</v>
      </c>
    </row>
    <row r="333" spans="1:9" s="136" customFormat="1" ht="12.75">
      <c r="A333" s="37"/>
      <c r="B333" s="82"/>
      <c r="C333" s="65"/>
      <c r="D333" s="73">
        <v>3240</v>
      </c>
      <c r="E333" s="31" t="s">
        <v>114</v>
      </c>
      <c r="F333" s="109">
        <v>9340</v>
      </c>
      <c r="G333" s="114">
        <v>9340</v>
      </c>
      <c r="H333" s="33">
        <f t="shared" si="14"/>
        <v>100</v>
      </c>
      <c r="I333" s="34">
        <v>0</v>
      </c>
    </row>
    <row r="334" spans="1:10" s="36" customFormat="1" ht="12.75">
      <c r="A334" s="371"/>
      <c r="B334" s="218"/>
      <c r="C334" s="143"/>
      <c r="D334" s="73">
        <v>4010</v>
      </c>
      <c r="E334" s="31" t="s">
        <v>30</v>
      </c>
      <c r="F334" s="144">
        <v>7563376</v>
      </c>
      <c r="G334" s="114">
        <v>7558015.29</v>
      </c>
      <c r="H334" s="135">
        <f t="shared" si="14"/>
        <v>99.92912278855368</v>
      </c>
      <c r="I334" s="134">
        <v>430266.06</v>
      </c>
      <c r="J334" s="35"/>
    </row>
    <row r="335" spans="1:9" s="136" customFormat="1" ht="12.75">
      <c r="A335" s="145"/>
      <c r="B335" s="137"/>
      <c r="C335" s="146"/>
      <c r="D335" s="73">
        <v>4040</v>
      </c>
      <c r="E335" s="31" t="s">
        <v>69</v>
      </c>
      <c r="F335" s="147">
        <v>583303</v>
      </c>
      <c r="G335" s="114">
        <v>583297.59</v>
      </c>
      <c r="H335" s="135">
        <f t="shared" si="14"/>
        <v>99.99907252319977</v>
      </c>
      <c r="I335" s="134">
        <v>592809.67</v>
      </c>
    </row>
    <row r="336" spans="1:10" s="36" customFormat="1" ht="12.75">
      <c r="A336" s="145"/>
      <c r="B336" s="137"/>
      <c r="C336" s="146"/>
      <c r="D336" s="73">
        <v>4110</v>
      </c>
      <c r="E336" s="31" t="s">
        <v>79</v>
      </c>
      <c r="F336" s="147">
        <v>1404424</v>
      </c>
      <c r="G336" s="193">
        <v>1403478.32</v>
      </c>
      <c r="H336" s="135">
        <f t="shared" si="14"/>
        <v>99.93266420966887</v>
      </c>
      <c r="I336" s="134">
        <v>241932.93</v>
      </c>
      <c r="J336" s="35"/>
    </row>
    <row r="337" spans="1:10" s="36" customFormat="1" ht="12.75">
      <c r="A337" s="145"/>
      <c r="B337" s="137"/>
      <c r="C337" s="146"/>
      <c r="D337" s="73">
        <v>4120</v>
      </c>
      <c r="E337" s="31" t="s">
        <v>45</v>
      </c>
      <c r="F337" s="147">
        <v>180566</v>
      </c>
      <c r="G337" s="114">
        <v>180343.17</v>
      </c>
      <c r="H337" s="135">
        <f t="shared" si="14"/>
        <v>99.87659360012405</v>
      </c>
      <c r="I337" s="134">
        <v>32592.74</v>
      </c>
      <c r="J337" s="35"/>
    </row>
    <row r="338" spans="1:10" s="36" customFormat="1" ht="12.75">
      <c r="A338" s="37"/>
      <c r="B338" s="82"/>
      <c r="C338" s="65"/>
      <c r="D338" s="73">
        <v>4140</v>
      </c>
      <c r="E338" s="31" t="s">
        <v>204</v>
      </c>
      <c r="F338" s="48">
        <v>28991</v>
      </c>
      <c r="G338" s="114">
        <v>28991</v>
      </c>
      <c r="H338" s="33">
        <f>G338*100/F338</f>
        <v>100</v>
      </c>
      <c r="I338" s="34">
        <v>2284</v>
      </c>
      <c r="J338" s="35"/>
    </row>
    <row r="339" spans="1:10" s="36" customFormat="1" ht="12.75">
      <c r="A339" s="145"/>
      <c r="B339" s="137"/>
      <c r="C339" s="146"/>
      <c r="D339" s="73">
        <v>4170</v>
      </c>
      <c r="E339" s="31" t="s">
        <v>161</v>
      </c>
      <c r="F339" s="147">
        <v>5940</v>
      </c>
      <c r="G339" s="114">
        <v>5940</v>
      </c>
      <c r="H339" s="135">
        <f t="shared" si="14"/>
        <v>100</v>
      </c>
      <c r="I339" s="134">
        <v>441.43</v>
      </c>
      <c r="J339" s="35"/>
    </row>
    <row r="340" spans="1:10" s="36" customFormat="1" ht="12.75">
      <c r="A340" s="37"/>
      <c r="B340" s="82"/>
      <c r="C340" s="65"/>
      <c r="D340" s="73">
        <v>4210</v>
      </c>
      <c r="E340" s="31" t="s">
        <v>188</v>
      </c>
      <c r="F340" s="48">
        <v>360425</v>
      </c>
      <c r="G340" s="114">
        <v>360357.33</v>
      </c>
      <c r="H340" s="33">
        <f>G340*100/F340</f>
        <v>99.9812249427759</v>
      </c>
      <c r="I340" s="34">
        <v>0</v>
      </c>
      <c r="J340" s="35"/>
    </row>
    <row r="341" spans="1:10" s="36" customFormat="1" ht="12.75">
      <c r="A341" s="37"/>
      <c r="B341" s="82"/>
      <c r="C341" s="65"/>
      <c r="D341" s="73">
        <v>4240</v>
      </c>
      <c r="E341" s="31" t="s">
        <v>206</v>
      </c>
      <c r="F341" s="48">
        <v>16382</v>
      </c>
      <c r="G341" s="114">
        <v>16349.91</v>
      </c>
      <c r="H341" s="33">
        <f>G341*100/F341</f>
        <v>99.80411427176169</v>
      </c>
      <c r="I341" s="34">
        <v>0</v>
      </c>
      <c r="J341" s="35"/>
    </row>
    <row r="342" spans="1:10" s="36" customFormat="1" ht="12.75">
      <c r="A342" s="37"/>
      <c r="B342" s="82"/>
      <c r="C342" s="65"/>
      <c r="D342" s="73">
        <v>4260</v>
      </c>
      <c r="E342" s="31" t="s">
        <v>193</v>
      </c>
      <c r="F342" s="48">
        <v>447477</v>
      </c>
      <c r="G342" s="114">
        <v>446022.5</v>
      </c>
      <c r="H342" s="33">
        <f>G342*100/F342</f>
        <v>99.67495536083419</v>
      </c>
      <c r="I342" s="34">
        <v>43.36</v>
      </c>
      <c r="J342" s="35"/>
    </row>
    <row r="343" spans="1:10" s="36" customFormat="1" ht="12.75">
      <c r="A343" s="37"/>
      <c r="B343" s="82"/>
      <c r="C343" s="65"/>
      <c r="D343" s="73">
        <v>4270</v>
      </c>
      <c r="E343" s="31" t="s">
        <v>189</v>
      </c>
      <c r="F343" s="48">
        <v>63614</v>
      </c>
      <c r="G343" s="114">
        <v>63594.97</v>
      </c>
      <c r="H343" s="33">
        <f t="shared" si="14"/>
        <v>99.97008520137076</v>
      </c>
      <c r="I343" s="34">
        <v>0</v>
      </c>
      <c r="J343" s="35"/>
    </row>
    <row r="344" spans="1:10" s="36" customFormat="1" ht="29.25" customHeight="1">
      <c r="A344" s="63"/>
      <c r="B344" s="37"/>
      <c r="C344" s="65"/>
      <c r="D344" s="73">
        <v>4280</v>
      </c>
      <c r="E344" s="31" t="s">
        <v>190</v>
      </c>
      <c r="F344" s="48">
        <v>7073</v>
      </c>
      <c r="G344" s="114">
        <v>6616</v>
      </c>
      <c r="H344" s="33">
        <f t="shared" si="14"/>
        <v>93.53880955747208</v>
      </c>
      <c r="I344" s="34">
        <v>30</v>
      </c>
      <c r="J344" s="35"/>
    </row>
    <row r="345" spans="1:10" s="36" customFormat="1" ht="12.75">
      <c r="A345" s="63"/>
      <c r="B345" s="37"/>
      <c r="C345" s="65"/>
      <c r="D345" s="73">
        <v>4300</v>
      </c>
      <c r="E345" s="31" t="s">
        <v>191</v>
      </c>
      <c r="F345" s="48">
        <v>74637</v>
      </c>
      <c r="G345" s="114">
        <v>74529.73</v>
      </c>
      <c r="H345" s="33">
        <f t="shared" si="14"/>
        <v>99.85627771748597</v>
      </c>
      <c r="I345" s="34">
        <v>0</v>
      </c>
      <c r="J345" s="35"/>
    </row>
    <row r="346" spans="1:10" s="36" customFormat="1" ht="12.75">
      <c r="A346" s="75"/>
      <c r="B346" s="76"/>
      <c r="C346" s="65"/>
      <c r="D346" s="73">
        <v>4350</v>
      </c>
      <c r="E346" s="31" t="s">
        <v>192</v>
      </c>
      <c r="F346" s="48">
        <v>10499</v>
      </c>
      <c r="G346" s="114">
        <v>10481.89</v>
      </c>
      <c r="H346" s="33">
        <f t="shared" si="14"/>
        <v>99.83703209829507</v>
      </c>
      <c r="I346" s="34">
        <v>0</v>
      </c>
      <c r="J346" s="35"/>
    </row>
    <row r="347" spans="1:11" s="136" customFormat="1" ht="12.75">
      <c r="A347" s="15" t="s">
        <v>81</v>
      </c>
      <c r="B347" s="16">
        <v>14</v>
      </c>
      <c r="C347" s="56"/>
      <c r="D347" s="56"/>
      <c r="E347" s="79"/>
      <c r="F347" s="56"/>
      <c r="G347" s="517"/>
      <c r="H347" s="80" t="s">
        <v>84</v>
      </c>
      <c r="I347" s="78"/>
      <c r="K347" s="470">
        <f>SUM(F337:F346)</f>
        <v>1195604</v>
      </c>
    </row>
    <row r="348" spans="1:9" s="136" customFormat="1" ht="13.5" thickBot="1">
      <c r="A348" s="15"/>
      <c r="B348" s="16"/>
      <c r="C348" s="56"/>
      <c r="D348" s="56"/>
      <c r="E348" s="79"/>
      <c r="F348" s="56"/>
      <c r="G348" s="517"/>
      <c r="H348" s="80"/>
      <c r="I348" s="78"/>
    </row>
    <row r="349" spans="1:11" s="36" customFormat="1" ht="13.5" thickBot="1">
      <c r="A349" s="19" t="s">
        <v>41</v>
      </c>
      <c r="B349" s="20" t="s">
        <v>76</v>
      </c>
      <c r="C349" s="680" t="s">
        <v>54</v>
      </c>
      <c r="D349" s="681"/>
      <c r="E349" s="21" t="s">
        <v>40</v>
      </c>
      <c r="F349" s="20" t="s">
        <v>85</v>
      </c>
      <c r="G349" s="414" t="s">
        <v>86</v>
      </c>
      <c r="H349" s="22" t="s">
        <v>87</v>
      </c>
      <c r="I349" s="203" t="s">
        <v>92</v>
      </c>
      <c r="J349" s="35"/>
      <c r="K349" s="355" t="s">
        <v>84</v>
      </c>
    </row>
    <row r="350" spans="1:10" s="36" customFormat="1" ht="25.5">
      <c r="A350" s="63"/>
      <c r="B350" s="37"/>
      <c r="C350" s="65"/>
      <c r="D350" s="73">
        <v>4360</v>
      </c>
      <c r="E350" s="31" t="s">
        <v>194</v>
      </c>
      <c r="F350" s="48">
        <v>3331</v>
      </c>
      <c r="G350" s="114">
        <v>2521.75</v>
      </c>
      <c r="H350" s="33">
        <f t="shared" si="14"/>
        <v>75.70549384569199</v>
      </c>
      <c r="I350" s="34">
        <v>0</v>
      </c>
      <c r="J350" s="35"/>
    </row>
    <row r="351" spans="1:10" s="36" customFormat="1" ht="38.25">
      <c r="A351" s="63"/>
      <c r="B351" s="37"/>
      <c r="C351" s="65"/>
      <c r="D351" s="73">
        <v>4370</v>
      </c>
      <c r="E351" s="31" t="s">
        <v>195</v>
      </c>
      <c r="F351" s="48">
        <v>13041</v>
      </c>
      <c r="G351" s="114">
        <v>13036.29</v>
      </c>
      <c r="H351" s="33">
        <f t="shared" si="14"/>
        <v>99.96388313779619</v>
      </c>
      <c r="I351" s="34">
        <v>77.59</v>
      </c>
      <c r="J351" s="35"/>
    </row>
    <row r="352" spans="1:10" s="36" customFormat="1" ht="12.75">
      <c r="A352" s="63"/>
      <c r="B352" s="37"/>
      <c r="C352" s="65"/>
      <c r="D352" s="73">
        <v>4410</v>
      </c>
      <c r="E352" s="31" t="s">
        <v>197</v>
      </c>
      <c r="F352" s="48">
        <v>6790</v>
      </c>
      <c r="G352" s="114">
        <v>6781.23</v>
      </c>
      <c r="H352" s="33">
        <f t="shared" si="14"/>
        <v>99.87083946980854</v>
      </c>
      <c r="I352" s="34">
        <v>0</v>
      </c>
      <c r="J352" s="35"/>
    </row>
    <row r="353" spans="1:9" s="57" customFormat="1" ht="12.75">
      <c r="A353" s="63"/>
      <c r="B353" s="37"/>
      <c r="C353" s="65"/>
      <c r="D353" s="73">
        <v>4430</v>
      </c>
      <c r="E353" s="31" t="s">
        <v>199</v>
      </c>
      <c r="F353" s="48">
        <v>5314</v>
      </c>
      <c r="G353" s="114">
        <v>5307.4</v>
      </c>
      <c r="H353" s="33">
        <f t="shared" si="14"/>
        <v>99.8757997741814</v>
      </c>
      <c r="I353" s="34">
        <v>0</v>
      </c>
    </row>
    <row r="354" spans="1:9" s="57" customFormat="1" ht="12.75">
      <c r="A354" s="63"/>
      <c r="B354" s="37"/>
      <c r="C354" s="65"/>
      <c r="D354" s="73">
        <v>4440</v>
      </c>
      <c r="E354" s="31" t="s">
        <v>200</v>
      </c>
      <c r="F354" s="48">
        <v>574897</v>
      </c>
      <c r="G354" s="114">
        <v>574897</v>
      </c>
      <c r="H354" s="33">
        <f t="shared" si="14"/>
        <v>100</v>
      </c>
      <c r="I354" s="34">
        <v>0</v>
      </c>
    </row>
    <row r="355" spans="1:10" s="18" customFormat="1" ht="12.75">
      <c r="A355" s="63"/>
      <c r="B355" s="37"/>
      <c r="C355" s="65"/>
      <c r="D355" s="73">
        <v>4480</v>
      </c>
      <c r="E355" s="31" t="s">
        <v>207</v>
      </c>
      <c r="F355" s="48">
        <v>231</v>
      </c>
      <c r="G355" s="114">
        <v>230</v>
      </c>
      <c r="H355" s="33">
        <f t="shared" si="14"/>
        <v>99.56709956709956</v>
      </c>
      <c r="I355" s="34">
        <v>0</v>
      </c>
      <c r="J355" s="17"/>
    </row>
    <row r="356" spans="1:10" s="5" customFormat="1" ht="25.5">
      <c r="A356" s="63"/>
      <c r="B356" s="37"/>
      <c r="C356" s="65"/>
      <c r="D356" s="73">
        <v>4520</v>
      </c>
      <c r="E356" s="31" t="s">
        <v>283</v>
      </c>
      <c r="F356" s="48">
        <v>5238</v>
      </c>
      <c r="G356" s="114">
        <v>5225.76</v>
      </c>
      <c r="H356" s="33">
        <f t="shared" si="14"/>
        <v>99.76632302405498</v>
      </c>
      <c r="I356" s="34"/>
      <c r="J356" s="4"/>
    </row>
    <row r="357" spans="1:9" s="5" customFormat="1" ht="25.5">
      <c r="A357" s="37"/>
      <c r="B357" s="76"/>
      <c r="C357" s="65"/>
      <c r="D357" s="73">
        <v>4700</v>
      </c>
      <c r="E357" s="31" t="s">
        <v>279</v>
      </c>
      <c r="F357" s="48">
        <v>2125</v>
      </c>
      <c r="G357" s="114">
        <v>2125</v>
      </c>
      <c r="H357" s="33">
        <f t="shared" si="14"/>
        <v>100</v>
      </c>
      <c r="I357" s="34">
        <v>0</v>
      </c>
    </row>
    <row r="358" spans="1:9" s="5" customFormat="1" ht="12.75">
      <c r="A358" s="137"/>
      <c r="B358" s="182"/>
      <c r="C358" s="146"/>
      <c r="D358" s="146"/>
      <c r="E358" s="31" t="s">
        <v>24</v>
      </c>
      <c r="F358" s="48">
        <f>SUM(F360:F360)</f>
        <v>9400</v>
      </c>
      <c r="G358" s="550">
        <f>SUM(G360:G360)</f>
        <v>9400</v>
      </c>
      <c r="H358" s="33">
        <f>G358*100/F358</f>
        <v>100</v>
      </c>
      <c r="I358" s="34">
        <f>SUM(I360)</f>
        <v>0</v>
      </c>
    </row>
    <row r="359" spans="1:11" s="136" customFormat="1" ht="12.75">
      <c r="A359" s="37"/>
      <c r="B359" s="394"/>
      <c r="C359" s="70"/>
      <c r="D359" s="70"/>
      <c r="E359" s="72" t="s">
        <v>88</v>
      </c>
      <c r="F359" s="211"/>
      <c r="G359" s="114"/>
      <c r="H359" s="33" t="s">
        <v>84</v>
      </c>
      <c r="I359" s="34"/>
      <c r="K359" s="470">
        <f>SUM(F362:F403)</f>
        <v>23795296</v>
      </c>
    </row>
    <row r="360" spans="1:9" s="136" customFormat="1" ht="12.75">
      <c r="A360" s="219"/>
      <c r="B360" s="509"/>
      <c r="C360" s="400"/>
      <c r="D360" s="399">
        <v>6050</v>
      </c>
      <c r="E360" s="67" t="s">
        <v>71</v>
      </c>
      <c r="F360" s="187">
        <v>9400</v>
      </c>
      <c r="G360" s="199">
        <f>SUM(G361)</f>
        <v>9400</v>
      </c>
      <c r="H360" s="50">
        <f>G360*100/F360</f>
        <v>100</v>
      </c>
      <c r="I360" s="68">
        <v>0</v>
      </c>
    </row>
    <row r="361" spans="1:11" s="36" customFormat="1" ht="29.25" customHeight="1">
      <c r="A361" s="219"/>
      <c r="B361" s="544"/>
      <c r="C361" s="502"/>
      <c r="D361" s="306"/>
      <c r="E361" s="529" t="s">
        <v>254</v>
      </c>
      <c r="F361" s="398"/>
      <c r="G361" s="46">
        <v>9400</v>
      </c>
      <c r="H361" s="413"/>
      <c r="I361" s="226">
        <v>0</v>
      </c>
      <c r="J361" s="35"/>
      <c r="K361" s="355" t="s">
        <v>84</v>
      </c>
    </row>
    <row r="362" spans="1:9" s="136" customFormat="1" ht="12.75">
      <c r="A362" s="13"/>
      <c r="B362" s="94">
        <v>80103</v>
      </c>
      <c r="C362" s="2"/>
      <c r="D362" s="3"/>
      <c r="E362" s="25" t="s">
        <v>34</v>
      </c>
      <c r="F362" s="191">
        <f>SUM(F363)</f>
        <v>307484</v>
      </c>
      <c r="G362" s="595">
        <f>SUM(G363)</f>
        <v>306827.41000000003</v>
      </c>
      <c r="H362" s="26">
        <f>G362*100/F362</f>
        <v>99.78646368591538</v>
      </c>
      <c r="I362" s="27">
        <f>SUM(I363)</f>
        <v>34161.94</v>
      </c>
    </row>
    <row r="363" spans="1:11" s="136" customFormat="1" ht="38.25">
      <c r="A363" s="113"/>
      <c r="B363" s="127"/>
      <c r="C363" s="30"/>
      <c r="D363" s="29"/>
      <c r="E363" s="31" t="s">
        <v>108</v>
      </c>
      <c r="F363" s="150">
        <f>SUM(F365:F374)</f>
        <v>307484</v>
      </c>
      <c r="G363" s="150">
        <f>SUM(G365:G374)</f>
        <v>306827.41000000003</v>
      </c>
      <c r="H363" s="135">
        <f>G363*100/F363</f>
        <v>99.78646368591538</v>
      </c>
      <c r="I363" s="134">
        <f>SUM(I365:I374)</f>
        <v>34161.94</v>
      </c>
      <c r="K363" s="340" t="s">
        <v>84</v>
      </c>
    </row>
    <row r="364" spans="1:9" s="136" customFormat="1" ht="12.75">
      <c r="A364" s="372"/>
      <c r="B364" s="339"/>
      <c r="C364" s="138"/>
      <c r="D364" s="138"/>
      <c r="E364" s="40" t="s">
        <v>88</v>
      </c>
      <c r="F364" s="151"/>
      <c r="G364" s="114"/>
      <c r="H364" s="135" t="s">
        <v>84</v>
      </c>
      <c r="I364" s="134"/>
    </row>
    <row r="365" spans="1:9" s="136" customFormat="1" ht="38.25">
      <c r="A365" s="63"/>
      <c r="B365" s="37"/>
      <c r="C365" s="65"/>
      <c r="D365" s="73">
        <v>3020</v>
      </c>
      <c r="E365" s="31" t="s">
        <v>16</v>
      </c>
      <c r="F365" s="109">
        <v>16854</v>
      </c>
      <c r="G365" s="114">
        <v>16610.66</v>
      </c>
      <c r="H365" s="33">
        <f aca="true" t="shared" si="15" ref="H365:H374">G365*100/F365</f>
        <v>98.5561884419129</v>
      </c>
      <c r="I365" s="34">
        <v>533.01</v>
      </c>
    </row>
    <row r="366" spans="1:10" s="36" customFormat="1" ht="12.75">
      <c r="A366" s="372"/>
      <c r="B366" s="137"/>
      <c r="C366" s="146"/>
      <c r="D366" s="73">
        <v>4010</v>
      </c>
      <c r="E366" s="31" t="s">
        <v>30</v>
      </c>
      <c r="F366" s="147">
        <v>206817</v>
      </c>
      <c r="G366" s="114">
        <v>206426.4</v>
      </c>
      <c r="H366" s="135">
        <f t="shared" si="15"/>
        <v>99.81113738232351</v>
      </c>
      <c r="I366" s="134">
        <v>10185.64</v>
      </c>
      <c r="J366" s="35"/>
    </row>
    <row r="367" spans="1:10" s="36" customFormat="1" ht="12.75">
      <c r="A367" s="372"/>
      <c r="B367" s="137"/>
      <c r="C367" s="146"/>
      <c r="D367" s="73">
        <v>4040</v>
      </c>
      <c r="E367" s="31" t="s">
        <v>69</v>
      </c>
      <c r="F367" s="152">
        <v>16273</v>
      </c>
      <c r="G367" s="114">
        <v>16271.53</v>
      </c>
      <c r="H367" s="135">
        <f t="shared" si="15"/>
        <v>99.99096663184416</v>
      </c>
      <c r="I367" s="134">
        <v>15668.12</v>
      </c>
      <c r="J367" s="35"/>
    </row>
    <row r="368" spans="1:10" s="36" customFormat="1" ht="12.75">
      <c r="A368" s="372"/>
      <c r="B368" s="137"/>
      <c r="C368" s="146"/>
      <c r="D368" s="73">
        <v>4110</v>
      </c>
      <c r="E368" s="31" t="s">
        <v>79</v>
      </c>
      <c r="F368" s="152">
        <v>40343</v>
      </c>
      <c r="G368" s="114">
        <v>40341.01</v>
      </c>
      <c r="H368" s="135">
        <f t="shared" si="15"/>
        <v>99.99506729792033</v>
      </c>
      <c r="I368" s="134">
        <v>6844.38</v>
      </c>
      <c r="J368" s="35"/>
    </row>
    <row r="369" spans="1:10" s="36" customFormat="1" ht="12.75">
      <c r="A369" s="137"/>
      <c r="B369" s="182"/>
      <c r="C369" s="146"/>
      <c r="D369" s="73">
        <v>4120</v>
      </c>
      <c r="E369" s="31" t="s">
        <v>45</v>
      </c>
      <c r="F369" s="153">
        <v>5248</v>
      </c>
      <c r="G369" s="114">
        <v>5243.32</v>
      </c>
      <c r="H369" s="154">
        <f t="shared" si="15"/>
        <v>99.9108231707317</v>
      </c>
      <c r="I369" s="134">
        <v>930.79</v>
      </c>
      <c r="J369" s="35"/>
    </row>
    <row r="370" spans="1:10" s="36" customFormat="1" ht="12.75">
      <c r="A370" s="37"/>
      <c r="B370" s="82"/>
      <c r="C370" s="65"/>
      <c r="D370" s="73">
        <v>4210</v>
      </c>
      <c r="E370" s="31" t="s">
        <v>188</v>
      </c>
      <c r="F370" s="48">
        <v>1863</v>
      </c>
      <c r="G370" s="114">
        <v>1861.95</v>
      </c>
      <c r="H370" s="33">
        <f>G370*100/F370</f>
        <v>99.94363929146537</v>
      </c>
      <c r="I370" s="34">
        <v>0</v>
      </c>
      <c r="J370" s="35"/>
    </row>
    <row r="371" spans="1:9" s="5" customFormat="1" ht="12.75">
      <c r="A371" s="63"/>
      <c r="B371" s="37"/>
      <c r="C371" s="65"/>
      <c r="D371" s="73">
        <v>4240</v>
      </c>
      <c r="E371" s="31" t="s">
        <v>206</v>
      </c>
      <c r="F371" s="48">
        <v>1486</v>
      </c>
      <c r="G371" s="114">
        <v>1473.53</v>
      </c>
      <c r="H371" s="33">
        <f t="shared" si="15"/>
        <v>99.16083445491252</v>
      </c>
      <c r="I371" s="34">
        <v>0</v>
      </c>
    </row>
    <row r="372" spans="1:13" s="136" customFormat="1" ht="12.75">
      <c r="A372" s="37"/>
      <c r="B372" s="82"/>
      <c r="C372" s="65"/>
      <c r="D372" s="73">
        <v>4260</v>
      </c>
      <c r="E372" s="31" t="s">
        <v>193</v>
      </c>
      <c r="F372" s="48">
        <v>157</v>
      </c>
      <c r="G372" s="114">
        <v>156.01</v>
      </c>
      <c r="H372" s="33">
        <f t="shared" si="15"/>
        <v>99.36942675159236</v>
      </c>
      <c r="I372" s="34">
        <v>0</v>
      </c>
      <c r="K372" s="471">
        <f>SUM(F381:F406)</f>
        <v>7069668</v>
      </c>
      <c r="L372" s="340">
        <f>SUM(G381:G406)</f>
        <v>7039536.819999999</v>
      </c>
      <c r="M372" s="340">
        <f>SUM(I381:I406)</f>
        <v>567990.9499999998</v>
      </c>
    </row>
    <row r="373" spans="1:9" s="36" customFormat="1" ht="12.75">
      <c r="A373" s="37"/>
      <c r="B373" s="82"/>
      <c r="C373" s="65"/>
      <c r="D373" s="73">
        <v>4280</v>
      </c>
      <c r="E373" s="31" t="s">
        <v>190</v>
      </c>
      <c r="F373" s="48">
        <v>103</v>
      </c>
      <c r="G373" s="114">
        <v>103</v>
      </c>
      <c r="H373" s="33">
        <f t="shared" si="15"/>
        <v>100</v>
      </c>
      <c r="I373" s="34">
        <v>0</v>
      </c>
    </row>
    <row r="374" spans="1:9" s="36" customFormat="1" ht="12.75">
      <c r="A374" s="76"/>
      <c r="B374" s="395"/>
      <c r="C374" s="65"/>
      <c r="D374" s="73">
        <v>4440</v>
      </c>
      <c r="E374" s="31" t="s">
        <v>200</v>
      </c>
      <c r="F374" s="48">
        <v>18340</v>
      </c>
      <c r="G374" s="114">
        <v>18340</v>
      </c>
      <c r="H374" s="33">
        <f t="shared" si="15"/>
        <v>100</v>
      </c>
      <c r="I374" s="34">
        <v>0</v>
      </c>
    </row>
    <row r="375" spans="1:11" s="136" customFormat="1" ht="12.75">
      <c r="A375" s="15" t="s">
        <v>81</v>
      </c>
      <c r="B375" s="16">
        <v>15</v>
      </c>
      <c r="C375" s="56"/>
      <c r="D375" s="56"/>
      <c r="E375" s="79"/>
      <c r="F375" s="56"/>
      <c r="G375" s="517"/>
      <c r="H375" s="80" t="s">
        <v>84</v>
      </c>
      <c r="I375" s="78"/>
      <c r="K375" s="470">
        <f>SUM(F365:F374)</f>
        <v>307484</v>
      </c>
    </row>
    <row r="376" spans="1:9" s="136" customFormat="1" ht="13.5" thickBot="1">
      <c r="A376" s="15"/>
      <c r="B376" s="16"/>
      <c r="C376" s="56"/>
      <c r="D376" s="56"/>
      <c r="E376" s="79"/>
      <c r="F376" s="56"/>
      <c r="G376" s="517"/>
      <c r="H376" s="80"/>
      <c r="I376" s="78"/>
    </row>
    <row r="377" spans="1:11" s="36" customFormat="1" ht="13.5" thickBot="1">
      <c r="A377" s="19" t="s">
        <v>41</v>
      </c>
      <c r="B377" s="20" t="s">
        <v>76</v>
      </c>
      <c r="C377" s="680" t="s">
        <v>54</v>
      </c>
      <c r="D377" s="681"/>
      <c r="E377" s="21" t="s">
        <v>40</v>
      </c>
      <c r="F377" s="20" t="s">
        <v>85</v>
      </c>
      <c r="G377" s="414" t="s">
        <v>86</v>
      </c>
      <c r="H377" s="22" t="s">
        <v>87</v>
      </c>
      <c r="I377" s="203" t="s">
        <v>92</v>
      </c>
      <c r="J377" s="35"/>
      <c r="K377" s="355" t="s">
        <v>84</v>
      </c>
    </row>
    <row r="378" spans="1:9" s="36" customFormat="1" ht="12.75">
      <c r="A378" s="13"/>
      <c r="B378" s="94">
        <v>80104</v>
      </c>
      <c r="C378" s="2"/>
      <c r="D378" s="3"/>
      <c r="E378" s="25" t="s">
        <v>78</v>
      </c>
      <c r="F378" s="85">
        <f>SUM(F407,F379)</f>
        <v>8739897</v>
      </c>
      <c r="G378" s="552">
        <f>SUM(G407,G379)</f>
        <v>7643704.399999999</v>
      </c>
      <c r="H378" s="26">
        <f>G378*100/F378</f>
        <v>87.45760276122247</v>
      </c>
      <c r="I378" s="59">
        <f>SUM(I379,I407)</f>
        <v>747878.1099999999</v>
      </c>
    </row>
    <row r="379" spans="1:11" s="36" customFormat="1" ht="38.25">
      <c r="A379" s="113"/>
      <c r="B379" s="127"/>
      <c r="C379" s="30"/>
      <c r="D379" s="29"/>
      <c r="E379" s="31" t="s">
        <v>109</v>
      </c>
      <c r="F379" s="133">
        <f>SUM(F381:F406)</f>
        <v>7069668</v>
      </c>
      <c r="G379" s="133">
        <f>SUM(G381:G406)</f>
        <v>7039536.819999999</v>
      </c>
      <c r="H379" s="135">
        <f>G379*100/F379</f>
        <v>99.57379639326767</v>
      </c>
      <c r="I379" s="134">
        <f>SUM(I381:I406,)</f>
        <v>567990.9499999998</v>
      </c>
      <c r="J379" s="35"/>
      <c r="K379" s="355" t="s">
        <v>84</v>
      </c>
    </row>
    <row r="380" spans="1:9" s="136" customFormat="1" ht="12.75">
      <c r="A380" s="372"/>
      <c r="B380" s="339"/>
      <c r="C380" s="183"/>
      <c r="D380" s="183"/>
      <c r="E380" s="72" t="s">
        <v>88</v>
      </c>
      <c r="F380" s="211"/>
      <c r="G380" s="516"/>
      <c r="H380" s="69" t="s">
        <v>84</v>
      </c>
      <c r="I380" s="34"/>
    </row>
    <row r="381" spans="1:9" s="136" customFormat="1" ht="12.75">
      <c r="A381" s="63"/>
      <c r="B381" s="37"/>
      <c r="C381" s="39"/>
      <c r="D381" s="42">
        <v>2540</v>
      </c>
      <c r="E381" s="40" t="s">
        <v>66</v>
      </c>
      <c r="F381" s="88">
        <v>1303000</v>
      </c>
      <c r="G381" s="582">
        <v>1303000</v>
      </c>
      <c r="H381" s="156">
        <f>G381*100/F381</f>
        <v>100</v>
      </c>
      <c r="I381" s="132">
        <v>0</v>
      </c>
    </row>
    <row r="382" spans="1:11" s="136" customFormat="1" ht="51">
      <c r="A382" s="108"/>
      <c r="B382" s="37"/>
      <c r="C382" s="54"/>
      <c r="D382" s="54"/>
      <c r="E382" s="55" t="s">
        <v>145</v>
      </c>
      <c r="F382" s="53"/>
      <c r="G382" s="583"/>
      <c r="H382" s="69" t="s">
        <v>84</v>
      </c>
      <c r="I382" s="157"/>
      <c r="K382" s="340" t="s">
        <v>84</v>
      </c>
    </row>
    <row r="383" spans="1:9" s="136" customFormat="1" ht="38.25">
      <c r="A383" s="63"/>
      <c r="B383" s="37"/>
      <c r="C383" s="65"/>
      <c r="D383" s="73">
        <v>3020</v>
      </c>
      <c r="E383" s="31" t="s">
        <v>16</v>
      </c>
      <c r="F383" s="109">
        <v>67773</v>
      </c>
      <c r="G383" s="114">
        <v>67769.75</v>
      </c>
      <c r="H383" s="33">
        <f aca="true" t="shared" si="16" ref="H383:H405">G383*100/F383</f>
        <v>99.99520457999499</v>
      </c>
      <c r="I383" s="34">
        <v>1725.53</v>
      </c>
    </row>
    <row r="384" spans="1:9" s="57" customFormat="1" ht="12.75">
      <c r="A384" s="63"/>
      <c r="B384" s="37"/>
      <c r="C384" s="65"/>
      <c r="D384" s="73">
        <v>4010</v>
      </c>
      <c r="E384" s="31" t="s">
        <v>30</v>
      </c>
      <c r="F384" s="144">
        <v>3421161</v>
      </c>
      <c r="G384" s="193">
        <v>3420778.79</v>
      </c>
      <c r="H384" s="135">
        <f t="shared" si="16"/>
        <v>99.98882806158494</v>
      </c>
      <c r="I384" s="148">
        <v>167657.65</v>
      </c>
    </row>
    <row r="385" spans="1:9" s="57" customFormat="1" ht="12.75">
      <c r="A385" s="145"/>
      <c r="B385" s="137"/>
      <c r="C385" s="146"/>
      <c r="D385" s="73">
        <v>4040</v>
      </c>
      <c r="E385" s="31" t="s">
        <v>69</v>
      </c>
      <c r="F385" s="147">
        <v>267010</v>
      </c>
      <c r="G385" s="114">
        <v>267006.75</v>
      </c>
      <c r="H385" s="135">
        <f t="shared" si="16"/>
        <v>99.99878281712296</v>
      </c>
      <c r="I385" s="134">
        <v>268673.82</v>
      </c>
    </row>
    <row r="386" spans="1:10" s="18" customFormat="1" ht="12.75">
      <c r="A386" s="372"/>
      <c r="B386" s="137"/>
      <c r="C386" s="146"/>
      <c r="D386" s="73">
        <v>4110</v>
      </c>
      <c r="E386" s="31" t="s">
        <v>79</v>
      </c>
      <c r="F386" s="147">
        <v>619432</v>
      </c>
      <c r="G386" s="114">
        <v>619422.3</v>
      </c>
      <c r="H386" s="135">
        <f t="shared" si="16"/>
        <v>99.99843404925804</v>
      </c>
      <c r="I386" s="134">
        <v>98496.6</v>
      </c>
      <c r="J386" s="17"/>
    </row>
    <row r="387" spans="1:9" s="136" customFormat="1" ht="12.75">
      <c r="A387" s="372"/>
      <c r="B387" s="137"/>
      <c r="C387" s="146"/>
      <c r="D387" s="73">
        <v>4120</v>
      </c>
      <c r="E387" s="31" t="s">
        <v>45</v>
      </c>
      <c r="F387" s="152">
        <v>79590</v>
      </c>
      <c r="G387" s="114">
        <v>79579.92</v>
      </c>
      <c r="H387" s="135">
        <f t="shared" si="16"/>
        <v>99.98733509234829</v>
      </c>
      <c r="I387" s="134">
        <v>13873.22</v>
      </c>
    </row>
    <row r="388" spans="1:10" s="36" customFormat="1" ht="25.5">
      <c r="A388" s="137"/>
      <c r="B388" s="182"/>
      <c r="C388" s="146"/>
      <c r="D388" s="73">
        <v>4170</v>
      </c>
      <c r="E388" s="31" t="s">
        <v>95</v>
      </c>
      <c r="F388" s="152">
        <v>6790</v>
      </c>
      <c r="G388" s="114">
        <v>6790</v>
      </c>
      <c r="H388" s="135">
        <f t="shared" si="16"/>
        <v>100</v>
      </c>
      <c r="I388" s="134">
        <v>0</v>
      </c>
      <c r="J388" s="35"/>
    </row>
    <row r="389" spans="1:10" s="36" customFormat="1" ht="12.75">
      <c r="A389" s="37"/>
      <c r="B389" s="82"/>
      <c r="C389" s="65"/>
      <c r="D389" s="73">
        <v>4210</v>
      </c>
      <c r="E389" s="31" t="s">
        <v>188</v>
      </c>
      <c r="F389" s="48">
        <v>279393</v>
      </c>
      <c r="G389" s="114">
        <v>257037.8</v>
      </c>
      <c r="H389" s="33">
        <f t="shared" si="16"/>
        <v>91.99865422541009</v>
      </c>
      <c r="I389" s="34">
        <v>378.95</v>
      </c>
      <c r="J389" s="35"/>
    </row>
    <row r="390" spans="1:10" s="36" customFormat="1" ht="12.75">
      <c r="A390" s="37"/>
      <c r="B390" s="82"/>
      <c r="C390" s="65"/>
      <c r="D390" s="73">
        <v>4220</v>
      </c>
      <c r="E390" s="31" t="s">
        <v>208</v>
      </c>
      <c r="F390" s="48">
        <v>359260</v>
      </c>
      <c r="G390" s="114">
        <v>358037.98</v>
      </c>
      <c r="H390" s="33">
        <f t="shared" si="16"/>
        <v>99.65985080443133</v>
      </c>
      <c r="I390" s="34">
        <v>303.45</v>
      </c>
      <c r="J390" s="35"/>
    </row>
    <row r="391" spans="1:9" s="5" customFormat="1" ht="12.75">
      <c r="A391" s="63"/>
      <c r="B391" s="37"/>
      <c r="C391" s="65"/>
      <c r="D391" s="73">
        <v>4240</v>
      </c>
      <c r="E391" s="31" t="s">
        <v>206</v>
      </c>
      <c r="F391" s="48">
        <v>824</v>
      </c>
      <c r="G391" s="114">
        <v>824</v>
      </c>
      <c r="H391" s="33">
        <f t="shared" si="16"/>
        <v>100</v>
      </c>
      <c r="I391" s="34">
        <v>0</v>
      </c>
    </row>
    <row r="392" spans="1:10" s="36" customFormat="1" ht="12.75">
      <c r="A392" s="63"/>
      <c r="B392" s="37"/>
      <c r="C392" s="65"/>
      <c r="D392" s="73">
        <v>4260</v>
      </c>
      <c r="E392" s="31" t="s">
        <v>193</v>
      </c>
      <c r="F392" s="48">
        <v>205138</v>
      </c>
      <c r="G392" s="114">
        <v>205123.76</v>
      </c>
      <c r="H392" s="33">
        <f t="shared" si="16"/>
        <v>99.99305833146467</v>
      </c>
      <c r="I392" s="34">
        <v>16823.33</v>
      </c>
      <c r="J392" s="35"/>
    </row>
    <row r="393" spans="1:10" s="36" customFormat="1" ht="12.75">
      <c r="A393" s="63"/>
      <c r="B393" s="37"/>
      <c r="C393" s="65"/>
      <c r="D393" s="73">
        <v>4270</v>
      </c>
      <c r="E393" s="31" t="s">
        <v>189</v>
      </c>
      <c r="F393" s="48">
        <v>149525</v>
      </c>
      <c r="G393" s="114">
        <v>148897.05</v>
      </c>
      <c r="H393" s="33">
        <f t="shared" si="16"/>
        <v>99.58003678314662</v>
      </c>
      <c r="I393" s="34">
        <v>0</v>
      </c>
      <c r="J393" s="35"/>
    </row>
    <row r="394" spans="1:10" s="36" customFormat="1" ht="12.75">
      <c r="A394" s="63"/>
      <c r="B394" s="37"/>
      <c r="C394" s="65"/>
      <c r="D394" s="73">
        <v>4280</v>
      </c>
      <c r="E394" s="31" t="s">
        <v>190</v>
      </c>
      <c r="F394" s="48">
        <v>10429</v>
      </c>
      <c r="G394" s="114">
        <v>10429</v>
      </c>
      <c r="H394" s="33">
        <f t="shared" si="16"/>
        <v>100</v>
      </c>
      <c r="I394" s="34">
        <v>0</v>
      </c>
      <c r="J394" s="35"/>
    </row>
    <row r="395" spans="1:10" s="36" customFormat="1" ht="12.75">
      <c r="A395" s="63"/>
      <c r="B395" s="37"/>
      <c r="C395" s="65"/>
      <c r="D395" s="73">
        <v>4300</v>
      </c>
      <c r="E395" s="31" t="s">
        <v>191</v>
      </c>
      <c r="F395" s="48">
        <v>37934</v>
      </c>
      <c r="G395" s="114">
        <v>32447.82</v>
      </c>
      <c r="H395" s="33">
        <f t="shared" si="16"/>
        <v>85.53756524489904</v>
      </c>
      <c r="I395" s="34">
        <v>58.4</v>
      </c>
      <c r="J395" s="35"/>
    </row>
    <row r="396" spans="1:10" s="36" customFormat="1" ht="12.75">
      <c r="A396" s="63"/>
      <c r="B396" s="37"/>
      <c r="C396" s="65"/>
      <c r="D396" s="73">
        <v>4350</v>
      </c>
      <c r="E396" s="31" t="s">
        <v>192</v>
      </c>
      <c r="F396" s="48">
        <v>3228</v>
      </c>
      <c r="G396" s="114">
        <v>3226.86</v>
      </c>
      <c r="H396" s="33">
        <f t="shared" si="16"/>
        <v>99.96468401486989</v>
      </c>
      <c r="I396" s="34">
        <v>0</v>
      </c>
      <c r="J396" s="35"/>
    </row>
    <row r="397" spans="1:10" s="36" customFormat="1" ht="25.5">
      <c r="A397" s="63"/>
      <c r="B397" s="37"/>
      <c r="C397" s="65"/>
      <c r="D397" s="73">
        <v>4360</v>
      </c>
      <c r="E397" s="31" t="s">
        <v>194</v>
      </c>
      <c r="F397" s="48">
        <v>2333</v>
      </c>
      <c r="G397" s="114">
        <v>2328.39</v>
      </c>
      <c r="H397" s="33">
        <f t="shared" si="16"/>
        <v>99.80240034290613</v>
      </c>
      <c r="I397" s="34">
        <v>0</v>
      </c>
      <c r="J397" s="35"/>
    </row>
    <row r="398" spans="1:10" s="36" customFormat="1" ht="38.25">
      <c r="A398" s="63"/>
      <c r="B398" s="37"/>
      <c r="C398" s="65"/>
      <c r="D398" s="73">
        <v>4370</v>
      </c>
      <c r="E398" s="31" t="s">
        <v>195</v>
      </c>
      <c r="F398" s="48">
        <v>8022</v>
      </c>
      <c r="G398" s="114">
        <v>8018.98</v>
      </c>
      <c r="H398" s="33">
        <f t="shared" si="16"/>
        <v>99.96235352779856</v>
      </c>
      <c r="I398" s="34">
        <v>0</v>
      </c>
      <c r="J398" s="35"/>
    </row>
    <row r="399" spans="1:10" s="36" customFormat="1" ht="12.75">
      <c r="A399" s="63"/>
      <c r="B399" s="37"/>
      <c r="C399" s="65"/>
      <c r="D399" s="73">
        <v>4410</v>
      </c>
      <c r="E399" s="31" t="s">
        <v>197</v>
      </c>
      <c r="F399" s="48">
        <v>1987</v>
      </c>
      <c r="G399" s="114">
        <v>1986.31</v>
      </c>
      <c r="H399" s="33">
        <f t="shared" si="16"/>
        <v>99.96527428283845</v>
      </c>
      <c r="I399" s="34">
        <v>0</v>
      </c>
      <c r="J399" s="35"/>
    </row>
    <row r="400" spans="1:9" s="36" customFormat="1" ht="12.75">
      <c r="A400" s="63"/>
      <c r="B400" s="37"/>
      <c r="C400" s="65"/>
      <c r="D400" s="73">
        <v>4430</v>
      </c>
      <c r="E400" s="31" t="s">
        <v>199</v>
      </c>
      <c r="F400" s="48">
        <v>684</v>
      </c>
      <c r="G400" s="114">
        <v>679.38</v>
      </c>
      <c r="H400" s="33">
        <f t="shared" si="16"/>
        <v>99.32456140350877</v>
      </c>
      <c r="I400" s="34">
        <v>0</v>
      </c>
    </row>
    <row r="401" spans="1:9" s="36" customFormat="1" ht="12.75">
      <c r="A401" s="75"/>
      <c r="B401" s="76"/>
      <c r="C401" s="65"/>
      <c r="D401" s="73">
        <v>4440</v>
      </c>
      <c r="E401" s="31" t="s">
        <v>200</v>
      </c>
      <c r="F401" s="48">
        <v>239766</v>
      </c>
      <c r="G401" s="114">
        <v>239766</v>
      </c>
      <c r="H401" s="33">
        <f t="shared" si="16"/>
        <v>100</v>
      </c>
      <c r="I401" s="34">
        <v>0</v>
      </c>
    </row>
    <row r="402" spans="1:10" s="36" customFormat="1" ht="12.75">
      <c r="A402" s="15" t="s">
        <v>81</v>
      </c>
      <c r="B402" s="16">
        <v>16</v>
      </c>
      <c r="C402" s="56"/>
      <c r="D402" s="56"/>
      <c r="E402" s="79"/>
      <c r="F402" s="56"/>
      <c r="G402" s="517"/>
      <c r="H402" s="80" t="s">
        <v>84</v>
      </c>
      <c r="I402" s="78"/>
      <c r="J402" s="35"/>
    </row>
    <row r="403" spans="1:10" s="36" customFormat="1" ht="13.5" thickBot="1">
      <c r="A403" s="15"/>
      <c r="B403" s="16"/>
      <c r="C403" s="56"/>
      <c r="D403" s="56"/>
      <c r="E403" s="79"/>
      <c r="F403" s="56"/>
      <c r="G403" s="517"/>
      <c r="H403" s="80"/>
      <c r="I403" s="78"/>
      <c r="J403" s="35"/>
    </row>
    <row r="404" spans="1:10" s="36" customFormat="1" ht="13.5" thickBot="1">
      <c r="A404" s="19" t="s">
        <v>41</v>
      </c>
      <c r="B404" s="20" t="s">
        <v>76</v>
      </c>
      <c r="C404" s="680" t="s">
        <v>54</v>
      </c>
      <c r="D404" s="681"/>
      <c r="E404" s="21" t="s">
        <v>40</v>
      </c>
      <c r="F404" s="20" t="s">
        <v>85</v>
      </c>
      <c r="G404" s="414" t="s">
        <v>86</v>
      </c>
      <c r="H404" s="22" t="s">
        <v>87</v>
      </c>
      <c r="I404" s="203" t="s">
        <v>92</v>
      </c>
      <c r="J404" s="35"/>
    </row>
    <row r="405" spans="1:10" s="5" customFormat="1" ht="25.5">
      <c r="A405" s="63"/>
      <c r="B405" s="37"/>
      <c r="C405" s="65"/>
      <c r="D405" s="73">
        <v>4520</v>
      </c>
      <c r="E405" s="31" t="s">
        <v>283</v>
      </c>
      <c r="F405" s="48">
        <v>5447</v>
      </c>
      <c r="G405" s="114">
        <v>5443.98</v>
      </c>
      <c r="H405" s="33">
        <f t="shared" si="16"/>
        <v>99.94455663668074</v>
      </c>
      <c r="I405" s="34"/>
      <c r="J405" s="4"/>
    </row>
    <row r="406" spans="1:9" s="36" customFormat="1" ht="25.5">
      <c r="A406" s="37"/>
      <c r="B406" s="395"/>
      <c r="C406" s="65"/>
      <c r="D406" s="73">
        <v>4700</v>
      </c>
      <c r="E406" s="31" t="s">
        <v>279</v>
      </c>
      <c r="F406" s="48">
        <v>942</v>
      </c>
      <c r="G406" s="114">
        <v>942</v>
      </c>
      <c r="H406" s="33">
        <f>G406*100/F406</f>
        <v>100</v>
      </c>
      <c r="I406" s="34">
        <v>0</v>
      </c>
    </row>
    <row r="407" spans="1:9" s="5" customFormat="1" ht="12.75">
      <c r="A407" s="137"/>
      <c r="B407" s="182"/>
      <c r="C407" s="146"/>
      <c r="D407" s="146"/>
      <c r="E407" s="31" t="s">
        <v>24</v>
      </c>
      <c r="F407" s="48">
        <f>SUM(F409:F416)</f>
        <v>1670229</v>
      </c>
      <c r="G407" s="48">
        <f>SUM(G409,G416)</f>
        <v>604167.58</v>
      </c>
      <c r="H407" s="33">
        <f>G407*100/F407</f>
        <v>36.17273918726114</v>
      </c>
      <c r="I407" s="34">
        <f>SUM(I409)</f>
        <v>179887.16</v>
      </c>
    </row>
    <row r="408" spans="1:11" s="136" customFormat="1" ht="12.75">
      <c r="A408" s="63"/>
      <c r="B408" s="64"/>
      <c r="C408" s="70"/>
      <c r="D408" s="70"/>
      <c r="E408" s="72" t="s">
        <v>88</v>
      </c>
      <c r="F408" s="211"/>
      <c r="G408" s="114"/>
      <c r="H408" s="33" t="s">
        <v>84</v>
      </c>
      <c r="I408" s="34"/>
      <c r="K408" s="470">
        <f>SUM(F421:F448)</f>
        <v>6616654</v>
      </c>
    </row>
    <row r="409" spans="1:9" s="136" customFormat="1" ht="12.75">
      <c r="A409" s="333"/>
      <c r="B409" s="219"/>
      <c r="C409" s="400"/>
      <c r="D409" s="399">
        <v>6050</v>
      </c>
      <c r="E409" s="67" t="s">
        <v>71</v>
      </c>
      <c r="F409" s="187">
        <v>1663229</v>
      </c>
      <c r="G409" s="199">
        <f>SUM(G410:G415)</f>
        <v>597167.58</v>
      </c>
      <c r="H409" s="50">
        <f>G409*100/F409</f>
        <v>35.904110618561845</v>
      </c>
      <c r="I409" s="68">
        <v>179887.16</v>
      </c>
    </row>
    <row r="410" spans="1:11" s="36" customFormat="1" ht="25.5">
      <c r="A410" s="333"/>
      <c r="B410" s="219"/>
      <c r="C410" s="334"/>
      <c r="D410" s="289"/>
      <c r="E410" s="529" t="s">
        <v>297</v>
      </c>
      <c r="F410" s="398"/>
      <c r="G410" s="46">
        <v>523752.67</v>
      </c>
      <c r="H410" s="413"/>
      <c r="I410" s="226">
        <v>179887.16</v>
      </c>
      <c r="J410" s="35"/>
      <c r="K410" s="355">
        <f>SUM(G410:G415)</f>
        <v>597167.58</v>
      </c>
    </row>
    <row r="411" spans="1:11" s="36" customFormat="1" ht="25.5">
      <c r="A411" s="333"/>
      <c r="B411" s="219"/>
      <c r="C411" s="334"/>
      <c r="D411" s="289"/>
      <c r="E411" s="529" t="s">
        <v>253</v>
      </c>
      <c r="F411" s="398"/>
      <c r="G411" s="46">
        <v>0</v>
      </c>
      <c r="H411" s="413"/>
      <c r="I411" s="226">
        <v>0</v>
      </c>
      <c r="J411" s="35"/>
      <c r="K411" s="355"/>
    </row>
    <row r="412" spans="1:10" s="36" customFormat="1" ht="25.5">
      <c r="A412" s="63"/>
      <c r="B412" s="37"/>
      <c r="C412" s="35"/>
      <c r="D412" s="369"/>
      <c r="E412" s="529" t="s">
        <v>295</v>
      </c>
      <c r="F412" s="679"/>
      <c r="G412" s="199">
        <v>5950</v>
      </c>
      <c r="H412" s="655"/>
      <c r="I412" s="34">
        <v>0</v>
      </c>
      <c r="J412" s="35"/>
    </row>
    <row r="413" spans="1:11" s="36" customFormat="1" ht="38.25">
      <c r="A413" s="333"/>
      <c r="B413" s="219"/>
      <c r="C413" s="334"/>
      <c r="D413" s="289"/>
      <c r="E413" s="529" t="s">
        <v>298</v>
      </c>
      <c r="F413" s="398"/>
      <c r="G413" s="46">
        <v>46093.51</v>
      </c>
      <c r="H413" s="413"/>
      <c r="I413" s="226">
        <v>0</v>
      </c>
      <c r="J413" s="35"/>
      <c r="K413" s="355"/>
    </row>
    <row r="414" spans="1:11" s="36" customFormat="1" ht="38.25">
      <c r="A414" s="333"/>
      <c r="B414" s="219"/>
      <c r="C414" s="334"/>
      <c r="D414" s="289"/>
      <c r="E414" s="529" t="s">
        <v>299</v>
      </c>
      <c r="F414" s="398"/>
      <c r="G414" s="46">
        <v>3690</v>
      </c>
      <c r="H414" s="413"/>
      <c r="I414" s="226">
        <v>0</v>
      </c>
      <c r="J414" s="35"/>
      <c r="K414" s="355"/>
    </row>
    <row r="415" spans="1:11" s="36" customFormat="1" ht="25.5">
      <c r="A415" s="333"/>
      <c r="B415" s="219"/>
      <c r="C415" s="564"/>
      <c r="D415" s="405"/>
      <c r="E415" s="529" t="s">
        <v>300</v>
      </c>
      <c r="F415" s="398"/>
      <c r="G415" s="46">
        <v>17681.4</v>
      </c>
      <c r="H415" s="413"/>
      <c r="I415" s="226">
        <v>0</v>
      </c>
      <c r="J415" s="35"/>
      <c r="K415" s="355" t="s">
        <v>84</v>
      </c>
    </row>
    <row r="416" spans="1:10" s="36" customFormat="1" ht="12.75">
      <c r="A416" s="63"/>
      <c r="B416" s="37"/>
      <c r="C416" s="652"/>
      <c r="D416" s="306">
        <v>6060</v>
      </c>
      <c r="E416" s="653" t="s">
        <v>75</v>
      </c>
      <c r="F416" s="654">
        <v>7000</v>
      </c>
      <c r="G416" s="114">
        <v>7000</v>
      </c>
      <c r="H416" s="99">
        <f>G416*100/F416</f>
        <v>100</v>
      </c>
      <c r="I416" s="34">
        <v>0</v>
      </c>
      <c r="J416" s="35"/>
    </row>
    <row r="417" spans="1:10" s="36" customFormat="1" ht="25.5">
      <c r="A417" s="63"/>
      <c r="B417" s="76"/>
      <c r="C417" s="102"/>
      <c r="D417" s="405"/>
      <c r="E417" s="529" t="s">
        <v>296</v>
      </c>
      <c r="F417" s="421"/>
      <c r="G417" s="46">
        <v>7000</v>
      </c>
      <c r="H417" s="422"/>
      <c r="I417" s="34">
        <v>0</v>
      </c>
      <c r="J417" s="35"/>
    </row>
    <row r="418" spans="1:11" s="36" customFormat="1" ht="12.75">
      <c r="A418" s="13"/>
      <c r="B418" s="94">
        <v>80110</v>
      </c>
      <c r="C418" s="8"/>
      <c r="D418" s="9"/>
      <c r="E418" s="95" t="s">
        <v>65</v>
      </c>
      <c r="F418" s="223">
        <f>SUM(F419)</f>
        <v>6616654</v>
      </c>
      <c r="G418" s="616">
        <f>SUM(G419)</f>
        <v>6605071.069999998</v>
      </c>
      <c r="H418" s="26">
        <f>G418*100/F418</f>
        <v>99.82494278830356</v>
      </c>
      <c r="I418" s="59">
        <f>SUM(I419)</f>
        <v>762305.8999999999</v>
      </c>
      <c r="J418" s="35"/>
      <c r="K418" s="355" t="s">
        <v>84</v>
      </c>
    </row>
    <row r="419" spans="1:9" s="57" customFormat="1" ht="38.25">
      <c r="A419" s="60"/>
      <c r="B419" s="127"/>
      <c r="C419" s="30"/>
      <c r="D419" s="29"/>
      <c r="E419" s="31" t="s">
        <v>1</v>
      </c>
      <c r="F419" s="133">
        <f>SUM(F421:F448)</f>
        <v>6616654</v>
      </c>
      <c r="G419" s="133">
        <f>SUM(G421:G448)</f>
        <v>6605071.069999998</v>
      </c>
      <c r="H419" s="135">
        <f>G419*100/F419</f>
        <v>99.82494278830356</v>
      </c>
      <c r="I419" s="134">
        <f>SUM(I421:I448)</f>
        <v>762305.8999999999</v>
      </c>
    </row>
    <row r="420" spans="1:9" s="57" customFormat="1" ht="12.75">
      <c r="A420" s="145"/>
      <c r="B420" s="339"/>
      <c r="C420" s="138"/>
      <c r="D420" s="138"/>
      <c r="E420" s="40" t="s">
        <v>88</v>
      </c>
      <c r="F420" s="151"/>
      <c r="G420" s="162"/>
      <c r="H420" s="135" t="s">
        <v>84</v>
      </c>
      <c r="I420" s="134"/>
    </row>
    <row r="421" spans="1:10" s="18" customFormat="1" ht="38.25">
      <c r="A421" s="63"/>
      <c r="B421" s="37"/>
      <c r="C421" s="65"/>
      <c r="D421" s="73">
        <v>3020</v>
      </c>
      <c r="E421" s="31" t="s">
        <v>16</v>
      </c>
      <c r="F421" s="109">
        <v>121330</v>
      </c>
      <c r="G421" s="114">
        <v>121242.14</v>
      </c>
      <c r="H421" s="33">
        <f aca="true" t="shared" si="17" ref="H421:H429">G421*100/F421</f>
        <v>99.92758592269018</v>
      </c>
      <c r="I421" s="34">
        <v>3017.95</v>
      </c>
      <c r="J421" s="17"/>
    </row>
    <row r="422" spans="1:9" s="136" customFormat="1" ht="12.75">
      <c r="A422" s="63"/>
      <c r="B422" s="37"/>
      <c r="C422" s="65"/>
      <c r="D422" s="73">
        <v>3240</v>
      </c>
      <c r="E422" s="31" t="s">
        <v>114</v>
      </c>
      <c r="F422" s="109">
        <v>5200</v>
      </c>
      <c r="G422" s="114">
        <v>5200</v>
      </c>
      <c r="H422" s="33">
        <f t="shared" si="17"/>
        <v>100</v>
      </c>
      <c r="I422" s="34">
        <v>0</v>
      </c>
    </row>
    <row r="423" spans="1:10" s="36" customFormat="1" ht="12.75">
      <c r="A423" s="137"/>
      <c r="B423" s="182"/>
      <c r="C423" s="146"/>
      <c r="D423" s="73">
        <v>4010</v>
      </c>
      <c r="E423" s="31" t="s">
        <v>30</v>
      </c>
      <c r="F423" s="144">
        <v>4368966</v>
      </c>
      <c r="G423" s="114">
        <v>4365097.15</v>
      </c>
      <c r="H423" s="135">
        <f t="shared" si="17"/>
        <v>99.91144701057414</v>
      </c>
      <c r="I423" s="134">
        <v>247007.28</v>
      </c>
      <c r="J423" s="35"/>
    </row>
    <row r="424" spans="1:10" s="36" customFormat="1" ht="12.75">
      <c r="A424" s="674"/>
      <c r="B424" s="159"/>
      <c r="C424" s="183"/>
      <c r="D424" s="73">
        <v>4040</v>
      </c>
      <c r="E424" s="31" t="s">
        <v>69</v>
      </c>
      <c r="F424" s="147">
        <v>332570</v>
      </c>
      <c r="G424" s="114">
        <v>332566.35</v>
      </c>
      <c r="H424" s="135">
        <f t="shared" si="17"/>
        <v>99.99890248669452</v>
      </c>
      <c r="I424" s="134">
        <v>340146.63</v>
      </c>
      <c r="J424" s="35"/>
    </row>
    <row r="425" spans="1:9" s="136" customFormat="1" ht="12.75">
      <c r="A425" s="15" t="s">
        <v>81</v>
      </c>
      <c r="B425" s="16">
        <v>17</v>
      </c>
      <c r="C425" s="56"/>
      <c r="D425" s="56"/>
      <c r="E425" s="79"/>
      <c r="F425" s="56"/>
      <c r="G425" s="517"/>
      <c r="H425" s="80" t="s">
        <v>84</v>
      </c>
      <c r="I425" s="78"/>
    </row>
    <row r="426" spans="1:9" s="136" customFormat="1" ht="13.5" thickBot="1">
      <c r="A426" s="15"/>
      <c r="B426" s="16"/>
      <c r="C426" s="56"/>
      <c r="D426" s="56"/>
      <c r="E426" s="79"/>
      <c r="F426" s="56"/>
      <c r="G426" s="517"/>
      <c r="H426" s="80"/>
      <c r="I426" s="78"/>
    </row>
    <row r="427" spans="1:11" s="136" customFormat="1" ht="13.5" thickBot="1">
      <c r="A427" s="19" t="s">
        <v>41</v>
      </c>
      <c r="B427" s="20" t="s">
        <v>76</v>
      </c>
      <c r="C427" s="680" t="s">
        <v>54</v>
      </c>
      <c r="D427" s="681"/>
      <c r="E427" s="21" t="s">
        <v>40</v>
      </c>
      <c r="F427" s="20" t="s">
        <v>85</v>
      </c>
      <c r="G427" s="414" t="s">
        <v>86</v>
      </c>
      <c r="H427" s="22" t="s">
        <v>87</v>
      </c>
      <c r="I427" s="203" t="s">
        <v>92</v>
      </c>
      <c r="K427" s="340" t="s">
        <v>84</v>
      </c>
    </row>
    <row r="428" spans="1:10" s="36" customFormat="1" ht="12.75">
      <c r="A428" s="145"/>
      <c r="B428" s="137"/>
      <c r="C428" s="146"/>
      <c r="D428" s="73">
        <v>4110</v>
      </c>
      <c r="E428" s="31" t="s">
        <v>79</v>
      </c>
      <c r="F428" s="147">
        <v>806468</v>
      </c>
      <c r="G428" s="114">
        <v>803936.55</v>
      </c>
      <c r="H428" s="135">
        <f t="shared" si="17"/>
        <v>99.68610657831432</v>
      </c>
      <c r="I428" s="134">
        <v>136361</v>
      </c>
      <c r="J428" s="35"/>
    </row>
    <row r="429" spans="1:10" s="36" customFormat="1" ht="12.75">
      <c r="A429" s="137"/>
      <c r="B429" s="182"/>
      <c r="C429" s="146"/>
      <c r="D429" s="73">
        <v>4120</v>
      </c>
      <c r="E429" s="31" t="s">
        <v>45</v>
      </c>
      <c r="F429" s="152">
        <v>96133</v>
      </c>
      <c r="G429" s="114">
        <v>95692.07</v>
      </c>
      <c r="H429" s="154">
        <f t="shared" si="17"/>
        <v>99.54133336107267</v>
      </c>
      <c r="I429" s="134">
        <v>18590.83</v>
      </c>
      <c r="J429" s="35"/>
    </row>
    <row r="430" spans="1:10" s="36" customFormat="1" ht="12.75">
      <c r="A430" s="63"/>
      <c r="B430" s="37"/>
      <c r="C430" s="65"/>
      <c r="D430" s="73">
        <v>4140</v>
      </c>
      <c r="E430" s="31" t="s">
        <v>204</v>
      </c>
      <c r="F430" s="48">
        <v>9897</v>
      </c>
      <c r="G430" s="114">
        <v>9897</v>
      </c>
      <c r="H430" s="33">
        <f>G430*100/F430</f>
        <v>100</v>
      </c>
      <c r="I430" s="34">
        <v>884</v>
      </c>
      <c r="J430" s="35"/>
    </row>
    <row r="431" spans="1:10" s="36" customFormat="1" ht="25.5">
      <c r="A431" s="137"/>
      <c r="B431" s="137"/>
      <c r="C431" s="146"/>
      <c r="D431" s="73">
        <v>4170</v>
      </c>
      <c r="E431" s="31" t="s">
        <v>95</v>
      </c>
      <c r="F431" s="152">
        <v>80</v>
      </c>
      <c r="G431" s="114">
        <v>80</v>
      </c>
      <c r="H431" s="135">
        <f>G431*100/F431</f>
        <v>100</v>
      </c>
      <c r="I431" s="134">
        <v>0</v>
      </c>
      <c r="J431" s="35"/>
    </row>
    <row r="432" spans="1:10" s="36" customFormat="1" ht="12.75">
      <c r="A432" s="63"/>
      <c r="B432" s="37"/>
      <c r="C432" s="65"/>
      <c r="D432" s="73">
        <v>4210</v>
      </c>
      <c r="E432" s="31" t="s">
        <v>188</v>
      </c>
      <c r="F432" s="48">
        <v>126616</v>
      </c>
      <c r="G432" s="114">
        <v>126592.42</v>
      </c>
      <c r="H432" s="33">
        <f>G432*100/F432</f>
        <v>99.9813767612308</v>
      </c>
      <c r="I432" s="34">
        <v>0</v>
      </c>
      <c r="J432" s="35"/>
    </row>
    <row r="433" spans="1:10" s="36" customFormat="1" ht="12.75">
      <c r="A433" s="63"/>
      <c r="B433" s="37"/>
      <c r="C433" s="65"/>
      <c r="D433" s="73">
        <v>4217</v>
      </c>
      <c r="E433" s="31" t="s">
        <v>188</v>
      </c>
      <c r="F433" s="48">
        <v>3791</v>
      </c>
      <c r="G433" s="114">
        <v>1194.68</v>
      </c>
      <c r="H433" s="33">
        <f>G433*100/F433</f>
        <v>31.513584806119756</v>
      </c>
      <c r="I433" s="34">
        <v>0</v>
      </c>
      <c r="J433" s="35"/>
    </row>
    <row r="434" spans="1:10" s="36" customFormat="1" ht="12.75">
      <c r="A434" s="63"/>
      <c r="B434" s="37"/>
      <c r="C434" s="65"/>
      <c r="D434" s="73">
        <v>4240</v>
      </c>
      <c r="E434" s="31" t="s">
        <v>206</v>
      </c>
      <c r="F434" s="48">
        <v>7676</v>
      </c>
      <c r="G434" s="114">
        <v>7670.9</v>
      </c>
      <c r="H434" s="33">
        <f aca="true" t="shared" si="18" ref="H434:H448">G434*100/F434</f>
        <v>99.93355914538822</v>
      </c>
      <c r="I434" s="34">
        <v>0</v>
      </c>
      <c r="J434" s="35"/>
    </row>
    <row r="435" spans="1:10" s="36" customFormat="1" ht="12.75">
      <c r="A435" s="63"/>
      <c r="B435" s="37"/>
      <c r="C435" s="65"/>
      <c r="D435" s="73">
        <v>4260</v>
      </c>
      <c r="E435" s="31" t="s">
        <v>193</v>
      </c>
      <c r="F435" s="48">
        <v>266461</v>
      </c>
      <c r="G435" s="114">
        <v>265527.78</v>
      </c>
      <c r="H435" s="33">
        <f t="shared" si="18"/>
        <v>99.64977238695346</v>
      </c>
      <c r="I435" s="34">
        <v>16298.21</v>
      </c>
      <c r="J435" s="35"/>
    </row>
    <row r="436" spans="1:10" s="36" customFormat="1" ht="12.75">
      <c r="A436" s="63"/>
      <c r="B436" s="37"/>
      <c r="C436" s="65"/>
      <c r="D436" s="73">
        <v>4270</v>
      </c>
      <c r="E436" s="31" t="s">
        <v>189</v>
      </c>
      <c r="F436" s="48">
        <v>56805</v>
      </c>
      <c r="G436" s="114">
        <v>56793.34</v>
      </c>
      <c r="H436" s="33">
        <f t="shared" si="18"/>
        <v>99.97947363788398</v>
      </c>
      <c r="I436" s="34">
        <v>0</v>
      </c>
      <c r="J436" s="35"/>
    </row>
    <row r="437" spans="1:10" s="36" customFormat="1" ht="12.75">
      <c r="A437" s="63"/>
      <c r="B437" s="37"/>
      <c r="C437" s="65"/>
      <c r="D437" s="73">
        <v>4280</v>
      </c>
      <c r="E437" s="31" t="s">
        <v>190</v>
      </c>
      <c r="F437" s="48">
        <v>3410</v>
      </c>
      <c r="G437" s="114">
        <v>2966</v>
      </c>
      <c r="H437" s="33">
        <f t="shared" si="18"/>
        <v>86.97947214076247</v>
      </c>
      <c r="I437" s="34">
        <v>0</v>
      </c>
      <c r="J437" s="35"/>
    </row>
    <row r="438" spans="1:10" s="36" customFormat="1" ht="12.75">
      <c r="A438" s="63"/>
      <c r="B438" s="37"/>
      <c r="C438" s="65"/>
      <c r="D438" s="73">
        <v>4300</v>
      </c>
      <c r="E438" s="31" t="s">
        <v>191</v>
      </c>
      <c r="F438" s="48">
        <v>36715</v>
      </c>
      <c r="G438" s="114">
        <v>36618.33</v>
      </c>
      <c r="H438" s="33">
        <f t="shared" si="18"/>
        <v>99.73670162059103</v>
      </c>
      <c r="I438" s="34">
        <v>0</v>
      </c>
      <c r="J438" s="35"/>
    </row>
    <row r="439" spans="1:10" s="36" customFormat="1" ht="12.75">
      <c r="A439" s="63"/>
      <c r="B439" s="37"/>
      <c r="C439" s="65"/>
      <c r="D439" s="73">
        <v>4307</v>
      </c>
      <c r="E439" s="31" t="s">
        <v>191</v>
      </c>
      <c r="F439" s="48">
        <v>47000</v>
      </c>
      <c r="G439" s="114">
        <v>46538.02</v>
      </c>
      <c r="H439" s="33">
        <f t="shared" si="18"/>
        <v>99.01706382978723</v>
      </c>
      <c r="I439" s="34">
        <v>0</v>
      </c>
      <c r="J439" s="35"/>
    </row>
    <row r="440" spans="1:10" s="36" customFormat="1" ht="12.75">
      <c r="A440" s="63"/>
      <c r="B440" s="37"/>
      <c r="C440" s="65"/>
      <c r="D440" s="73">
        <v>4350</v>
      </c>
      <c r="E440" s="31" t="s">
        <v>192</v>
      </c>
      <c r="F440" s="48">
        <v>5879</v>
      </c>
      <c r="G440" s="114">
        <v>5878.04</v>
      </c>
      <c r="H440" s="33">
        <f t="shared" si="18"/>
        <v>99.98367069229461</v>
      </c>
      <c r="I440" s="34">
        <v>0</v>
      </c>
      <c r="J440" s="35"/>
    </row>
    <row r="441" spans="1:10" s="36" customFormat="1" ht="25.5">
      <c r="A441" s="63"/>
      <c r="B441" s="37"/>
      <c r="C441" s="65"/>
      <c r="D441" s="73">
        <v>4360</v>
      </c>
      <c r="E441" s="31" t="s">
        <v>194</v>
      </c>
      <c r="F441" s="48">
        <v>1558</v>
      </c>
      <c r="G441" s="114">
        <v>1555.04</v>
      </c>
      <c r="H441" s="33">
        <f t="shared" si="18"/>
        <v>99.81001283697047</v>
      </c>
      <c r="I441" s="34">
        <v>0</v>
      </c>
      <c r="J441" s="35"/>
    </row>
    <row r="442" spans="1:10" s="36" customFormat="1" ht="38.25">
      <c r="A442" s="37"/>
      <c r="B442" s="82"/>
      <c r="C442" s="65"/>
      <c r="D442" s="73">
        <v>4370</v>
      </c>
      <c r="E442" s="31" t="s">
        <v>195</v>
      </c>
      <c r="F442" s="48">
        <v>6660</v>
      </c>
      <c r="G442" s="114">
        <v>6656.02</v>
      </c>
      <c r="H442" s="33">
        <f t="shared" si="18"/>
        <v>99.94024024024024</v>
      </c>
      <c r="I442" s="34">
        <v>0</v>
      </c>
      <c r="J442" s="35"/>
    </row>
    <row r="443" spans="1:9" s="5" customFormat="1" ht="12.75">
      <c r="A443" s="37"/>
      <c r="B443" s="82"/>
      <c r="C443" s="65"/>
      <c r="D443" s="73">
        <v>4410</v>
      </c>
      <c r="E443" s="31" t="s">
        <v>197</v>
      </c>
      <c r="F443" s="48">
        <v>5409</v>
      </c>
      <c r="G443" s="114">
        <v>5344.8</v>
      </c>
      <c r="H443" s="33">
        <f t="shared" si="18"/>
        <v>98.81308929561841</v>
      </c>
      <c r="I443" s="34">
        <v>0</v>
      </c>
    </row>
    <row r="444" spans="1:9" s="5" customFormat="1" ht="12.75">
      <c r="A444" s="37"/>
      <c r="B444" s="82"/>
      <c r="C444" s="65"/>
      <c r="D444" s="73">
        <v>4420</v>
      </c>
      <c r="E444" s="31" t="s">
        <v>198</v>
      </c>
      <c r="F444" s="48">
        <v>965</v>
      </c>
      <c r="G444" s="114">
        <v>964.68</v>
      </c>
      <c r="H444" s="33">
        <f>G444*100/F444</f>
        <v>99.96683937823835</v>
      </c>
      <c r="I444" s="34">
        <v>0</v>
      </c>
    </row>
    <row r="445" spans="1:9" s="36" customFormat="1" ht="12.75">
      <c r="A445" s="37"/>
      <c r="B445" s="82"/>
      <c r="C445" s="65"/>
      <c r="D445" s="73">
        <v>4430</v>
      </c>
      <c r="E445" s="31" t="s">
        <v>199</v>
      </c>
      <c r="F445" s="48">
        <v>2899</v>
      </c>
      <c r="G445" s="114">
        <v>2895.2</v>
      </c>
      <c r="H445" s="33">
        <f>G445*100/F445</f>
        <v>99.86892031735081</v>
      </c>
      <c r="I445" s="34">
        <v>0</v>
      </c>
    </row>
    <row r="446" spans="1:9" s="136" customFormat="1" ht="12.75">
      <c r="A446" s="37"/>
      <c r="B446" s="82"/>
      <c r="C446" s="65"/>
      <c r="D446" s="73">
        <v>4440</v>
      </c>
      <c r="E446" s="31" t="s">
        <v>200</v>
      </c>
      <c r="F446" s="48">
        <v>300361</v>
      </c>
      <c r="G446" s="114">
        <v>300361</v>
      </c>
      <c r="H446" s="33">
        <f>G446*100/F446</f>
        <v>100</v>
      </c>
      <c r="I446" s="34">
        <v>0</v>
      </c>
    </row>
    <row r="447" spans="1:10" s="5" customFormat="1" ht="25.5">
      <c r="A447" s="37"/>
      <c r="B447" s="82"/>
      <c r="C447" s="65"/>
      <c r="D447" s="73">
        <v>4520</v>
      </c>
      <c r="E447" s="31" t="s">
        <v>283</v>
      </c>
      <c r="F447" s="48">
        <v>3001</v>
      </c>
      <c r="G447" s="114">
        <v>2999.56</v>
      </c>
      <c r="H447" s="33">
        <f>G447*100/F447</f>
        <v>99.95201599466844</v>
      </c>
      <c r="I447" s="34">
        <v>0</v>
      </c>
      <c r="J447" s="4"/>
    </row>
    <row r="448" spans="1:9" s="136" customFormat="1" ht="25.5">
      <c r="A448" s="63"/>
      <c r="B448" s="76"/>
      <c r="C448" s="65"/>
      <c r="D448" s="73">
        <v>4700</v>
      </c>
      <c r="E448" s="31" t="s">
        <v>279</v>
      </c>
      <c r="F448" s="48">
        <v>804</v>
      </c>
      <c r="G448" s="114">
        <v>804</v>
      </c>
      <c r="H448" s="33">
        <f t="shared" si="18"/>
        <v>100</v>
      </c>
      <c r="I448" s="34">
        <v>0</v>
      </c>
    </row>
    <row r="449" spans="1:9" s="136" customFormat="1" ht="12.75">
      <c r="A449" s="13"/>
      <c r="B449" s="94">
        <v>80113</v>
      </c>
      <c r="C449" s="2"/>
      <c r="D449" s="3"/>
      <c r="E449" s="25" t="s">
        <v>64</v>
      </c>
      <c r="F449" s="191">
        <f>SUM(F450)</f>
        <v>480000</v>
      </c>
      <c r="G449" s="595">
        <f>SUM(G450)</f>
        <v>426547.58999999997</v>
      </c>
      <c r="H449" s="26">
        <f>G449*100/F449</f>
        <v>88.86408125</v>
      </c>
      <c r="I449" s="59">
        <f>SUM(I450)</f>
        <v>2027.8400000000001</v>
      </c>
    </row>
    <row r="450" spans="1:9" s="136" customFormat="1" ht="12.75">
      <c r="A450" s="113"/>
      <c r="B450" s="127"/>
      <c r="C450" s="30"/>
      <c r="D450" s="29"/>
      <c r="E450" s="31" t="s">
        <v>82</v>
      </c>
      <c r="F450" s="92">
        <f>SUM(F452:F453,F454:F461)</f>
        <v>480000</v>
      </c>
      <c r="G450" s="150">
        <f>SUM(G452:G453,G454:G461)</f>
        <v>426547.58999999997</v>
      </c>
      <c r="H450" s="33">
        <f>G450*100/F450</f>
        <v>88.86408125</v>
      </c>
      <c r="I450" s="34">
        <f>SUM(I452:I453,I454:I461)</f>
        <v>2027.8400000000001</v>
      </c>
    </row>
    <row r="451" spans="1:9" s="136" customFormat="1" ht="12.75">
      <c r="A451" s="145"/>
      <c r="B451" s="339"/>
      <c r="C451" s="138"/>
      <c r="D451" s="138"/>
      <c r="E451" s="40" t="s">
        <v>88</v>
      </c>
      <c r="F451" s="151"/>
      <c r="G451" s="162"/>
      <c r="H451" s="135" t="s">
        <v>84</v>
      </c>
      <c r="I451" s="134"/>
    </row>
    <row r="452" spans="1:10" s="36" customFormat="1" ht="12.75">
      <c r="A452" s="145"/>
      <c r="B452" s="137"/>
      <c r="C452" s="146"/>
      <c r="D452" s="73">
        <v>4010</v>
      </c>
      <c r="E452" s="31" t="s">
        <v>30</v>
      </c>
      <c r="F452" s="144">
        <v>18000</v>
      </c>
      <c r="G452" s="114">
        <v>14190.05</v>
      </c>
      <c r="H452" s="135">
        <f aca="true" t="shared" si="19" ref="H452:H463">G452*100/F452</f>
        <v>78.83361111111111</v>
      </c>
      <c r="I452" s="134">
        <v>298.5</v>
      </c>
      <c r="J452" s="35"/>
    </row>
    <row r="453" spans="1:10" s="36" customFormat="1" ht="12.75">
      <c r="A453" s="145"/>
      <c r="B453" s="137"/>
      <c r="C453" s="146"/>
      <c r="D453" s="73">
        <v>4110</v>
      </c>
      <c r="E453" s="31" t="s">
        <v>79</v>
      </c>
      <c r="F453" s="147">
        <v>5500</v>
      </c>
      <c r="G453" s="114">
        <v>5397.12</v>
      </c>
      <c r="H453" s="135">
        <f t="shared" si="19"/>
        <v>98.12945454545455</v>
      </c>
      <c r="I453" s="134">
        <v>274.97</v>
      </c>
      <c r="J453" s="35"/>
    </row>
    <row r="454" spans="1:9" s="57" customFormat="1" ht="25.5">
      <c r="A454" s="145"/>
      <c r="B454" s="137"/>
      <c r="C454" s="146"/>
      <c r="D454" s="73">
        <v>4170</v>
      </c>
      <c r="E454" s="31" t="s">
        <v>95</v>
      </c>
      <c r="F454" s="152">
        <v>27000</v>
      </c>
      <c r="G454" s="114">
        <v>23808.41</v>
      </c>
      <c r="H454" s="135">
        <f t="shared" si="19"/>
        <v>88.1792962962963</v>
      </c>
      <c r="I454" s="134">
        <v>593.16</v>
      </c>
    </row>
    <row r="455" spans="1:10" s="18" customFormat="1" ht="12.75">
      <c r="A455" s="75"/>
      <c r="B455" s="76"/>
      <c r="C455" s="70"/>
      <c r="D455" s="673">
        <v>4210</v>
      </c>
      <c r="E455" s="31" t="s">
        <v>188</v>
      </c>
      <c r="F455" s="48">
        <v>83700</v>
      </c>
      <c r="G455" s="114">
        <v>61894.27</v>
      </c>
      <c r="H455" s="135">
        <f t="shared" si="19"/>
        <v>73.94775388291518</v>
      </c>
      <c r="I455" s="34">
        <v>0</v>
      </c>
      <c r="J455" s="17"/>
    </row>
    <row r="456" spans="1:10" s="36" customFormat="1" ht="12.75">
      <c r="A456" s="15" t="s">
        <v>81</v>
      </c>
      <c r="B456" s="16">
        <v>18</v>
      </c>
      <c r="C456" s="56"/>
      <c r="D456" s="56"/>
      <c r="E456" s="79"/>
      <c r="F456" s="56"/>
      <c r="G456" s="517"/>
      <c r="H456" s="80" t="s">
        <v>84</v>
      </c>
      <c r="I456" s="78"/>
      <c r="J456" s="35"/>
    </row>
    <row r="457" spans="1:10" s="36" customFormat="1" ht="13.5" thickBot="1">
      <c r="A457" s="15"/>
      <c r="B457" s="16"/>
      <c r="C457" s="56"/>
      <c r="D457" s="56"/>
      <c r="E457" s="79"/>
      <c r="F457" s="56"/>
      <c r="G457" s="517"/>
      <c r="H457" s="80"/>
      <c r="I457" s="78"/>
      <c r="J457" s="35"/>
    </row>
    <row r="458" spans="1:9" s="5" customFormat="1" ht="13.5" thickBot="1">
      <c r="A458" s="19" t="s">
        <v>41</v>
      </c>
      <c r="B458" s="20" t="s">
        <v>76</v>
      </c>
      <c r="C458" s="680" t="s">
        <v>54</v>
      </c>
      <c r="D458" s="681"/>
      <c r="E458" s="21" t="s">
        <v>40</v>
      </c>
      <c r="F458" s="20" t="s">
        <v>85</v>
      </c>
      <c r="G458" s="414" t="s">
        <v>86</v>
      </c>
      <c r="H458" s="22" t="s">
        <v>87</v>
      </c>
      <c r="I458" s="203" t="s">
        <v>92</v>
      </c>
    </row>
    <row r="459" spans="1:10" s="36" customFormat="1" ht="12.75">
      <c r="A459" s="63"/>
      <c r="B459" s="37"/>
      <c r="C459" s="65"/>
      <c r="D459" s="73">
        <v>4270</v>
      </c>
      <c r="E459" s="31" t="s">
        <v>189</v>
      </c>
      <c r="F459" s="48">
        <v>4000</v>
      </c>
      <c r="G459" s="114">
        <v>3036</v>
      </c>
      <c r="H459" s="135">
        <f t="shared" si="19"/>
        <v>75.9</v>
      </c>
      <c r="I459" s="34">
        <v>0</v>
      </c>
      <c r="J459" s="35"/>
    </row>
    <row r="460" spans="1:9" s="36" customFormat="1" ht="12.75">
      <c r="A460" s="37"/>
      <c r="B460" s="82"/>
      <c r="C460" s="65"/>
      <c r="D460" s="73">
        <v>4300</v>
      </c>
      <c r="E460" s="31" t="s">
        <v>191</v>
      </c>
      <c r="F460" s="48">
        <v>339300</v>
      </c>
      <c r="G460" s="114">
        <v>315821.74</v>
      </c>
      <c r="H460" s="135">
        <f t="shared" si="19"/>
        <v>93.08038314176245</v>
      </c>
      <c r="I460" s="34">
        <v>861.21</v>
      </c>
    </row>
    <row r="461" spans="1:9" s="142" customFormat="1" ht="25.5">
      <c r="A461" s="63"/>
      <c r="B461" s="76"/>
      <c r="C461" s="65"/>
      <c r="D461" s="73">
        <v>4400</v>
      </c>
      <c r="E461" s="31" t="s">
        <v>196</v>
      </c>
      <c r="F461" s="48">
        <v>2500</v>
      </c>
      <c r="G461" s="114">
        <v>2400</v>
      </c>
      <c r="H461" s="135">
        <f t="shared" si="19"/>
        <v>96</v>
      </c>
      <c r="I461" s="34">
        <v>0</v>
      </c>
    </row>
    <row r="462" spans="1:10" s="36" customFormat="1" ht="12.75">
      <c r="A462" s="1"/>
      <c r="B462" s="324">
        <v>80146</v>
      </c>
      <c r="C462" s="2"/>
      <c r="D462" s="3"/>
      <c r="E462" s="25" t="s">
        <v>50</v>
      </c>
      <c r="F462" s="200">
        <f>SUM(F463)</f>
        <v>115945</v>
      </c>
      <c r="G462" s="587">
        <f>SUM(G463)</f>
        <v>97227.01999999999</v>
      </c>
      <c r="H462" s="26">
        <f t="shared" si="19"/>
        <v>83.85615593600413</v>
      </c>
      <c r="I462" s="27">
        <f>SUM(I463)</f>
        <v>224.7</v>
      </c>
      <c r="J462" s="35"/>
    </row>
    <row r="463" spans="1:10" s="36" customFormat="1" ht="12.75">
      <c r="A463" s="113"/>
      <c r="B463" s="127"/>
      <c r="C463" s="30"/>
      <c r="D463" s="29"/>
      <c r="E463" s="31" t="s">
        <v>82</v>
      </c>
      <c r="F463" s="62">
        <f>SUM(F465:F469)</f>
        <v>115945</v>
      </c>
      <c r="G463" s="584">
        <f>SUM(G465:G469)</f>
        <v>97227.01999999999</v>
      </c>
      <c r="H463" s="390">
        <f t="shared" si="19"/>
        <v>83.85615593600413</v>
      </c>
      <c r="I463" s="114">
        <f>SUM(I465:I469)</f>
        <v>224.7</v>
      </c>
      <c r="J463" s="35"/>
    </row>
    <row r="464" spans="1:10" s="36" customFormat="1" ht="12.75">
      <c r="A464" s="108"/>
      <c r="B464" s="64"/>
      <c r="C464" s="39"/>
      <c r="D464" s="39"/>
      <c r="E464" s="40" t="s">
        <v>88</v>
      </c>
      <c r="F464" s="139"/>
      <c r="G464" s="162"/>
      <c r="H464" s="160" t="s">
        <v>84</v>
      </c>
      <c r="I464" s="161"/>
      <c r="J464" s="35"/>
    </row>
    <row r="465" spans="1:10" s="36" customFormat="1" ht="25.5">
      <c r="A465" s="371"/>
      <c r="B465" s="218"/>
      <c r="C465" s="143"/>
      <c r="D465" s="73">
        <v>4170</v>
      </c>
      <c r="E465" s="31" t="s">
        <v>95</v>
      </c>
      <c r="F465" s="152">
        <v>8000</v>
      </c>
      <c r="G465" s="114">
        <v>0</v>
      </c>
      <c r="H465" s="154">
        <f aca="true" t="shared" si="20" ref="H465:H471">G465*100/F465</f>
        <v>0</v>
      </c>
      <c r="I465" s="134">
        <v>0</v>
      </c>
      <c r="J465" s="35"/>
    </row>
    <row r="466" spans="1:10" s="36" customFormat="1" ht="12.75">
      <c r="A466" s="63"/>
      <c r="B466" s="37"/>
      <c r="C466" s="65"/>
      <c r="D466" s="73">
        <v>4210</v>
      </c>
      <c r="E466" s="31" t="s">
        <v>188</v>
      </c>
      <c r="F466" s="48">
        <v>3268</v>
      </c>
      <c r="G466" s="114">
        <v>3183.75</v>
      </c>
      <c r="H466" s="33">
        <f t="shared" si="20"/>
        <v>97.421970624235</v>
      </c>
      <c r="I466" s="34">
        <v>0</v>
      </c>
      <c r="J466" s="35"/>
    </row>
    <row r="467" spans="1:9" s="5" customFormat="1" ht="12.75">
      <c r="A467" s="63"/>
      <c r="B467" s="37"/>
      <c r="C467" s="65"/>
      <c r="D467" s="73">
        <v>4300</v>
      </c>
      <c r="E467" s="31" t="s">
        <v>191</v>
      </c>
      <c r="F467" s="48">
        <v>66421</v>
      </c>
      <c r="G467" s="114">
        <v>60409.38</v>
      </c>
      <c r="H467" s="33">
        <f t="shared" si="20"/>
        <v>90.949217867843</v>
      </c>
      <c r="I467" s="34">
        <v>224.7</v>
      </c>
    </row>
    <row r="468" spans="1:9" s="36" customFormat="1" ht="12.75">
      <c r="A468" s="63"/>
      <c r="B468" s="37"/>
      <c r="C468" s="65"/>
      <c r="D468" s="73">
        <v>4410</v>
      </c>
      <c r="E468" s="31" t="s">
        <v>197</v>
      </c>
      <c r="F468" s="48">
        <v>6363</v>
      </c>
      <c r="G468" s="114">
        <v>4583.13</v>
      </c>
      <c r="H468" s="33">
        <f t="shared" si="20"/>
        <v>72.02781706742103</v>
      </c>
      <c r="I468" s="34">
        <v>0</v>
      </c>
    </row>
    <row r="469" spans="1:9" s="136" customFormat="1" ht="25.5">
      <c r="A469" s="63"/>
      <c r="B469" s="76"/>
      <c r="C469" s="65"/>
      <c r="D469" s="73">
        <v>4700</v>
      </c>
      <c r="E469" s="31" t="s">
        <v>279</v>
      </c>
      <c r="F469" s="48">
        <v>31893</v>
      </c>
      <c r="G469" s="114">
        <v>29050.76</v>
      </c>
      <c r="H469" s="33">
        <f t="shared" si="20"/>
        <v>91.08820117267112</v>
      </c>
      <c r="I469" s="34">
        <v>0</v>
      </c>
    </row>
    <row r="470" spans="1:9" s="136" customFormat="1" ht="12.75">
      <c r="A470" s="13"/>
      <c r="B470" s="94">
        <v>80148</v>
      </c>
      <c r="C470" s="2"/>
      <c r="D470" s="3"/>
      <c r="E470" s="25" t="s">
        <v>155</v>
      </c>
      <c r="F470" s="58">
        <f>SUM(F471)</f>
        <v>702475</v>
      </c>
      <c r="G470" s="587">
        <f>SUM(G471)</f>
        <v>699067.66</v>
      </c>
      <c r="H470" s="26">
        <f t="shared" si="20"/>
        <v>99.51495213352788</v>
      </c>
      <c r="I470" s="27">
        <f>SUM(I471)</f>
        <v>31194.62</v>
      </c>
    </row>
    <row r="471" spans="1:9" s="136" customFormat="1" ht="12.75">
      <c r="A471" s="113"/>
      <c r="B471" s="127"/>
      <c r="C471" s="30"/>
      <c r="D471" s="29"/>
      <c r="E471" s="31" t="s">
        <v>82</v>
      </c>
      <c r="F471" s="62">
        <f>SUM(F473:F491)</f>
        <v>702475</v>
      </c>
      <c r="G471" s="584">
        <f>SUM(G473:G491)</f>
        <v>699067.66</v>
      </c>
      <c r="H471" s="69">
        <f t="shared" si="20"/>
        <v>99.51495213352788</v>
      </c>
      <c r="I471" s="34">
        <f>SUM(I473:I491)</f>
        <v>31194.62</v>
      </c>
    </row>
    <row r="472" spans="1:9" s="136" customFormat="1" ht="12.75">
      <c r="A472" s="108"/>
      <c r="B472" s="64"/>
      <c r="C472" s="39"/>
      <c r="D472" s="39"/>
      <c r="E472" s="40" t="s">
        <v>88</v>
      </c>
      <c r="F472" s="139"/>
      <c r="G472" s="162"/>
      <c r="H472" s="160" t="s">
        <v>84</v>
      </c>
      <c r="I472" s="161"/>
    </row>
    <row r="473" spans="1:10" s="36" customFormat="1" ht="12.75">
      <c r="A473" s="371"/>
      <c r="B473" s="218"/>
      <c r="C473" s="143"/>
      <c r="D473" s="73">
        <v>4010</v>
      </c>
      <c r="E473" s="31" t="s">
        <v>30</v>
      </c>
      <c r="F473" s="144">
        <v>252078</v>
      </c>
      <c r="G473" s="114">
        <v>251797.58</v>
      </c>
      <c r="H473" s="135">
        <f aca="true" t="shared" si="21" ref="H473:H478">G473*100/F473</f>
        <v>99.88875665468625</v>
      </c>
      <c r="I473" s="134">
        <v>5475.97</v>
      </c>
      <c r="J473" s="35"/>
    </row>
    <row r="474" spans="1:10" s="36" customFormat="1" ht="12.75">
      <c r="A474" s="145"/>
      <c r="B474" s="137"/>
      <c r="C474" s="146"/>
      <c r="D474" s="73">
        <v>4040</v>
      </c>
      <c r="E474" s="31" t="s">
        <v>69</v>
      </c>
      <c r="F474" s="147">
        <v>19818</v>
      </c>
      <c r="G474" s="114">
        <v>19817</v>
      </c>
      <c r="H474" s="135">
        <f t="shared" si="21"/>
        <v>99.99495408214754</v>
      </c>
      <c r="I474" s="134">
        <v>19479.02</v>
      </c>
      <c r="J474" s="35"/>
    </row>
    <row r="475" spans="1:10" s="36" customFormat="1" ht="12.75">
      <c r="A475" s="145"/>
      <c r="B475" s="137"/>
      <c r="C475" s="146"/>
      <c r="D475" s="73">
        <v>4110</v>
      </c>
      <c r="E475" s="31" t="s">
        <v>79</v>
      </c>
      <c r="F475" s="147">
        <v>47264</v>
      </c>
      <c r="G475" s="114">
        <v>46716.56</v>
      </c>
      <c r="H475" s="135">
        <f t="shared" si="21"/>
        <v>98.84174001354096</v>
      </c>
      <c r="I475" s="134">
        <v>5408.76</v>
      </c>
      <c r="J475" s="35"/>
    </row>
    <row r="476" spans="1:10" s="36" customFormat="1" ht="12.75">
      <c r="A476" s="137"/>
      <c r="B476" s="182"/>
      <c r="C476" s="146"/>
      <c r="D476" s="73">
        <v>4120</v>
      </c>
      <c r="E476" s="31" t="s">
        <v>45</v>
      </c>
      <c r="F476" s="152">
        <v>3213</v>
      </c>
      <c r="G476" s="114">
        <v>3198.78</v>
      </c>
      <c r="H476" s="154">
        <f t="shared" si="21"/>
        <v>99.55742296918767</v>
      </c>
      <c r="I476" s="134">
        <v>536.87</v>
      </c>
      <c r="J476" s="35"/>
    </row>
    <row r="477" spans="1:10" s="36" customFormat="1" ht="12.75">
      <c r="A477" s="37"/>
      <c r="B477" s="82"/>
      <c r="C477" s="65"/>
      <c r="D477" s="73">
        <v>4140</v>
      </c>
      <c r="E477" s="31" t="s">
        <v>204</v>
      </c>
      <c r="F477" s="48">
        <v>3140</v>
      </c>
      <c r="G477" s="114">
        <v>3140</v>
      </c>
      <c r="H477" s="33">
        <f t="shared" si="21"/>
        <v>100</v>
      </c>
      <c r="I477" s="34">
        <v>294</v>
      </c>
      <c r="J477" s="35"/>
    </row>
    <row r="478" spans="1:10" s="36" customFormat="1" ht="12.75">
      <c r="A478" s="37"/>
      <c r="B478" s="82"/>
      <c r="C478" s="65"/>
      <c r="D478" s="73">
        <v>4210</v>
      </c>
      <c r="E478" s="31" t="s">
        <v>188</v>
      </c>
      <c r="F478" s="48">
        <v>6771</v>
      </c>
      <c r="G478" s="114">
        <v>6769.09</v>
      </c>
      <c r="H478" s="33">
        <f t="shared" si="21"/>
        <v>99.97179146359474</v>
      </c>
      <c r="I478" s="34">
        <v>0</v>
      </c>
      <c r="J478" s="35"/>
    </row>
    <row r="479" spans="1:10" s="36" customFormat="1" ht="12.75">
      <c r="A479" s="37"/>
      <c r="B479" s="82"/>
      <c r="C479" s="65"/>
      <c r="D479" s="73">
        <v>4220</v>
      </c>
      <c r="E479" s="31" t="s">
        <v>208</v>
      </c>
      <c r="F479" s="48">
        <v>276296</v>
      </c>
      <c r="G479" s="114">
        <v>273739.58</v>
      </c>
      <c r="H479" s="33">
        <f aca="true" t="shared" si="22" ref="H479:H485">G479*100/F479</f>
        <v>99.07475316327417</v>
      </c>
      <c r="I479" s="34">
        <v>0</v>
      </c>
      <c r="J479" s="35"/>
    </row>
    <row r="480" spans="1:10" s="36" customFormat="1" ht="12.75">
      <c r="A480" s="37"/>
      <c r="B480" s="82"/>
      <c r="C480" s="65"/>
      <c r="D480" s="73">
        <v>4260</v>
      </c>
      <c r="E480" s="31" t="s">
        <v>193</v>
      </c>
      <c r="F480" s="48">
        <v>58576</v>
      </c>
      <c r="G480" s="114">
        <v>58573.83</v>
      </c>
      <c r="H480" s="33">
        <f t="shared" si="22"/>
        <v>99.99629541108986</v>
      </c>
      <c r="I480" s="34">
        <v>0</v>
      </c>
      <c r="J480" s="35"/>
    </row>
    <row r="481" spans="1:9" s="57" customFormat="1" ht="12.75">
      <c r="A481" s="37"/>
      <c r="B481" s="82"/>
      <c r="C481" s="65"/>
      <c r="D481" s="73">
        <v>4270</v>
      </c>
      <c r="E481" s="31" t="s">
        <v>189</v>
      </c>
      <c r="F481" s="48">
        <v>6231</v>
      </c>
      <c r="G481" s="114">
        <v>6230.4</v>
      </c>
      <c r="H481" s="33">
        <f t="shared" si="22"/>
        <v>99.99037072701012</v>
      </c>
      <c r="I481" s="34">
        <v>0</v>
      </c>
    </row>
    <row r="482" spans="1:9" s="57" customFormat="1" ht="12.75">
      <c r="A482" s="37"/>
      <c r="B482" s="82"/>
      <c r="C482" s="65"/>
      <c r="D482" s="73">
        <v>4280</v>
      </c>
      <c r="E482" s="31" t="s">
        <v>190</v>
      </c>
      <c r="F482" s="48">
        <v>172</v>
      </c>
      <c r="G482" s="114">
        <v>172</v>
      </c>
      <c r="H482" s="33">
        <f>G482*100/F482</f>
        <v>100</v>
      </c>
      <c r="I482" s="34">
        <v>0</v>
      </c>
    </row>
    <row r="483" spans="1:10" s="18" customFormat="1" ht="12.75">
      <c r="A483" s="37"/>
      <c r="B483" s="82"/>
      <c r="C483" s="65"/>
      <c r="D483" s="73">
        <v>4300</v>
      </c>
      <c r="E483" s="31" t="s">
        <v>191</v>
      </c>
      <c r="F483" s="48">
        <v>420</v>
      </c>
      <c r="G483" s="114">
        <v>418.85</v>
      </c>
      <c r="H483" s="33">
        <f>G483*100/F483</f>
        <v>99.72619047619048</v>
      </c>
      <c r="I483" s="34">
        <v>0</v>
      </c>
      <c r="J483" s="17"/>
    </row>
    <row r="484" spans="1:10" s="36" customFormat="1" ht="25.5">
      <c r="A484" s="37"/>
      <c r="B484" s="82"/>
      <c r="C484" s="65"/>
      <c r="D484" s="73">
        <v>4360</v>
      </c>
      <c r="E484" s="31" t="s">
        <v>194</v>
      </c>
      <c r="F484" s="48">
        <v>313</v>
      </c>
      <c r="G484" s="114">
        <v>312.14</v>
      </c>
      <c r="H484" s="33">
        <f t="shared" si="22"/>
        <v>99.72523961661342</v>
      </c>
      <c r="I484" s="34">
        <v>0</v>
      </c>
      <c r="J484" s="35"/>
    </row>
    <row r="485" spans="1:9" s="36" customFormat="1" ht="25.5">
      <c r="A485" s="37"/>
      <c r="B485" s="82"/>
      <c r="C485" s="65"/>
      <c r="D485" s="73">
        <v>4400</v>
      </c>
      <c r="E485" s="31" t="s">
        <v>196</v>
      </c>
      <c r="F485" s="48">
        <v>13714</v>
      </c>
      <c r="G485" s="114">
        <v>13713.36</v>
      </c>
      <c r="H485" s="33">
        <f t="shared" si="22"/>
        <v>99.99533323610909</v>
      </c>
      <c r="I485" s="34">
        <v>0</v>
      </c>
    </row>
    <row r="486" spans="1:9" s="57" customFormat="1" ht="12.75">
      <c r="A486" s="63"/>
      <c r="B486" s="37"/>
      <c r="C486" s="65"/>
      <c r="D486" s="73">
        <v>4440</v>
      </c>
      <c r="E486" s="31" t="s">
        <v>200</v>
      </c>
      <c r="F486" s="48">
        <v>13812</v>
      </c>
      <c r="G486" s="114">
        <v>13812</v>
      </c>
      <c r="H486" s="33">
        <f>G486*100/F486</f>
        <v>100</v>
      </c>
      <c r="I486" s="34">
        <v>0</v>
      </c>
    </row>
    <row r="487" spans="1:10" s="5" customFormat="1" ht="25.5">
      <c r="A487" s="76"/>
      <c r="B487" s="395"/>
      <c r="C487" s="65"/>
      <c r="D487" s="73">
        <v>4520</v>
      </c>
      <c r="E487" s="31" t="s">
        <v>283</v>
      </c>
      <c r="F487" s="48">
        <v>582</v>
      </c>
      <c r="G487" s="114">
        <v>581.49</v>
      </c>
      <c r="H487" s="33">
        <f>G487*100/F487</f>
        <v>99.91237113402062</v>
      </c>
      <c r="I487" s="34"/>
      <c r="J487" s="4"/>
    </row>
    <row r="488" spans="1:10" s="36" customFormat="1" ht="12.75">
      <c r="A488" s="15" t="s">
        <v>81</v>
      </c>
      <c r="B488" s="16">
        <v>19</v>
      </c>
      <c r="C488" s="56"/>
      <c r="D488" s="56"/>
      <c r="E488" s="79"/>
      <c r="F488" s="56"/>
      <c r="G488" s="517"/>
      <c r="H488" s="80" t="s">
        <v>84</v>
      </c>
      <c r="I488" s="78"/>
      <c r="J488" s="35"/>
    </row>
    <row r="489" spans="1:10" s="36" customFormat="1" ht="13.5" thickBot="1">
      <c r="A489" s="15"/>
      <c r="B489" s="16"/>
      <c r="C489" s="56"/>
      <c r="D489" s="56"/>
      <c r="E489" s="79"/>
      <c r="F489" s="56"/>
      <c r="G489" s="517"/>
      <c r="H489" s="80"/>
      <c r="I489" s="78"/>
      <c r="J489" s="35"/>
    </row>
    <row r="490" spans="1:9" s="5" customFormat="1" ht="13.5" thickBot="1">
      <c r="A490" s="19" t="s">
        <v>41</v>
      </c>
      <c r="B490" s="20" t="s">
        <v>76</v>
      </c>
      <c r="C490" s="680" t="s">
        <v>54</v>
      </c>
      <c r="D490" s="681"/>
      <c r="E490" s="21" t="s">
        <v>40</v>
      </c>
      <c r="F490" s="20" t="s">
        <v>85</v>
      </c>
      <c r="G490" s="414" t="s">
        <v>86</v>
      </c>
      <c r="H490" s="22" t="s">
        <v>87</v>
      </c>
      <c r="I490" s="203" t="s">
        <v>92</v>
      </c>
    </row>
    <row r="491" spans="1:10" s="36" customFormat="1" ht="25.5">
      <c r="A491" s="63"/>
      <c r="B491" s="76"/>
      <c r="C491" s="65"/>
      <c r="D491" s="73">
        <v>4700</v>
      </c>
      <c r="E491" s="31" t="s">
        <v>279</v>
      </c>
      <c r="F491" s="48">
        <v>75</v>
      </c>
      <c r="G491" s="114">
        <v>75</v>
      </c>
      <c r="H491" s="33">
        <f>G491*100/F491</f>
        <v>100</v>
      </c>
      <c r="I491" s="34">
        <v>0</v>
      </c>
      <c r="J491" s="35"/>
    </row>
    <row r="492" spans="1:10" s="36" customFormat="1" ht="12.75">
      <c r="A492" s="404"/>
      <c r="B492" s="324">
        <v>80195</v>
      </c>
      <c r="C492" s="2"/>
      <c r="D492" s="3"/>
      <c r="E492" s="25" t="s">
        <v>62</v>
      </c>
      <c r="F492" s="91">
        <f>SUM(F493)</f>
        <v>372055</v>
      </c>
      <c r="G492" s="549">
        <f>SUM(G493)</f>
        <v>178957.13999999998</v>
      </c>
      <c r="H492" s="26">
        <f>G492*100/F492</f>
        <v>48.09964655763261</v>
      </c>
      <c r="I492" s="27">
        <f>SUM(I493)</f>
        <v>201.1</v>
      </c>
      <c r="J492" s="35"/>
    </row>
    <row r="493" spans="1:10" s="36" customFormat="1" ht="63.75">
      <c r="A493" s="28"/>
      <c r="B493" s="374"/>
      <c r="C493" s="30"/>
      <c r="D493" s="29"/>
      <c r="E493" s="31" t="s">
        <v>11</v>
      </c>
      <c r="F493" s="92">
        <f>SUM(F495:F510,F514)</f>
        <v>372055</v>
      </c>
      <c r="G493" s="150">
        <f>SUM(G495,G499:G503,G504:G514)</f>
        <v>178957.13999999998</v>
      </c>
      <c r="H493" s="33">
        <f>G493*100/F493</f>
        <v>48.09964655763261</v>
      </c>
      <c r="I493" s="34">
        <f>SUM(I495,I500:I514)</f>
        <v>201.1</v>
      </c>
      <c r="J493" s="35"/>
    </row>
    <row r="494" spans="1:10" s="36" customFormat="1" ht="12.75">
      <c r="A494" s="63"/>
      <c r="B494" s="64"/>
      <c r="C494" s="39"/>
      <c r="D494" s="39"/>
      <c r="E494" s="40" t="s">
        <v>88</v>
      </c>
      <c r="F494" s="41"/>
      <c r="G494" s="516"/>
      <c r="H494" s="23" t="s">
        <v>84</v>
      </c>
      <c r="I494" s="162"/>
      <c r="J494" s="35"/>
    </row>
    <row r="495" spans="1:11" s="36" customFormat="1" ht="12.75">
      <c r="A495" s="63"/>
      <c r="B495" s="37"/>
      <c r="C495" s="173"/>
      <c r="D495" s="164">
        <v>2820</v>
      </c>
      <c r="E495" s="165" t="s">
        <v>49</v>
      </c>
      <c r="F495" s="166">
        <v>7200</v>
      </c>
      <c r="G495" s="162">
        <v>3080</v>
      </c>
      <c r="H495" s="224">
        <f>G495*100/F495</f>
        <v>42.77777777777778</v>
      </c>
      <c r="I495" s="49">
        <v>0</v>
      </c>
      <c r="J495" s="35"/>
      <c r="K495" s="355" t="s">
        <v>84</v>
      </c>
    </row>
    <row r="496" spans="1:9" s="136" customFormat="1" ht="12.75">
      <c r="A496" s="63"/>
      <c r="B496" s="37"/>
      <c r="C496" s="35"/>
      <c r="D496" s="35"/>
      <c r="E496" s="167" t="s">
        <v>39</v>
      </c>
      <c r="F496" s="35"/>
      <c r="G496" s="199"/>
      <c r="H496" s="295" t="s">
        <v>84</v>
      </c>
      <c r="I496" s="222"/>
    </row>
    <row r="497" spans="1:9" s="136" customFormat="1" ht="12.75">
      <c r="A497" s="63"/>
      <c r="B497" s="37"/>
      <c r="C497" s="35"/>
      <c r="D497" s="35"/>
      <c r="E497" s="315" t="s">
        <v>110</v>
      </c>
      <c r="F497" s="175"/>
      <c r="G497" s="199"/>
      <c r="H497" s="295" t="s">
        <v>84</v>
      </c>
      <c r="I497" s="222"/>
    </row>
    <row r="498" spans="1:9" s="136" customFormat="1" ht="12.75">
      <c r="A498" s="63"/>
      <c r="B498" s="37"/>
      <c r="C498" s="35"/>
      <c r="D498" s="35"/>
      <c r="E498" s="407" t="s">
        <v>272</v>
      </c>
      <c r="F498" s="375"/>
      <c r="G498" s="46">
        <v>3080</v>
      </c>
      <c r="H498" s="347"/>
      <c r="I498" s="330">
        <v>0</v>
      </c>
    </row>
    <row r="499" spans="1:9" s="57" customFormat="1" ht="67.5" customHeight="1">
      <c r="A499" s="60"/>
      <c r="B499" s="28"/>
      <c r="C499" s="81"/>
      <c r="D499" s="545">
        <v>2910</v>
      </c>
      <c r="E499" s="442" t="s">
        <v>255</v>
      </c>
      <c r="F499" s="491">
        <v>310</v>
      </c>
      <c r="G499" s="114">
        <v>309.27</v>
      </c>
      <c r="H499" s="390">
        <f>G499*100/F499</f>
        <v>99.76451612903226</v>
      </c>
      <c r="I499" s="114">
        <v>0</v>
      </c>
    </row>
    <row r="500" spans="1:9" s="36" customFormat="1" ht="25.5">
      <c r="A500" s="63"/>
      <c r="B500" s="37"/>
      <c r="C500" s="65"/>
      <c r="D500" s="73">
        <v>3020</v>
      </c>
      <c r="E500" s="31" t="s">
        <v>12</v>
      </c>
      <c r="F500" s="87">
        <v>17500</v>
      </c>
      <c r="G500" s="193">
        <v>12750</v>
      </c>
      <c r="H500" s="33">
        <f aca="true" t="shared" si="23" ref="H500:H514">G500*100/F500</f>
        <v>72.85714285714286</v>
      </c>
      <c r="I500" s="68">
        <v>0</v>
      </c>
    </row>
    <row r="501" spans="1:10" s="36" customFormat="1" ht="12.75">
      <c r="A501" s="371"/>
      <c r="B501" s="218"/>
      <c r="C501" s="143"/>
      <c r="D501" s="73">
        <v>4010</v>
      </c>
      <c r="E501" s="31" t="s">
        <v>30</v>
      </c>
      <c r="F501" s="144">
        <v>134358</v>
      </c>
      <c r="G501" s="114">
        <v>0</v>
      </c>
      <c r="H501" s="135">
        <f t="shared" si="23"/>
        <v>0</v>
      </c>
      <c r="I501" s="134">
        <v>0</v>
      </c>
      <c r="J501" s="35"/>
    </row>
    <row r="502" spans="1:10" s="36" customFormat="1" ht="12.75">
      <c r="A502" s="60"/>
      <c r="B502" s="28"/>
      <c r="C502" s="29"/>
      <c r="D502" s="73">
        <v>4110</v>
      </c>
      <c r="E502" s="31" t="s">
        <v>79</v>
      </c>
      <c r="F502" s="144">
        <v>2200</v>
      </c>
      <c r="G502" s="114">
        <v>0</v>
      </c>
      <c r="H502" s="135">
        <f t="shared" si="23"/>
        <v>0</v>
      </c>
      <c r="I502" s="134">
        <v>0</v>
      </c>
      <c r="J502" s="35"/>
    </row>
    <row r="503" spans="1:10" s="36" customFormat="1" ht="12.75">
      <c r="A503" s="145"/>
      <c r="B503" s="137"/>
      <c r="C503" s="183"/>
      <c r="D503" s="576">
        <v>4120</v>
      </c>
      <c r="E503" s="510" t="s">
        <v>45</v>
      </c>
      <c r="F503" s="381">
        <v>300</v>
      </c>
      <c r="G503" s="114">
        <v>0</v>
      </c>
      <c r="H503" s="154">
        <f t="shared" si="23"/>
        <v>0</v>
      </c>
      <c r="I503" s="134">
        <v>0</v>
      </c>
      <c r="J503" s="35"/>
    </row>
    <row r="504" spans="1:10" s="36" customFormat="1" ht="25.5">
      <c r="A504" s="137"/>
      <c r="B504" s="182"/>
      <c r="C504" s="475"/>
      <c r="D504" s="436">
        <v>4170</v>
      </c>
      <c r="E504" s="473" t="s">
        <v>95</v>
      </c>
      <c r="F504" s="474">
        <v>12000</v>
      </c>
      <c r="G504" s="114">
        <v>10702.72</v>
      </c>
      <c r="H504" s="99">
        <f t="shared" si="23"/>
        <v>89.18933333333334</v>
      </c>
      <c r="I504" s="34">
        <v>201.1</v>
      </c>
      <c r="J504" s="35"/>
    </row>
    <row r="505" spans="1:10" s="36" customFormat="1" ht="12.75">
      <c r="A505" s="37"/>
      <c r="B505" s="82"/>
      <c r="C505" s="54"/>
      <c r="D505" s="466">
        <v>4210</v>
      </c>
      <c r="E505" s="55" t="s">
        <v>188</v>
      </c>
      <c r="F505" s="48">
        <v>30000</v>
      </c>
      <c r="G505" s="193">
        <v>22996.92</v>
      </c>
      <c r="H505" s="33">
        <f t="shared" si="23"/>
        <v>76.6564</v>
      </c>
      <c r="I505" s="68">
        <v>0</v>
      </c>
      <c r="J505" s="35"/>
    </row>
    <row r="506" spans="1:9" s="57" customFormat="1" ht="12.75">
      <c r="A506" s="37"/>
      <c r="B506" s="82"/>
      <c r="C506" s="65"/>
      <c r="D506" s="73">
        <v>4260</v>
      </c>
      <c r="E506" s="31" t="s">
        <v>193</v>
      </c>
      <c r="F506" s="48">
        <v>18050</v>
      </c>
      <c r="G506" s="114">
        <v>16966.29</v>
      </c>
      <c r="H506" s="33">
        <f t="shared" si="23"/>
        <v>93.99606648199446</v>
      </c>
      <c r="I506" s="34">
        <v>0</v>
      </c>
    </row>
    <row r="507" spans="1:9" s="57" customFormat="1" ht="12.75">
      <c r="A507" s="37"/>
      <c r="B507" s="82"/>
      <c r="C507" s="65"/>
      <c r="D507" s="73">
        <v>4270</v>
      </c>
      <c r="E507" s="31" t="s">
        <v>189</v>
      </c>
      <c r="F507" s="48">
        <v>9486</v>
      </c>
      <c r="G507" s="114">
        <v>2742.9</v>
      </c>
      <c r="H507" s="33">
        <f t="shared" si="23"/>
        <v>28.915243516761542</v>
      </c>
      <c r="I507" s="34">
        <v>0</v>
      </c>
    </row>
    <row r="508" spans="1:10" s="18" customFormat="1" ht="12.75">
      <c r="A508" s="37"/>
      <c r="B508" s="82"/>
      <c r="C508" s="65"/>
      <c r="D508" s="73">
        <v>4300</v>
      </c>
      <c r="E508" s="31" t="s">
        <v>191</v>
      </c>
      <c r="F508" s="48">
        <v>125893</v>
      </c>
      <c r="G508" s="114">
        <v>96871.39</v>
      </c>
      <c r="H508" s="33">
        <f t="shared" si="23"/>
        <v>76.94739977600025</v>
      </c>
      <c r="I508" s="34">
        <v>0</v>
      </c>
      <c r="J508" s="17"/>
    </row>
    <row r="509" spans="1:10" s="36" customFormat="1" ht="38.25">
      <c r="A509" s="37"/>
      <c r="B509" s="82"/>
      <c r="C509" s="65"/>
      <c r="D509" s="73">
        <v>4370</v>
      </c>
      <c r="E509" s="31" t="s">
        <v>195</v>
      </c>
      <c r="F509" s="48">
        <v>1147</v>
      </c>
      <c r="G509" s="114">
        <v>881.65</v>
      </c>
      <c r="H509" s="33">
        <f t="shared" si="23"/>
        <v>76.86573670444638</v>
      </c>
      <c r="I509" s="34">
        <v>0</v>
      </c>
      <c r="J509" s="35"/>
    </row>
    <row r="510" spans="1:9" s="36" customFormat="1" ht="25.5">
      <c r="A510" s="76"/>
      <c r="B510" s="395"/>
      <c r="C510" s="70"/>
      <c r="D510" s="71">
        <v>4400</v>
      </c>
      <c r="E510" s="72" t="s">
        <v>196</v>
      </c>
      <c r="F510" s="231">
        <v>13600</v>
      </c>
      <c r="G510" s="114">
        <v>11645.7</v>
      </c>
      <c r="H510" s="33">
        <f>G510*100/F510</f>
        <v>85.63014705882352</v>
      </c>
      <c r="I510" s="34">
        <v>0</v>
      </c>
    </row>
    <row r="511" spans="1:10" s="36" customFormat="1" ht="12.75">
      <c r="A511" s="15" t="s">
        <v>81</v>
      </c>
      <c r="B511" s="16">
        <v>20</v>
      </c>
      <c r="C511" s="56"/>
      <c r="D511" s="56"/>
      <c r="E511" s="79"/>
      <c r="F511" s="56"/>
      <c r="G511" s="517"/>
      <c r="H511" s="80" t="s">
        <v>84</v>
      </c>
      <c r="I511" s="78"/>
      <c r="J511" s="35"/>
    </row>
    <row r="512" spans="1:10" s="36" customFormat="1" ht="13.5" thickBot="1">
      <c r="A512" s="15"/>
      <c r="B512" s="16"/>
      <c r="C512" s="56"/>
      <c r="D512" s="56"/>
      <c r="E512" s="79"/>
      <c r="F512" s="56"/>
      <c r="G512" s="517"/>
      <c r="H512" s="80"/>
      <c r="I512" s="78"/>
      <c r="J512" s="35"/>
    </row>
    <row r="513" spans="1:9" s="5" customFormat="1" ht="13.5" thickBot="1">
      <c r="A513" s="19" t="s">
        <v>41</v>
      </c>
      <c r="B513" s="20" t="s">
        <v>76</v>
      </c>
      <c r="C513" s="680" t="s">
        <v>54</v>
      </c>
      <c r="D513" s="681"/>
      <c r="E513" s="21" t="s">
        <v>40</v>
      </c>
      <c r="F513" s="20" t="s">
        <v>85</v>
      </c>
      <c r="G513" s="414" t="s">
        <v>86</v>
      </c>
      <c r="H513" s="22" t="s">
        <v>87</v>
      </c>
      <c r="I513" s="203" t="s">
        <v>92</v>
      </c>
    </row>
    <row r="514" spans="1:9" s="36" customFormat="1" ht="64.5" thickBot="1">
      <c r="A514" s="128"/>
      <c r="B514" s="235"/>
      <c r="C514" s="409"/>
      <c r="D514" s="115">
        <v>4560</v>
      </c>
      <c r="E514" s="116" t="s">
        <v>215</v>
      </c>
      <c r="F514" s="327">
        <v>11</v>
      </c>
      <c r="G514" s="597">
        <v>10.3</v>
      </c>
      <c r="H514" s="129">
        <f t="shared" si="23"/>
        <v>93.63636363636364</v>
      </c>
      <c r="I514" s="117">
        <v>0</v>
      </c>
    </row>
    <row r="515" spans="1:10" s="36" customFormat="1" ht="12.75">
      <c r="A515" s="546">
        <v>851</v>
      </c>
      <c r="B515" s="316"/>
      <c r="C515" s="316"/>
      <c r="D515" s="317"/>
      <c r="E515" s="318" t="s">
        <v>28</v>
      </c>
      <c r="F515" s="319">
        <f>SUM(F516,F521,F526,F562)</f>
        <v>722000</v>
      </c>
      <c r="G515" s="319">
        <f>SUM(G516,G521,G526,G562)</f>
        <v>681734.4199999999</v>
      </c>
      <c r="H515" s="547">
        <f>G515*100/F515</f>
        <v>94.42304986149584</v>
      </c>
      <c r="I515" s="242">
        <f>SUM(I562,I526,I521)</f>
        <v>10632.28</v>
      </c>
      <c r="J515" s="35"/>
    </row>
    <row r="516" spans="1:9" s="5" customFormat="1" ht="12.75">
      <c r="A516" s="14"/>
      <c r="B516" s="643">
        <v>85111</v>
      </c>
      <c r="C516" s="2"/>
      <c r="D516" s="3"/>
      <c r="E516" s="25" t="s">
        <v>285</v>
      </c>
      <c r="F516" s="58">
        <f>SUM(F517)</f>
        <v>60000</v>
      </c>
      <c r="G516" s="58">
        <f>SUM(G517)</f>
        <v>60000</v>
      </c>
      <c r="H516" s="389">
        <f>G516*100/F516</f>
        <v>100</v>
      </c>
      <c r="I516" s="27">
        <v>0</v>
      </c>
    </row>
    <row r="517" spans="1:9" s="57" customFormat="1" ht="12.75">
      <c r="A517" s="28"/>
      <c r="B517" s="81"/>
      <c r="C517" s="30"/>
      <c r="D517" s="29"/>
      <c r="E517" s="31" t="s">
        <v>24</v>
      </c>
      <c r="F517" s="62">
        <f>SUM(F519)</f>
        <v>60000</v>
      </c>
      <c r="G517" s="62">
        <f>SUM(G519)</f>
        <v>60000</v>
      </c>
      <c r="H517" s="390">
        <f>G517*100/F517</f>
        <v>100</v>
      </c>
      <c r="I517" s="114">
        <v>0</v>
      </c>
    </row>
    <row r="518" spans="1:9" s="57" customFormat="1" ht="12.75">
      <c r="A518" s="60"/>
      <c r="B518" s="61"/>
      <c r="C518" s="81"/>
      <c r="D518" s="81"/>
      <c r="E518" s="40" t="s">
        <v>88</v>
      </c>
      <c r="F518" s="41"/>
      <c r="G518" s="199"/>
      <c r="H518" s="477" t="s">
        <v>84</v>
      </c>
      <c r="I518" s="162"/>
    </row>
    <row r="519" spans="1:10" s="57" customFormat="1" ht="51">
      <c r="A519" s="60"/>
      <c r="B519" s="28"/>
      <c r="C519" s="81"/>
      <c r="D519" s="42">
        <v>6220</v>
      </c>
      <c r="E519" s="562" t="s">
        <v>286</v>
      </c>
      <c r="F519" s="644">
        <v>60000</v>
      </c>
      <c r="G519" s="114">
        <v>60000</v>
      </c>
      <c r="H519" s="645">
        <f>G519*100/F519</f>
        <v>100</v>
      </c>
      <c r="I519" s="114">
        <v>0</v>
      </c>
      <c r="J519" s="56"/>
    </row>
    <row r="520" spans="1:10" s="45" customFormat="1" ht="25.5">
      <c r="A520" s="204"/>
      <c r="B520" s="214"/>
      <c r="C520" s="83"/>
      <c r="D520" s="83"/>
      <c r="E520" s="646" t="s">
        <v>287</v>
      </c>
      <c r="F520" s="647" t="s">
        <v>84</v>
      </c>
      <c r="G520" s="169">
        <v>60000</v>
      </c>
      <c r="H520" s="648" t="s">
        <v>84</v>
      </c>
      <c r="I520" s="169">
        <v>0</v>
      </c>
      <c r="J520" s="44"/>
    </row>
    <row r="521" spans="1:10" s="36" customFormat="1" ht="12.75">
      <c r="A521" s="13"/>
      <c r="B521" s="217">
        <v>85153</v>
      </c>
      <c r="C521" s="8"/>
      <c r="D521" s="9"/>
      <c r="E521" s="95" t="s">
        <v>115</v>
      </c>
      <c r="F521" s="223">
        <f>SUM(F522)</f>
        <v>6000</v>
      </c>
      <c r="G521" s="616">
        <f>SUM(G522)</f>
        <v>5887</v>
      </c>
      <c r="H521" s="170">
        <f>G521*100/F521</f>
        <v>98.11666666666666</v>
      </c>
      <c r="I521" s="59">
        <f>SUM(I522)</f>
        <v>0</v>
      </c>
      <c r="J521" s="35"/>
    </row>
    <row r="522" spans="1:10" s="36" customFormat="1" ht="12.75">
      <c r="A522" s="28"/>
      <c r="B522" s="216"/>
      <c r="C522" s="98"/>
      <c r="D522" s="380"/>
      <c r="E522" s="72" t="s">
        <v>82</v>
      </c>
      <c r="F522" s="171">
        <f>SUM(F524:F525)</f>
        <v>6000</v>
      </c>
      <c r="G522" s="618">
        <f>SUM(G524:G525)</f>
        <v>5887</v>
      </c>
      <c r="H522" s="66">
        <f>G522*100/F522</f>
        <v>98.11666666666666</v>
      </c>
      <c r="I522" s="172">
        <f>SUM(I524:I525)</f>
        <v>0</v>
      </c>
      <c r="J522" s="35"/>
    </row>
    <row r="523" spans="1:9" s="5" customFormat="1" ht="12.75">
      <c r="A523" s="37"/>
      <c r="B523" s="394"/>
      <c r="C523" s="39"/>
      <c r="D523" s="39"/>
      <c r="E523" s="40" t="s">
        <v>88</v>
      </c>
      <c r="F523" s="491"/>
      <c r="G523" s="582"/>
      <c r="H523" s="99" t="s">
        <v>84</v>
      </c>
      <c r="I523" s="416"/>
    </row>
    <row r="524" spans="1:9" s="36" customFormat="1" ht="12.75">
      <c r="A524" s="37"/>
      <c r="B524" s="82"/>
      <c r="C524" s="65"/>
      <c r="D524" s="73">
        <v>4210</v>
      </c>
      <c r="E524" s="31" t="s">
        <v>188</v>
      </c>
      <c r="F524" s="48">
        <v>1000</v>
      </c>
      <c r="G524" s="114">
        <v>887</v>
      </c>
      <c r="H524" s="69">
        <f>G524*100/F524</f>
        <v>88.7</v>
      </c>
      <c r="I524" s="34">
        <v>0</v>
      </c>
    </row>
    <row r="525" spans="1:9" s="36" customFormat="1" ht="12.75">
      <c r="A525" s="37"/>
      <c r="B525" s="395"/>
      <c r="C525" s="65"/>
      <c r="D525" s="73">
        <v>4300</v>
      </c>
      <c r="E525" s="31" t="s">
        <v>191</v>
      </c>
      <c r="F525" s="48">
        <v>5000</v>
      </c>
      <c r="G525" s="114">
        <v>5000</v>
      </c>
      <c r="H525" s="69">
        <f>G525*100/F525</f>
        <v>100</v>
      </c>
      <c r="I525" s="34">
        <v>0</v>
      </c>
    </row>
    <row r="526" spans="1:9" s="36" customFormat="1" ht="12.75">
      <c r="A526" s="13"/>
      <c r="B526" s="217">
        <v>85154</v>
      </c>
      <c r="C526" s="2"/>
      <c r="D526" s="3"/>
      <c r="E526" s="95" t="s">
        <v>55</v>
      </c>
      <c r="F526" s="223">
        <f>SUM(F527)</f>
        <v>649000</v>
      </c>
      <c r="G526" s="616">
        <f>SUM(G527)</f>
        <v>609847.4199999999</v>
      </c>
      <c r="H526" s="170">
        <f>G526*100/F526</f>
        <v>93.96724499229583</v>
      </c>
      <c r="I526" s="59">
        <f>SUM(I527)</f>
        <v>10632.28</v>
      </c>
    </row>
    <row r="527" spans="1:9" s="36" customFormat="1" ht="12.75">
      <c r="A527" s="28"/>
      <c r="B527" s="216"/>
      <c r="C527" s="81"/>
      <c r="D527" s="81"/>
      <c r="E527" s="40" t="s">
        <v>82</v>
      </c>
      <c r="F527" s="171">
        <f>SUM(F529,F544:F561)</f>
        <v>649000</v>
      </c>
      <c r="G527" s="618">
        <f>SUM(G529,G544:G561)</f>
        <v>609847.4199999999</v>
      </c>
      <c r="H527" s="66">
        <f>G527*100/F527</f>
        <v>93.96724499229583</v>
      </c>
      <c r="I527" s="415">
        <f>SUM(I529,I544:I561)</f>
        <v>10632.28</v>
      </c>
    </row>
    <row r="528" spans="1:12" s="45" customFormat="1" ht="12.75">
      <c r="A528" s="63"/>
      <c r="B528" s="64"/>
      <c r="C528" s="39"/>
      <c r="D528" s="39"/>
      <c r="E528" s="40" t="s">
        <v>88</v>
      </c>
      <c r="F528" s="41"/>
      <c r="G528" s="513"/>
      <c r="H528" s="50" t="s">
        <v>84</v>
      </c>
      <c r="I528" s="416"/>
      <c r="K528" s="354" t="s">
        <v>84</v>
      </c>
      <c r="L528" s="354">
        <f>SUM(G532:G543)</f>
        <v>206499.48</v>
      </c>
    </row>
    <row r="529" spans="1:9" s="45" customFormat="1" ht="12.75">
      <c r="A529" s="63"/>
      <c r="B529" s="63"/>
      <c r="C529" s="174"/>
      <c r="D529" s="215">
        <v>2820</v>
      </c>
      <c r="E529" s="320" t="s">
        <v>49</v>
      </c>
      <c r="F529" s="166">
        <v>220000</v>
      </c>
      <c r="G529" s="582">
        <v>206499.48</v>
      </c>
      <c r="H529" s="52">
        <f>G529*100/F529</f>
        <v>93.8634</v>
      </c>
      <c r="I529" s="416">
        <v>0</v>
      </c>
    </row>
    <row r="530" spans="1:11" s="45" customFormat="1" ht="12.75">
      <c r="A530" s="63"/>
      <c r="B530" s="63"/>
      <c r="C530" s="63"/>
      <c r="D530" s="82"/>
      <c r="E530" s="321" t="s">
        <v>39</v>
      </c>
      <c r="F530" s="35"/>
      <c r="G530" s="522" t="s">
        <v>84</v>
      </c>
      <c r="H530" s="50" t="s">
        <v>84</v>
      </c>
      <c r="I530" s="125"/>
      <c r="K530" s="354" t="s">
        <v>84</v>
      </c>
    </row>
    <row r="531" spans="1:9" s="57" customFormat="1" ht="12.75">
      <c r="A531" s="63"/>
      <c r="B531" s="63"/>
      <c r="C531" s="63"/>
      <c r="D531" s="82"/>
      <c r="E531" s="322" t="s">
        <v>18</v>
      </c>
      <c r="F531" s="335"/>
      <c r="G531" s="514"/>
      <c r="H531" s="50" t="s">
        <v>84</v>
      </c>
      <c r="I531" s="119"/>
    </row>
    <row r="532" spans="1:9" s="57" customFormat="1" ht="12.75">
      <c r="A532" s="204"/>
      <c r="B532" s="204"/>
      <c r="C532" s="204"/>
      <c r="D532" s="213"/>
      <c r="E532" s="445" t="s">
        <v>120</v>
      </c>
      <c r="F532" s="344"/>
      <c r="G532" s="46">
        <v>40000</v>
      </c>
      <c r="H532" s="347"/>
      <c r="I532" s="226">
        <v>0</v>
      </c>
    </row>
    <row r="533" spans="1:10" s="18" customFormat="1" ht="12.75">
      <c r="A533" s="204"/>
      <c r="B533" s="204"/>
      <c r="C533" s="204"/>
      <c r="D533" s="213"/>
      <c r="E533" s="445" t="s">
        <v>121</v>
      </c>
      <c r="F533" s="344"/>
      <c r="G533" s="46">
        <v>39000</v>
      </c>
      <c r="H533" s="347"/>
      <c r="I533" s="226">
        <v>0</v>
      </c>
      <c r="J533" s="17"/>
    </row>
    <row r="534" spans="1:9" s="45" customFormat="1" ht="12.75">
      <c r="A534" s="204"/>
      <c r="B534" s="204"/>
      <c r="C534" s="204"/>
      <c r="D534" s="213"/>
      <c r="E534" s="445" t="s">
        <v>122</v>
      </c>
      <c r="F534" s="344"/>
      <c r="G534" s="46">
        <v>35000</v>
      </c>
      <c r="H534" s="347"/>
      <c r="I534" s="226">
        <v>0</v>
      </c>
    </row>
    <row r="535" spans="1:9" s="45" customFormat="1" ht="25.5">
      <c r="A535" s="43"/>
      <c r="B535" s="44"/>
      <c r="C535" s="204"/>
      <c r="D535" s="213"/>
      <c r="E535" s="445" t="s">
        <v>123</v>
      </c>
      <c r="F535" s="344"/>
      <c r="G535" s="46">
        <v>55000</v>
      </c>
      <c r="H535" s="347"/>
      <c r="I535" s="226">
        <v>0</v>
      </c>
    </row>
    <row r="536" spans="1:11" s="136" customFormat="1" ht="12.75">
      <c r="A536" s="43"/>
      <c r="B536" s="44"/>
      <c r="C536" s="204"/>
      <c r="D536" s="213"/>
      <c r="E536" s="445" t="s">
        <v>167</v>
      </c>
      <c r="F536" s="344"/>
      <c r="G536" s="46">
        <v>15100</v>
      </c>
      <c r="H536" s="347"/>
      <c r="I536" s="226">
        <v>0</v>
      </c>
      <c r="K536" s="340" t="s">
        <v>84</v>
      </c>
    </row>
    <row r="537" spans="1:9" s="136" customFormat="1" ht="12.75">
      <c r="A537" s="43"/>
      <c r="B537" s="44"/>
      <c r="C537" s="204"/>
      <c r="D537" s="213"/>
      <c r="E537" s="445" t="s">
        <v>126</v>
      </c>
      <c r="F537" s="344"/>
      <c r="G537" s="46">
        <v>9400</v>
      </c>
      <c r="H537" s="347"/>
      <c r="I537" s="226">
        <v>0</v>
      </c>
    </row>
    <row r="538" spans="1:9" s="136" customFormat="1" ht="25.5">
      <c r="A538" s="214"/>
      <c r="B538" s="83"/>
      <c r="C538" s="293"/>
      <c r="D538" s="89"/>
      <c r="E538" s="445" t="s">
        <v>223</v>
      </c>
      <c r="F538" s="344"/>
      <c r="G538" s="46">
        <v>2999.48</v>
      </c>
      <c r="H538" s="347"/>
      <c r="I538" s="226">
        <v>0</v>
      </c>
    </row>
    <row r="539" spans="1:9" s="45" customFormat="1" ht="12.75">
      <c r="A539" s="15" t="s">
        <v>81</v>
      </c>
      <c r="B539" s="16">
        <v>21</v>
      </c>
      <c r="C539" s="56"/>
      <c r="D539" s="56"/>
      <c r="E539" s="79"/>
      <c r="F539" s="56"/>
      <c r="G539" s="517"/>
      <c r="H539" s="80" t="s">
        <v>84</v>
      </c>
      <c r="I539" s="78"/>
    </row>
    <row r="540" spans="1:9" s="45" customFormat="1" ht="13.5" thickBot="1">
      <c r="A540" s="15"/>
      <c r="B540" s="16"/>
      <c r="C540" s="56"/>
      <c r="D540" s="56"/>
      <c r="E540" s="79"/>
      <c r="F540" s="56"/>
      <c r="G540" s="517"/>
      <c r="H540" s="80"/>
      <c r="I540" s="78"/>
    </row>
    <row r="541" spans="1:9" s="45" customFormat="1" ht="13.5" thickBot="1">
      <c r="A541" s="19" t="s">
        <v>41</v>
      </c>
      <c r="B541" s="20" t="s">
        <v>76</v>
      </c>
      <c r="C541" s="680" t="s">
        <v>54</v>
      </c>
      <c r="D541" s="681"/>
      <c r="E541" s="21" t="s">
        <v>40</v>
      </c>
      <c r="F541" s="20" t="s">
        <v>85</v>
      </c>
      <c r="G541" s="414" t="s">
        <v>86</v>
      </c>
      <c r="H541" s="22" t="s">
        <v>87</v>
      </c>
      <c r="I541" s="203" t="s">
        <v>92</v>
      </c>
    </row>
    <row r="542" spans="1:9" s="136" customFormat="1" ht="25.5">
      <c r="A542" s="43"/>
      <c r="B542" s="44"/>
      <c r="C542" s="204"/>
      <c r="D542" s="213"/>
      <c r="E542" s="445" t="s">
        <v>274</v>
      </c>
      <c r="F542" s="344"/>
      <c r="G542" s="46">
        <v>6000</v>
      </c>
      <c r="H542" s="347"/>
      <c r="I542" s="226">
        <v>0</v>
      </c>
    </row>
    <row r="543" spans="1:9" s="136" customFormat="1" ht="12.75">
      <c r="A543" s="43"/>
      <c r="B543" s="44"/>
      <c r="C543" s="293"/>
      <c r="D543" s="89"/>
      <c r="E543" s="445" t="s">
        <v>273</v>
      </c>
      <c r="F543" s="344"/>
      <c r="G543" s="46">
        <v>4000</v>
      </c>
      <c r="H543" s="347"/>
      <c r="I543" s="226">
        <v>0</v>
      </c>
    </row>
    <row r="544" spans="1:9" s="36" customFormat="1" ht="12.75">
      <c r="A544" s="137"/>
      <c r="B544" s="182"/>
      <c r="C544" s="146"/>
      <c r="D544" s="73">
        <v>4010</v>
      </c>
      <c r="E544" s="31" t="s">
        <v>30</v>
      </c>
      <c r="F544" s="147">
        <v>88201</v>
      </c>
      <c r="G544" s="114">
        <v>88062.53</v>
      </c>
      <c r="H544" s="135">
        <f aca="true" t="shared" si="24" ref="H544:H553">G544*100/F544</f>
        <v>99.84300631512114</v>
      </c>
      <c r="I544" s="114">
        <v>148.83</v>
      </c>
    </row>
    <row r="545" spans="1:10" s="36" customFormat="1" ht="12.75">
      <c r="A545" s="137"/>
      <c r="B545" s="182"/>
      <c r="C545" s="146"/>
      <c r="D545" s="73">
        <v>4040</v>
      </c>
      <c r="E545" s="31" t="s">
        <v>69</v>
      </c>
      <c r="F545" s="152">
        <v>7129</v>
      </c>
      <c r="G545" s="114">
        <v>7103.85</v>
      </c>
      <c r="H545" s="135">
        <f t="shared" si="24"/>
        <v>99.64721559826063</v>
      </c>
      <c r="I545" s="114">
        <v>6840.29</v>
      </c>
      <c r="J545" s="35"/>
    </row>
    <row r="546" spans="1:10" s="36" customFormat="1" ht="12.75">
      <c r="A546" s="137"/>
      <c r="B546" s="182"/>
      <c r="C546" s="146"/>
      <c r="D546" s="73">
        <v>4110</v>
      </c>
      <c r="E546" s="31" t="s">
        <v>79</v>
      </c>
      <c r="F546" s="152">
        <v>26180</v>
      </c>
      <c r="G546" s="114">
        <v>26045.62</v>
      </c>
      <c r="H546" s="135">
        <f t="shared" si="24"/>
        <v>99.48670741023682</v>
      </c>
      <c r="I546" s="114">
        <v>1833.49</v>
      </c>
      <c r="J546" s="35"/>
    </row>
    <row r="547" spans="1:10" s="36" customFormat="1" ht="12.75">
      <c r="A547" s="137"/>
      <c r="B547" s="182"/>
      <c r="C547" s="183"/>
      <c r="D547" s="71">
        <v>4120</v>
      </c>
      <c r="E547" s="72" t="s">
        <v>45</v>
      </c>
      <c r="F547" s="381">
        <v>2080</v>
      </c>
      <c r="G547" s="114">
        <v>2077.48</v>
      </c>
      <c r="H547" s="135">
        <f t="shared" si="24"/>
        <v>99.87884615384615</v>
      </c>
      <c r="I547" s="114">
        <v>336.33</v>
      </c>
      <c r="J547" s="35"/>
    </row>
    <row r="548" spans="1:10" s="36" customFormat="1" ht="25.5">
      <c r="A548" s="137"/>
      <c r="B548" s="182"/>
      <c r="C548" s="146"/>
      <c r="D548" s="73">
        <v>4170</v>
      </c>
      <c r="E548" s="31" t="s">
        <v>95</v>
      </c>
      <c r="F548" s="74">
        <v>135699</v>
      </c>
      <c r="G548" s="114">
        <v>123900.06</v>
      </c>
      <c r="H548" s="69">
        <f t="shared" si="24"/>
        <v>91.30506488625561</v>
      </c>
      <c r="I548" s="114">
        <v>1223.25</v>
      </c>
      <c r="J548" s="35"/>
    </row>
    <row r="549" spans="1:10" s="36" customFormat="1" ht="12.75">
      <c r="A549" s="37"/>
      <c r="B549" s="82"/>
      <c r="C549" s="65"/>
      <c r="D549" s="73">
        <v>4210</v>
      </c>
      <c r="E549" s="31" t="s">
        <v>188</v>
      </c>
      <c r="F549" s="48">
        <v>23732</v>
      </c>
      <c r="G549" s="114">
        <v>20281.6</v>
      </c>
      <c r="H549" s="33">
        <f t="shared" si="24"/>
        <v>85.46098095398617</v>
      </c>
      <c r="I549" s="34">
        <v>0</v>
      </c>
      <c r="J549" s="35"/>
    </row>
    <row r="550" spans="1:10" s="36" customFormat="1" ht="12.75">
      <c r="A550" s="37"/>
      <c r="B550" s="82"/>
      <c r="C550" s="65"/>
      <c r="D550" s="73">
        <v>4260</v>
      </c>
      <c r="E550" s="31" t="s">
        <v>193</v>
      </c>
      <c r="F550" s="48">
        <v>21382</v>
      </c>
      <c r="G550" s="114">
        <v>20767.4</v>
      </c>
      <c r="H550" s="33">
        <f t="shared" si="24"/>
        <v>97.12561968010478</v>
      </c>
      <c r="I550" s="34">
        <v>250.09</v>
      </c>
      <c r="J550" s="35"/>
    </row>
    <row r="551" spans="1:10" s="36" customFormat="1" ht="12.75">
      <c r="A551" s="37"/>
      <c r="B551" s="82"/>
      <c r="C551" s="65"/>
      <c r="D551" s="73">
        <v>4270</v>
      </c>
      <c r="E551" s="31" t="s">
        <v>189</v>
      </c>
      <c r="F551" s="48">
        <v>1179</v>
      </c>
      <c r="G551" s="114">
        <v>0</v>
      </c>
      <c r="H551" s="33">
        <f t="shared" si="24"/>
        <v>0</v>
      </c>
      <c r="I551" s="34">
        <v>0</v>
      </c>
      <c r="J551" s="35"/>
    </row>
    <row r="552" spans="1:10" s="36" customFormat="1" ht="12.75">
      <c r="A552" s="37"/>
      <c r="B552" s="82"/>
      <c r="C552" s="65"/>
      <c r="D552" s="73">
        <v>4280</v>
      </c>
      <c r="E552" s="31" t="s">
        <v>190</v>
      </c>
      <c r="F552" s="48">
        <v>212</v>
      </c>
      <c r="G552" s="114">
        <v>212</v>
      </c>
      <c r="H552" s="33">
        <f>G552*100/F552</f>
        <v>100</v>
      </c>
      <c r="I552" s="34">
        <v>0</v>
      </c>
      <c r="J552" s="35"/>
    </row>
    <row r="553" spans="1:10" s="36" customFormat="1" ht="12.75">
      <c r="A553" s="37"/>
      <c r="B553" s="82"/>
      <c r="C553" s="65"/>
      <c r="D553" s="73">
        <v>4300</v>
      </c>
      <c r="E553" s="31" t="s">
        <v>191</v>
      </c>
      <c r="F553" s="48">
        <v>105607</v>
      </c>
      <c r="G553" s="114">
        <v>97608.96</v>
      </c>
      <c r="H553" s="33">
        <f t="shared" si="24"/>
        <v>92.42660050943593</v>
      </c>
      <c r="I553" s="34">
        <v>0</v>
      </c>
      <c r="J553" s="35"/>
    </row>
    <row r="554" spans="1:10" s="36" customFormat="1" ht="12.75">
      <c r="A554" s="63"/>
      <c r="B554" s="37"/>
      <c r="C554" s="65"/>
      <c r="D554" s="73">
        <v>4350</v>
      </c>
      <c r="E554" s="31" t="s">
        <v>192</v>
      </c>
      <c r="F554" s="48">
        <v>1061</v>
      </c>
      <c r="G554" s="114">
        <v>1056.07</v>
      </c>
      <c r="H554" s="33">
        <f aca="true" t="shared" si="25" ref="H554:H561">G554*100/F554</f>
        <v>99.53534401508011</v>
      </c>
      <c r="I554" s="34">
        <v>0</v>
      </c>
      <c r="J554" s="35"/>
    </row>
    <row r="555" spans="1:10" s="36" customFormat="1" ht="25.5">
      <c r="A555" s="63"/>
      <c r="B555" s="37"/>
      <c r="C555" s="65"/>
      <c r="D555" s="73">
        <v>4360</v>
      </c>
      <c r="E555" s="31" t="s">
        <v>194</v>
      </c>
      <c r="F555" s="48">
        <v>1558</v>
      </c>
      <c r="G555" s="114">
        <v>1546.24</v>
      </c>
      <c r="H555" s="33">
        <f t="shared" si="25"/>
        <v>99.2451861360719</v>
      </c>
      <c r="I555" s="34">
        <v>0</v>
      </c>
      <c r="J555" s="35"/>
    </row>
    <row r="556" spans="1:10" s="36" customFormat="1" ht="38.25">
      <c r="A556" s="63"/>
      <c r="B556" s="37"/>
      <c r="C556" s="65"/>
      <c r="D556" s="73">
        <v>4370</v>
      </c>
      <c r="E556" s="31" t="s">
        <v>195</v>
      </c>
      <c r="F556" s="48">
        <v>1010</v>
      </c>
      <c r="G556" s="114">
        <v>900.95</v>
      </c>
      <c r="H556" s="33">
        <f t="shared" si="25"/>
        <v>89.20297029702971</v>
      </c>
      <c r="I556" s="34">
        <v>0</v>
      </c>
      <c r="J556" s="35"/>
    </row>
    <row r="557" spans="1:9" s="5" customFormat="1" ht="25.5">
      <c r="A557" s="63"/>
      <c r="B557" s="37"/>
      <c r="C557" s="65"/>
      <c r="D557" s="73">
        <v>4400</v>
      </c>
      <c r="E557" s="31" t="s">
        <v>196</v>
      </c>
      <c r="F557" s="48">
        <v>9631</v>
      </c>
      <c r="G557" s="114">
        <v>9627.06</v>
      </c>
      <c r="H557" s="33">
        <f t="shared" si="25"/>
        <v>99.9590904371301</v>
      </c>
      <c r="I557" s="34">
        <v>0</v>
      </c>
    </row>
    <row r="558" spans="1:9" s="36" customFormat="1" ht="12.75">
      <c r="A558" s="63"/>
      <c r="B558" s="37"/>
      <c r="C558" s="65"/>
      <c r="D558" s="73">
        <v>4410</v>
      </c>
      <c r="E558" s="31" t="s">
        <v>197</v>
      </c>
      <c r="F558" s="48">
        <v>601</v>
      </c>
      <c r="G558" s="114">
        <v>588.28</v>
      </c>
      <c r="H558" s="33">
        <f t="shared" si="25"/>
        <v>97.88352745424292</v>
      </c>
      <c r="I558" s="34">
        <v>0</v>
      </c>
    </row>
    <row r="559" spans="1:9" s="36" customFormat="1" ht="12.75">
      <c r="A559" s="37"/>
      <c r="B559" s="82"/>
      <c r="C559" s="65"/>
      <c r="D559" s="73">
        <v>4430</v>
      </c>
      <c r="E559" s="31" t="s">
        <v>199</v>
      </c>
      <c r="F559" s="48">
        <v>38</v>
      </c>
      <c r="G559" s="114">
        <v>37.44</v>
      </c>
      <c r="H559" s="33">
        <f>G559*100/F559</f>
        <v>98.52631578947368</v>
      </c>
      <c r="I559" s="34">
        <v>0</v>
      </c>
    </row>
    <row r="560" spans="1:9" s="36" customFormat="1" ht="12.75">
      <c r="A560" s="63"/>
      <c r="B560" s="37"/>
      <c r="C560" s="65"/>
      <c r="D560" s="73">
        <v>4440</v>
      </c>
      <c r="E560" s="31" t="s">
        <v>200</v>
      </c>
      <c r="F560" s="48">
        <v>2918</v>
      </c>
      <c r="G560" s="114">
        <v>2917.15</v>
      </c>
      <c r="H560" s="33">
        <f t="shared" si="25"/>
        <v>99.97087045921865</v>
      </c>
      <c r="I560" s="34">
        <v>0</v>
      </c>
    </row>
    <row r="561" spans="1:9" s="57" customFormat="1" ht="25.5">
      <c r="A561" s="63"/>
      <c r="B561" s="76"/>
      <c r="C561" s="65"/>
      <c r="D561" s="73">
        <v>4700</v>
      </c>
      <c r="E561" s="31" t="s">
        <v>279</v>
      </c>
      <c r="F561" s="48">
        <v>782</v>
      </c>
      <c r="G561" s="114">
        <v>615.25</v>
      </c>
      <c r="H561" s="33">
        <f t="shared" si="25"/>
        <v>78.67647058823529</v>
      </c>
      <c r="I561" s="34">
        <v>0</v>
      </c>
    </row>
    <row r="562" spans="1:9" s="57" customFormat="1" ht="12.75">
      <c r="A562" s="13"/>
      <c r="B562" s="217">
        <v>85195</v>
      </c>
      <c r="C562" s="2"/>
      <c r="D562" s="3"/>
      <c r="E562" s="25" t="s">
        <v>62</v>
      </c>
      <c r="F562" s="85">
        <f>SUM(F563)</f>
        <v>7000</v>
      </c>
      <c r="G562" s="85">
        <f>SUM(G563)</f>
        <v>6000</v>
      </c>
      <c r="H562" s="170">
        <f>G562*100/F562</f>
        <v>85.71428571428571</v>
      </c>
      <c r="I562" s="59">
        <v>0</v>
      </c>
    </row>
    <row r="563" spans="1:10" s="18" customFormat="1" ht="12.75">
      <c r="A563" s="28"/>
      <c r="B563" s="216"/>
      <c r="C563" s="81"/>
      <c r="D563" s="81"/>
      <c r="E563" s="40" t="s">
        <v>82</v>
      </c>
      <c r="F563" s="171">
        <f>SUM(F565:F568)</f>
        <v>7000</v>
      </c>
      <c r="G563" s="171">
        <f>SUM(G565)</f>
        <v>6000</v>
      </c>
      <c r="H563" s="99">
        <f>G563*100/F563</f>
        <v>85.71428571428571</v>
      </c>
      <c r="I563" s="172">
        <f>SUM(I565:I568)</f>
        <v>0</v>
      </c>
      <c r="J563" s="17"/>
    </row>
    <row r="564" spans="1:9" s="36" customFormat="1" ht="12.75">
      <c r="A564" s="37"/>
      <c r="B564" s="577"/>
      <c r="C564" s="70"/>
      <c r="D564" s="70"/>
      <c r="E564" s="72" t="s">
        <v>88</v>
      </c>
      <c r="F564" s="211"/>
      <c r="G564" s="520"/>
      <c r="H564" s="33" t="s">
        <v>84</v>
      </c>
      <c r="I564" s="172"/>
    </row>
    <row r="565" spans="1:9" s="45" customFormat="1" ht="12.75">
      <c r="A565" s="63"/>
      <c r="B565" s="63"/>
      <c r="C565" s="174"/>
      <c r="D565" s="215">
        <v>2820</v>
      </c>
      <c r="E565" s="320" t="s">
        <v>49</v>
      </c>
      <c r="F565" s="166">
        <v>7000</v>
      </c>
      <c r="G565" s="582">
        <v>6000</v>
      </c>
      <c r="H565" s="52">
        <f>G565*100/F565</f>
        <v>85.71428571428571</v>
      </c>
      <c r="I565" s="132">
        <v>0</v>
      </c>
    </row>
    <row r="566" spans="1:10" s="36" customFormat="1" ht="12.75">
      <c r="A566" s="63"/>
      <c r="B566" s="63"/>
      <c r="C566" s="63"/>
      <c r="D566" s="82"/>
      <c r="E566" s="321" t="s">
        <v>39</v>
      </c>
      <c r="F566" s="35"/>
      <c r="G566" s="619"/>
      <c r="H566" s="477" t="s">
        <v>84</v>
      </c>
      <c r="I566" s="168"/>
      <c r="J566" s="35"/>
    </row>
    <row r="567" spans="1:9" s="11" customFormat="1" ht="12.75">
      <c r="A567" s="37"/>
      <c r="B567" s="35"/>
      <c r="C567" s="63"/>
      <c r="D567" s="82"/>
      <c r="E567" s="508" t="s">
        <v>225</v>
      </c>
      <c r="F567" s="476"/>
      <c r="G567" s="583"/>
      <c r="H567" s="390" t="s">
        <v>84</v>
      </c>
      <c r="I567" s="157"/>
    </row>
    <row r="568" spans="1:9" s="136" customFormat="1" ht="12.75">
      <c r="A568" s="293"/>
      <c r="B568" s="293"/>
      <c r="C568" s="293"/>
      <c r="D568" s="89"/>
      <c r="E568" s="445" t="s">
        <v>224</v>
      </c>
      <c r="F568" s="344"/>
      <c r="G568" s="46">
        <v>6000</v>
      </c>
      <c r="H568" s="347"/>
      <c r="I568" s="226">
        <v>0</v>
      </c>
    </row>
    <row r="569" spans="1:9" s="36" customFormat="1" ht="12.75">
      <c r="A569" s="15" t="s">
        <v>81</v>
      </c>
      <c r="B569" s="16">
        <v>22</v>
      </c>
      <c r="C569" s="56"/>
      <c r="D569" s="56"/>
      <c r="E569" s="79"/>
      <c r="F569" s="56"/>
      <c r="G569" s="78"/>
      <c r="H569" s="80" t="s">
        <v>84</v>
      </c>
      <c r="I569" s="78" t="s">
        <v>84</v>
      </c>
    </row>
    <row r="570" spans="1:9" s="36" customFormat="1" ht="13.5" thickBot="1">
      <c r="A570" s="15"/>
      <c r="B570" s="16"/>
      <c r="C570" s="56"/>
      <c r="D570" s="56"/>
      <c r="E570" s="79"/>
      <c r="F570" s="56"/>
      <c r="G570" s="78"/>
      <c r="H570" s="80"/>
      <c r="I570" s="78" t="s">
        <v>84</v>
      </c>
    </row>
    <row r="571" spans="1:9" s="45" customFormat="1" ht="13.5" thickBot="1">
      <c r="A571" s="19" t="s">
        <v>41</v>
      </c>
      <c r="B571" s="20" t="s">
        <v>76</v>
      </c>
      <c r="C571" s="680" t="s">
        <v>54</v>
      </c>
      <c r="D571" s="681"/>
      <c r="E571" s="21" t="s">
        <v>40</v>
      </c>
      <c r="F571" s="20" t="s">
        <v>85</v>
      </c>
      <c r="G571" s="414" t="s">
        <v>86</v>
      </c>
      <c r="H571" s="22" t="s">
        <v>87</v>
      </c>
      <c r="I571" s="203" t="s">
        <v>92</v>
      </c>
    </row>
    <row r="572" spans="1:10" s="36" customFormat="1" ht="12.75">
      <c r="A572" s="272">
        <v>852</v>
      </c>
      <c r="B572" s="244"/>
      <c r="C572" s="244"/>
      <c r="D572" s="245"/>
      <c r="E572" s="246" t="s">
        <v>33</v>
      </c>
      <c r="F572" s="247">
        <f>SUM(F573,F577,F581,F604,F608,F616,F632,F655,F660,F666,F670,F674,F700,F706,F713)</f>
        <v>12895053</v>
      </c>
      <c r="G572" s="247">
        <f>SUM(G573,G577,G581,G604,G608,G616,G632,G655,G660,G666,G670,G674,G700,G706,G713)</f>
        <v>12504016.829999998</v>
      </c>
      <c r="H572" s="241">
        <f>G572*100/F572</f>
        <v>96.96754895074876</v>
      </c>
      <c r="I572" s="248">
        <f>SUM(I573,I577,I581,I604,I608,I616,I632,I655,I660,I666,I670,I674,I700,I713)</f>
        <v>146206.86000000002</v>
      </c>
      <c r="J572" s="35"/>
    </row>
    <row r="573" spans="1:9" s="5" customFormat="1" ht="12.75">
      <c r="A573" s="14"/>
      <c r="B573" s="100">
        <v>85201</v>
      </c>
      <c r="C573" s="2"/>
      <c r="D573" s="3"/>
      <c r="E573" s="25" t="s">
        <v>216</v>
      </c>
      <c r="F573" s="549">
        <f>SUM(F574)</f>
        <v>9340</v>
      </c>
      <c r="G573" s="549">
        <f>SUM(G574)</f>
        <v>7688.13</v>
      </c>
      <c r="H573" s="26">
        <f>G573*100/F573</f>
        <v>82.31402569593148</v>
      </c>
      <c r="I573" s="27">
        <f>SUM(I574)</f>
        <v>0</v>
      </c>
    </row>
    <row r="574" spans="1:9" s="136" customFormat="1" ht="42" customHeight="1">
      <c r="A574" s="28"/>
      <c r="B574" s="29"/>
      <c r="C574" s="30"/>
      <c r="D574" s="29"/>
      <c r="E574" s="31" t="s">
        <v>217</v>
      </c>
      <c r="F574" s="150">
        <f>SUM(F576)</f>
        <v>9340</v>
      </c>
      <c r="G574" s="150">
        <f>SUM(G576)</f>
        <v>7688.13</v>
      </c>
      <c r="H574" s="135">
        <f>G574*100/F574</f>
        <v>82.31402569593148</v>
      </c>
      <c r="I574" s="134">
        <f>SUM(I576)</f>
        <v>0</v>
      </c>
    </row>
    <row r="575" spans="1:10" s="36" customFormat="1" ht="12.75">
      <c r="A575" s="37"/>
      <c r="B575" s="577"/>
      <c r="C575" s="102"/>
      <c r="D575" s="102"/>
      <c r="E575" s="220" t="s">
        <v>88</v>
      </c>
      <c r="F575" s="428"/>
      <c r="G575" s="193"/>
      <c r="H575" s="69" t="s">
        <v>84</v>
      </c>
      <c r="I575" s="68"/>
      <c r="J575" s="35"/>
    </row>
    <row r="576" spans="1:10" s="36" customFormat="1" ht="25.5">
      <c r="A576" s="37"/>
      <c r="B576" s="82"/>
      <c r="C576" s="65"/>
      <c r="D576" s="73">
        <v>4330</v>
      </c>
      <c r="E576" s="31" t="s">
        <v>209</v>
      </c>
      <c r="F576" s="550">
        <v>9340</v>
      </c>
      <c r="G576" s="114">
        <v>7688.13</v>
      </c>
      <c r="H576" s="390">
        <f>G576*100/F576</f>
        <v>82.31402569593148</v>
      </c>
      <c r="I576" s="34">
        <v>0</v>
      </c>
      <c r="J576" s="35"/>
    </row>
    <row r="577" spans="1:9" s="5" customFormat="1" ht="12.75">
      <c r="A577" s="13"/>
      <c r="B577" s="100">
        <v>85202</v>
      </c>
      <c r="C577" s="2"/>
      <c r="D577" s="3"/>
      <c r="E577" s="25" t="s">
        <v>156</v>
      </c>
      <c r="F577" s="549">
        <f>SUM(F578)</f>
        <v>762830</v>
      </c>
      <c r="G577" s="549">
        <f>SUM(G578)</f>
        <v>736069.02</v>
      </c>
      <c r="H577" s="26">
        <f>G577*100/F577</f>
        <v>96.49188154634716</v>
      </c>
      <c r="I577" s="27">
        <f>SUM(I578)</f>
        <v>0</v>
      </c>
    </row>
    <row r="578" spans="1:9" s="136" customFormat="1" ht="39" customHeight="1">
      <c r="A578" s="28"/>
      <c r="B578" s="29"/>
      <c r="C578" s="30"/>
      <c r="D578" s="29"/>
      <c r="E578" s="31" t="s">
        <v>13</v>
      </c>
      <c r="F578" s="150">
        <f>SUM(F580)</f>
        <v>762830</v>
      </c>
      <c r="G578" s="150">
        <f>SUM(G580)</f>
        <v>736069.02</v>
      </c>
      <c r="H578" s="135">
        <f>G578*100/F578</f>
        <v>96.49188154634716</v>
      </c>
      <c r="I578" s="134">
        <f>SUM(I580)</f>
        <v>0</v>
      </c>
    </row>
    <row r="579" spans="1:9" s="136" customFormat="1" ht="12.75">
      <c r="A579" s="37"/>
      <c r="B579" s="394"/>
      <c r="C579" s="35"/>
      <c r="D579" s="35"/>
      <c r="E579" s="67" t="s">
        <v>88</v>
      </c>
      <c r="F579" s="393"/>
      <c r="G579" s="193"/>
      <c r="H579" s="69" t="s">
        <v>84</v>
      </c>
      <c r="I579" s="68"/>
    </row>
    <row r="580" spans="1:11" s="136" customFormat="1" ht="25.5">
      <c r="A580" s="37"/>
      <c r="B580" s="82"/>
      <c r="C580" s="65"/>
      <c r="D580" s="73">
        <v>4330</v>
      </c>
      <c r="E580" s="31" t="s">
        <v>209</v>
      </c>
      <c r="F580" s="48">
        <v>762830</v>
      </c>
      <c r="G580" s="114">
        <v>736069.02</v>
      </c>
      <c r="H580" s="390">
        <f>G580*100/F580</f>
        <v>96.49188154634716</v>
      </c>
      <c r="I580" s="34">
        <v>0</v>
      </c>
      <c r="K580" s="340" t="s">
        <v>84</v>
      </c>
    </row>
    <row r="581" spans="1:9" s="136" customFormat="1" ht="12.75">
      <c r="A581" s="13"/>
      <c r="B581" s="210">
        <v>85203</v>
      </c>
      <c r="C581" s="2"/>
      <c r="D581" s="3"/>
      <c r="E581" s="25" t="s">
        <v>93</v>
      </c>
      <c r="F581" s="91">
        <f>SUM(F582)</f>
        <v>438398</v>
      </c>
      <c r="G581" s="549">
        <f>SUM(G582)</f>
        <v>436962.06</v>
      </c>
      <c r="H581" s="26">
        <f>G581*100/F581</f>
        <v>99.67245744734237</v>
      </c>
      <c r="I581" s="27">
        <f>SUM(I582)</f>
        <v>28246.989999999998</v>
      </c>
    </row>
    <row r="582" spans="1:9" s="136" customFormat="1" ht="38.25">
      <c r="A582" s="28"/>
      <c r="B582" s="567"/>
      <c r="C582" s="29"/>
      <c r="D582" s="29"/>
      <c r="E582" s="31" t="s">
        <v>130</v>
      </c>
      <c r="F582" s="150">
        <f>SUM(F584:F603)</f>
        <v>438398</v>
      </c>
      <c r="G582" s="150">
        <f>SUM(G584:G603)</f>
        <v>436962.06</v>
      </c>
      <c r="H582" s="135">
        <f>G582*100/F582</f>
        <v>99.67245744734237</v>
      </c>
      <c r="I582" s="134">
        <f>SUM(I584:I603)</f>
        <v>28246.989999999998</v>
      </c>
    </row>
    <row r="583" spans="1:9" s="136" customFormat="1" ht="12.75">
      <c r="A583" s="137"/>
      <c r="B583" s="501"/>
      <c r="C583" s="138"/>
      <c r="D583" s="138"/>
      <c r="E583" s="40" t="s">
        <v>88</v>
      </c>
      <c r="F583" s="151"/>
      <c r="G583" s="162"/>
      <c r="H583" s="135" t="s">
        <v>84</v>
      </c>
      <c r="I583" s="134"/>
    </row>
    <row r="584" spans="1:9" s="136" customFormat="1" ht="12.75">
      <c r="A584" s="137"/>
      <c r="B584" s="182"/>
      <c r="C584" s="146"/>
      <c r="D584" s="73">
        <v>4010</v>
      </c>
      <c r="E584" s="31" t="s">
        <v>30</v>
      </c>
      <c r="F584" s="147">
        <v>277852</v>
      </c>
      <c r="G584" s="114">
        <v>277852</v>
      </c>
      <c r="H584" s="135">
        <f>G584*100/F584</f>
        <v>100</v>
      </c>
      <c r="I584" s="134">
        <v>0</v>
      </c>
    </row>
    <row r="585" spans="1:10" s="36" customFormat="1" ht="12.75">
      <c r="A585" s="137"/>
      <c r="B585" s="182"/>
      <c r="C585" s="146"/>
      <c r="D585" s="73">
        <v>4040</v>
      </c>
      <c r="E585" s="31" t="s">
        <v>69</v>
      </c>
      <c r="F585" s="152">
        <v>19939</v>
      </c>
      <c r="G585" s="114">
        <v>19939.23</v>
      </c>
      <c r="H585" s="135">
        <f>G585*100/F585</f>
        <v>100.00115351823061</v>
      </c>
      <c r="I585" s="134">
        <v>20886.38</v>
      </c>
      <c r="J585" s="35"/>
    </row>
    <row r="586" spans="1:10" s="36" customFormat="1" ht="12.75">
      <c r="A586" s="137"/>
      <c r="B586" s="182"/>
      <c r="C586" s="146"/>
      <c r="D586" s="73">
        <v>4110</v>
      </c>
      <c r="E586" s="31" t="s">
        <v>79</v>
      </c>
      <c r="F586" s="152">
        <v>48276</v>
      </c>
      <c r="G586" s="114">
        <v>48276</v>
      </c>
      <c r="H586" s="135">
        <f>G586*100/F586</f>
        <v>100</v>
      </c>
      <c r="I586" s="134">
        <v>3646.78</v>
      </c>
      <c r="J586" s="35"/>
    </row>
    <row r="587" spans="1:10" s="36" customFormat="1" ht="12.75">
      <c r="A587" s="145"/>
      <c r="B587" s="137"/>
      <c r="C587" s="138"/>
      <c r="D587" s="42">
        <v>4120</v>
      </c>
      <c r="E587" s="40" t="s">
        <v>45</v>
      </c>
      <c r="F587" s="176">
        <v>3565</v>
      </c>
      <c r="G587" s="114">
        <v>3565</v>
      </c>
      <c r="H587" s="135">
        <f aca="true" t="shared" si="26" ref="H587:H609">G587*100/F587</f>
        <v>100</v>
      </c>
      <c r="I587" s="134">
        <v>193.53</v>
      </c>
      <c r="J587" s="35"/>
    </row>
    <row r="588" spans="1:9" s="57" customFormat="1" ht="25.5">
      <c r="A588" s="137"/>
      <c r="B588" s="137"/>
      <c r="C588" s="183"/>
      <c r="D588" s="71">
        <v>4170</v>
      </c>
      <c r="E588" s="31" t="s">
        <v>95</v>
      </c>
      <c r="F588" s="177">
        <v>8400</v>
      </c>
      <c r="G588" s="114">
        <v>8400</v>
      </c>
      <c r="H588" s="154">
        <f t="shared" si="26"/>
        <v>100</v>
      </c>
      <c r="I588" s="134">
        <v>0</v>
      </c>
    </row>
    <row r="589" spans="1:9" s="57" customFormat="1" ht="12.75">
      <c r="A589" s="37"/>
      <c r="B589" s="82"/>
      <c r="C589" s="65"/>
      <c r="D589" s="73">
        <v>4210</v>
      </c>
      <c r="E589" s="31" t="s">
        <v>188</v>
      </c>
      <c r="F589" s="48">
        <v>29316</v>
      </c>
      <c r="G589" s="114">
        <v>29316</v>
      </c>
      <c r="H589" s="33">
        <f t="shared" si="26"/>
        <v>100</v>
      </c>
      <c r="I589" s="34">
        <v>729.65</v>
      </c>
    </row>
    <row r="590" spans="1:10" s="18" customFormat="1" ht="12.75">
      <c r="A590" s="63"/>
      <c r="B590" s="37"/>
      <c r="C590" s="65"/>
      <c r="D590" s="73">
        <v>4260</v>
      </c>
      <c r="E590" s="31" t="s">
        <v>193</v>
      </c>
      <c r="F590" s="48">
        <v>25344</v>
      </c>
      <c r="G590" s="114">
        <v>23911.18</v>
      </c>
      <c r="H590" s="33">
        <f t="shared" si="26"/>
        <v>94.3465119949495</v>
      </c>
      <c r="I590" s="34">
        <v>2766.05</v>
      </c>
      <c r="J590" s="17"/>
    </row>
    <row r="591" spans="1:10" s="36" customFormat="1" ht="12.75">
      <c r="A591" s="63"/>
      <c r="B591" s="37"/>
      <c r="C591" s="65"/>
      <c r="D591" s="73">
        <v>4270</v>
      </c>
      <c r="E591" s="31" t="s">
        <v>189</v>
      </c>
      <c r="F591" s="48">
        <v>4926</v>
      </c>
      <c r="G591" s="114">
        <v>4926</v>
      </c>
      <c r="H591" s="33">
        <f t="shared" si="26"/>
        <v>100</v>
      </c>
      <c r="I591" s="34">
        <v>0</v>
      </c>
      <c r="J591" s="35"/>
    </row>
    <row r="592" spans="1:10" s="36" customFormat="1" ht="12.75">
      <c r="A592" s="37"/>
      <c r="B592" s="82"/>
      <c r="C592" s="65"/>
      <c r="D592" s="73">
        <v>4280</v>
      </c>
      <c r="E592" s="31" t="s">
        <v>190</v>
      </c>
      <c r="F592" s="48">
        <v>800</v>
      </c>
      <c r="G592" s="114">
        <v>800</v>
      </c>
      <c r="H592" s="33">
        <f>G592*100/F592</f>
        <v>100</v>
      </c>
      <c r="I592" s="34">
        <v>0</v>
      </c>
      <c r="J592" s="35"/>
    </row>
    <row r="593" spans="1:10" s="36" customFormat="1" ht="12.75">
      <c r="A593" s="37"/>
      <c r="B593" s="82"/>
      <c r="C593" s="65"/>
      <c r="D593" s="73">
        <v>4300</v>
      </c>
      <c r="E593" s="31" t="s">
        <v>191</v>
      </c>
      <c r="F593" s="48">
        <v>3588</v>
      </c>
      <c r="G593" s="114">
        <v>3588.95</v>
      </c>
      <c r="H593" s="33">
        <f>G593*100/F593</f>
        <v>100.02647714604237</v>
      </c>
      <c r="I593" s="34">
        <v>0</v>
      </c>
      <c r="J593" s="35"/>
    </row>
    <row r="594" spans="1:10" s="36" customFormat="1" ht="12.75">
      <c r="A594" s="63"/>
      <c r="B594" s="37"/>
      <c r="C594" s="65"/>
      <c r="D594" s="73">
        <v>4350</v>
      </c>
      <c r="E594" s="31" t="s">
        <v>192</v>
      </c>
      <c r="F594" s="48">
        <v>757</v>
      </c>
      <c r="G594" s="114">
        <v>756.62</v>
      </c>
      <c r="H594" s="33">
        <f t="shared" si="26"/>
        <v>99.94980184940555</v>
      </c>
      <c r="I594" s="34">
        <v>0</v>
      </c>
      <c r="J594" s="35"/>
    </row>
    <row r="595" spans="1:10" s="36" customFormat="1" ht="25.5">
      <c r="A595" s="75"/>
      <c r="B595" s="76"/>
      <c r="C595" s="65"/>
      <c r="D595" s="73">
        <v>4360</v>
      </c>
      <c r="E595" s="31" t="s">
        <v>194</v>
      </c>
      <c r="F595" s="48">
        <v>296</v>
      </c>
      <c r="G595" s="114">
        <v>295.2</v>
      </c>
      <c r="H595" s="33">
        <f t="shared" si="26"/>
        <v>99.72972972972973</v>
      </c>
      <c r="I595" s="34">
        <v>24.6</v>
      </c>
      <c r="J595" s="35"/>
    </row>
    <row r="596" spans="1:10" s="36" customFormat="1" ht="12.75">
      <c r="A596" s="15" t="s">
        <v>81</v>
      </c>
      <c r="B596" s="16">
        <v>23</v>
      </c>
      <c r="C596" s="56"/>
      <c r="D596" s="56"/>
      <c r="E596" s="79"/>
      <c r="F596" s="56"/>
      <c r="G596" s="517"/>
      <c r="H596" s="80" t="s">
        <v>84</v>
      </c>
      <c r="I596" s="78"/>
      <c r="J596" s="35"/>
    </row>
    <row r="597" spans="1:10" s="36" customFormat="1" ht="13.5" thickBot="1">
      <c r="A597" s="15"/>
      <c r="B597" s="16"/>
      <c r="C597" s="56"/>
      <c r="D597" s="56"/>
      <c r="E597" s="79"/>
      <c r="F597" s="56"/>
      <c r="G597" s="517"/>
      <c r="H597" s="80"/>
      <c r="I597" s="78"/>
      <c r="J597" s="35"/>
    </row>
    <row r="598" spans="1:10" s="36" customFormat="1" ht="13.5" thickBot="1">
      <c r="A598" s="19" t="s">
        <v>41</v>
      </c>
      <c r="B598" s="20" t="s">
        <v>76</v>
      </c>
      <c r="C598" s="680" t="s">
        <v>54</v>
      </c>
      <c r="D598" s="681"/>
      <c r="E598" s="21" t="s">
        <v>40</v>
      </c>
      <c r="F598" s="20" t="s">
        <v>85</v>
      </c>
      <c r="G598" s="414" t="s">
        <v>86</v>
      </c>
      <c r="H598" s="22" t="s">
        <v>87</v>
      </c>
      <c r="I598" s="203" t="s">
        <v>92</v>
      </c>
      <c r="J598" s="35"/>
    </row>
    <row r="599" spans="1:10" s="36" customFormat="1" ht="38.25">
      <c r="A599" s="63"/>
      <c r="B599" s="37"/>
      <c r="C599" s="65"/>
      <c r="D599" s="73">
        <v>4370</v>
      </c>
      <c r="E599" s="31" t="s">
        <v>195</v>
      </c>
      <c r="F599" s="48">
        <v>1192</v>
      </c>
      <c r="G599" s="114">
        <v>1190.24</v>
      </c>
      <c r="H599" s="33">
        <f t="shared" si="26"/>
        <v>99.85234899328859</v>
      </c>
      <c r="I599" s="34">
        <v>0</v>
      </c>
      <c r="J599" s="35"/>
    </row>
    <row r="600" spans="1:9" s="5" customFormat="1" ht="12.75">
      <c r="A600" s="63"/>
      <c r="B600" s="37"/>
      <c r="C600" s="65"/>
      <c r="D600" s="73">
        <v>4410</v>
      </c>
      <c r="E600" s="31" t="s">
        <v>197</v>
      </c>
      <c r="F600" s="48">
        <v>72</v>
      </c>
      <c r="G600" s="114">
        <v>72</v>
      </c>
      <c r="H600" s="33">
        <f t="shared" si="26"/>
        <v>100</v>
      </c>
      <c r="I600" s="34">
        <v>0</v>
      </c>
    </row>
    <row r="601" spans="1:9" s="136" customFormat="1" ht="12.75">
      <c r="A601" s="63"/>
      <c r="B601" s="37"/>
      <c r="C601" s="65"/>
      <c r="D601" s="73">
        <v>4430</v>
      </c>
      <c r="E601" s="31" t="s">
        <v>199</v>
      </c>
      <c r="F601" s="48">
        <v>2918</v>
      </c>
      <c r="G601" s="114">
        <v>2918</v>
      </c>
      <c r="H601" s="33">
        <f t="shared" si="26"/>
        <v>100</v>
      </c>
      <c r="I601" s="34">
        <v>0</v>
      </c>
    </row>
    <row r="602" spans="1:9" s="136" customFormat="1" ht="12.75">
      <c r="A602" s="63"/>
      <c r="B602" s="37"/>
      <c r="C602" s="65"/>
      <c r="D602" s="73">
        <v>4440</v>
      </c>
      <c r="E602" s="31" t="s">
        <v>200</v>
      </c>
      <c r="F602" s="48">
        <v>10849</v>
      </c>
      <c r="G602" s="114">
        <v>10848.14</v>
      </c>
      <c r="H602" s="33">
        <f t="shared" si="26"/>
        <v>99.99207300212001</v>
      </c>
      <c r="I602" s="34">
        <v>0</v>
      </c>
    </row>
    <row r="603" spans="1:11" s="36" customFormat="1" ht="25.5">
      <c r="A603" s="37"/>
      <c r="B603" s="76"/>
      <c r="C603" s="65"/>
      <c r="D603" s="73">
        <v>4700</v>
      </c>
      <c r="E603" s="31" t="s">
        <v>279</v>
      </c>
      <c r="F603" s="48">
        <v>308</v>
      </c>
      <c r="G603" s="114">
        <v>307.5</v>
      </c>
      <c r="H603" s="33">
        <f t="shared" si="26"/>
        <v>99.83766233766234</v>
      </c>
      <c r="I603" s="34">
        <v>0</v>
      </c>
      <c r="J603" s="35"/>
      <c r="K603" s="355" t="s">
        <v>84</v>
      </c>
    </row>
    <row r="604" spans="1:9" s="5" customFormat="1" ht="12.75">
      <c r="A604" s="13"/>
      <c r="B604" s="217">
        <v>85204</v>
      </c>
      <c r="C604" s="6"/>
      <c r="D604" s="7"/>
      <c r="E604" s="120" t="s">
        <v>218</v>
      </c>
      <c r="F604" s="498">
        <f>SUM(F605)</f>
        <v>10596</v>
      </c>
      <c r="G604" s="620">
        <f>SUM(G605)</f>
        <v>10283.97</v>
      </c>
      <c r="H604" s="26">
        <f>G604*100/F604</f>
        <v>97.05520951302377</v>
      </c>
      <c r="I604" s="59">
        <f>SUM(I605)</f>
        <v>0</v>
      </c>
    </row>
    <row r="605" spans="1:9" s="136" customFormat="1" ht="12.75">
      <c r="A605" s="28"/>
      <c r="B605" s="81"/>
      <c r="C605" s="30"/>
      <c r="D605" s="29"/>
      <c r="E605" s="31" t="s">
        <v>82</v>
      </c>
      <c r="F605" s="133">
        <f>SUM(F607)</f>
        <v>10596</v>
      </c>
      <c r="G605" s="133">
        <f>SUM(G607)</f>
        <v>10283.97</v>
      </c>
      <c r="H605" s="135">
        <f>G605*100/F605</f>
        <v>97.05520951302377</v>
      </c>
      <c r="I605" s="148">
        <f>SUM(I607)</f>
        <v>0</v>
      </c>
    </row>
    <row r="606" spans="1:10" s="36" customFormat="1" ht="12.75">
      <c r="A606" s="137"/>
      <c r="B606" s="501"/>
      <c r="C606" s="183"/>
      <c r="D606" s="183"/>
      <c r="E606" s="72" t="s">
        <v>88</v>
      </c>
      <c r="F606" s="448"/>
      <c r="G606" s="114"/>
      <c r="H606" s="135" t="s">
        <v>84</v>
      </c>
      <c r="I606" s="134"/>
      <c r="J606" s="35"/>
    </row>
    <row r="607" spans="1:9" s="136" customFormat="1" ht="12.75">
      <c r="A607" s="37"/>
      <c r="B607" s="395"/>
      <c r="C607" s="65"/>
      <c r="D607" s="73">
        <v>3110</v>
      </c>
      <c r="E607" s="31" t="s">
        <v>118</v>
      </c>
      <c r="F607" s="109">
        <v>10596</v>
      </c>
      <c r="G607" s="114">
        <v>10283.97</v>
      </c>
      <c r="H607" s="33">
        <f>G607*100/F607</f>
        <v>97.05520951302377</v>
      </c>
      <c r="I607" s="34">
        <v>0</v>
      </c>
    </row>
    <row r="608" spans="1:10" s="36" customFormat="1" ht="25.5">
      <c r="A608" s="13"/>
      <c r="B608" s="94">
        <v>85205</v>
      </c>
      <c r="C608" s="2"/>
      <c r="D608" s="3"/>
      <c r="E608" s="25" t="s">
        <v>116</v>
      </c>
      <c r="F608" s="91">
        <f>SUM(F609)</f>
        <v>7258</v>
      </c>
      <c r="G608" s="549">
        <f>SUM(G609)</f>
        <v>5755.379999999999</v>
      </c>
      <c r="H608" s="26">
        <f t="shared" si="26"/>
        <v>79.29705152934692</v>
      </c>
      <c r="I608" s="27">
        <f>SUM(I609)</f>
        <v>0</v>
      </c>
      <c r="J608" s="35"/>
    </row>
    <row r="609" spans="1:10" s="36" customFormat="1" ht="51">
      <c r="A609" s="28"/>
      <c r="B609" s="374"/>
      <c r="C609" s="30"/>
      <c r="D609" s="29"/>
      <c r="E609" s="31" t="s">
        <v>14</v>
      </c>
      <c r="F609" s="150">
        <f>SUM(F611:F615)</f>
        <v>7258</v>
      </c>
      <c r="G609" s="150">
        <f>SUM(G611:G615)</f>
        <v>5755.379999999999</v>
      </c>
      <c r="H609" s="135">
        <f t="shared" si="26"/>
        <v>79.29705152934692</v>
      </c>
      <c r="I609" s="134">
        <f>SUM(I611:I615)</f>
        <v>0</v>
      </c>
      <c r="J609" s="35"/>
    </row>
    <row r="610" spans="1:10" s="36" customFormat="1" ht="12.75">
      <c r="A610" s="37"/>
      <c r="B610" s="64"/>
      <c r="C610" s="35"/>
      <c r="D610" s="35"/>
      <c r="E610" s="67" t="s">
        <v>88</v>
      </c>
      <c r="F610" s="393"/>
      <c r="G610" s="193"/>
      <c r="H610" s="69" t="s">
        <v>84</v>
      </c>
      <c r="I610" s="68"/>
      <c r="J610" s="35"/>
    </row>
    <row r="611" spans="1:10" s="36" customFormat="1" ht="25.5">
      <c r="A611" s="137"/>
      <c r="B611" s="137"/>
      <c r="C611" s="183"/>
      <c r="D611" s="71">
        <v>4170</v>
      </c>
      <c r="E611" s="31" t="s">
        <v>95</v>
      </c>
      <c r="F611" s="177">
        <v>2200</v>
      </c>
      <c r="G611" s="114">
        <v>2200</v>
      </c>
      <c r="H611" s="154">
        <f aca="true" t="shared" si="27" ref="H611:H617">G611*100/F611</f>
        <v>100</v>
      </c>
      <c r="I611" s="134">
        <v>0</v>
      </c>
      <c r="J611" s="35"/>
    </row>
    <row r="612" spans="1:9" s="5" customFormat="1" ht="12.75">
      <c r="A612" s="37"/>
      <c r="B612" s="37"/>
      <c r="C612" s="65"/>
      <c r="D612" s="73">
        <v>4210</v>
      </c>
      <c r="E612" s="31" t="s">
        <v>188</v>
      </c>
      <c r="F612" s="48">
        <v>2380</v>
      </c>
      <c r="G612" s="114">
        <v>2248.64</v>
      </c>
      <c r="H612" s="392">
        <f t="shared" si="27"/>
        <v>94.48067226890757</v>
      </c>
      <c r="I612" s="34">
        <v>0</v>
      </c>
    </row>
    <row r="613" spans="1:9" s="136" customFormat="1" ht="12.75">
      <c r="A613" s="37"/>
      <c r="B613" s="82"/>
      <c r="C613" s="65"/>
      <c r="D613" s="73">
        <v>4300</v>
      </c>
      <c r="E613" s="31" t="s">
        <v>191</v>
      </c>
      <c r="F613" s="48">
        <v>580</v>
      </c>
      <c r="G613" s="114">
        <v>0</v>
      </c>
      <c r="H613" s="392">
        <f t="shared" si="27"/>
        <v>0</v>
      </c>
      <c r="I613" s="34">
        <v>0</v>
      </c>
    </row>
    <row r="614" spans="1:9" s="136" customFormat="1" ht="12.75">
      <c r="A614" s="63"/>
      <c r="B614" s="37"/>
      <c r="C614" s="65"/>
      <c r="D614" s="73">
        <v>4410</v>
      </c>
      <c r="E614" s="31" t="s">
        <v>197</v>
      </c>
      <c r="F614" s="48">
        <v>720</v>
      </c>
      <c r="G614" s="114">
        <v>516.74</v>
      </c>
      <c r="H614" s="33">
        <f t="shared" si="27"/>
        <v>71.76944444444445</v>
      </c>
      <c r="I614" s="34">
        <v>0</v>
      </c>
    </row>
    <row r="615" spans="1:9" s="136" customFormat="1" ht="25.5">
      <c r="A615" s="63"/>
      <c r="B615" s="76"/>
      <c r="C615" s="65"/>
      <c r="D615" s="73">
        <v>4700</v>
      </c>
      <c r="E615" s="31" t="s">
        <v>279</v>
      </c>
      <c r="F615" s="187">
        <v>1378</v>
      </c>
      <c r="G615" s="162">
        <v>790</v>
      </c>
      <c r="H615" s="50">
        <f t="shared" si="27"/>
        <v>57.32946298984035</v>
      </c>
      <c r="I615" s="49">
        <v>0</v>
      </c>
    </row>
    <row r="616" spans="1:9" s="57" customFormat="1" ht="12.75">
      <c r="A616" s="13"/>
      <c r="B616" s="217">
        <v>85206</v>
      </c>
      <c r="C616" s="6"/>
      <c r="D616" s="7"/>
      <c r="E616" s="499" t="s">
        <v>219</v>
      </c>
      <c r="F616" s="500">
        <f>SUM(F617)</f>
        <v>54021</v>
      </c>
      <c r="G616" s="621">
        <f>SUM(G617)</f>
        <v>33514.60999999999</v>
      </c>
      <c r="H616" s="208">
        <f t="shared" si="27"/>
        <v>62.03996593917179</v>
      </c>
      <c r="I616" s="27">
        <f>SUM(I617)</f>
        <v>2195.35</v>
      </c>
    </row>
    <row r="617" spans="1:9" s="57" customFormat="1" ht="12.75">
      <c r="A617" s="28"/>
      <c r="B617" s="81"/>
      <c r="C617" s="30"/>
      <c r="D617" s="29"/>
      <c r="E617" s="31" t="s">
        <v>82</v>
      </c>
      <c r="F617" s="133">
        <f>SUM(F619:F619,F620:F631)</f>
        <v>54021</v>
      </c>
      <c r="G617" s="133">
        <f>SUM(G619:G631)</f>
        <v>33514.60999999999</v>
      </c>
      <c r="H617" s="135">
        <f t="shared" si="27"/>
        <v>62.03996593917179</v>
      </c>
      <c r="I617" s="148">
        <f>SUM(I619:I631)</f>
        <v>2195.35</v>
      </c>
    </row>
    <row r="618" spans="1:10" s="18" customFormat="1" ht="12.75">
      <c r="A618" s="145"/>
      <c r="B618" s="339"/>
      <c r="C618" s="183"/>
      <c r="D618" s="183"/>
      <c r="E618" s="72" t="s">
        <v>88</v>
      </c>
      <c r="F618" s="448" t="s">
        <v>84</v>
      </c>
      <c r="G618" s="114"/>
      <c r="H618" s="135" t="s">
        <v>84</v>
      </c>
      <c r="I618" s="134"/>
      <c r="J618" s="17"/>
    </row>
    <row r="619" spans="1:9" s="136" customFormat="1" ht="12.75">
      <c r="A619" s="145"/>
      <c r="B619" s="137"/>
      <c r="C619" s="146"/>
      <c r="D619" s="73">
        <v>4010</v>
      </c>
      <c r="E619" s="31" t="s">
        <v>30</v>
      </c>
      <c r="F619" s="152">
        <v>30994</v>
      </c>
      <c r="G619" s="114">
        <v>23277.41</v>
      </c>
      <c r="H619" s="135">
        <f>G619*100/F619</f>
        <v>75.10295541072466</v>
      </c>
      <c r="I619" s="134">
        <v>0</v>
      </c>
    </row>
    <row r="620" spans="1:10" s="36" customFormat="1" ht="12.75">
      <c r="A620" s="145"/>
      <c r="B620" s="137"/>
      <c r="C620" s="146"/>
      <c r="D620" s="73">
        <v>4040</v>
      </c>
      <c r="E620" s="31" t="s">
        <v>69</v>
      </c>
      <c r="F620" s="152">
        <v>1033</v>
      </c>
      <c r="G620" s="114">
        <v>1032.78</v>
      </c>
      <c r="H620" s="135">
        <f aca="true" t="shared" si="28" ref="H620:H632">G620*100/F620</f>
        <v>99.97870280735721</v>
      </c>
      <c r="I620" s="134">
        <v>1869.02</v>
      </c>
      <c r="J620" s="35"/>
    </row>
    <row r="621" spans="1:9" s="5" customFormat="1" ht="13.5" customHeight="1">
      <c r="A621" s="145"/>
      <c r="B621" s="137"/>
      <c r="C621" s="146"/>
      <c r="D621" s="73">
        <v>4110</v>
      </c>
      <c r="E621" s="31" t="s">
        <v>79</v>
      </c>
      <c r="F621" s="152">
        <v>7513</v>
      </c>
      <c r="G621" s="114">
        <v>4019.46</v>
      </c>
      <c r="H621" s="135">
        <f t="shared" si="28"/>
        <v>53.50006655131106</v>
      </c>
      <c r="I621" s="134">
        <v>326.33</v>
      </c>
    </row>
    <row r="622" spans="1:9" s="136" customFormat="1" ht="12.75">
      <c r="A622" s="145"/>
      <c r="B622" s="137"/>
      <c r="C622" s="146"/>
      <c r="D622" s="73">
        <v>4120</v>
      </c>
      <c r="E622" s="31" t="s">
        <v>45</v>
      </c>
      <c r="F622" s="153">
        <v>634</v>
      </c>
      <c r="G622" s="114">
        <v>0</v>
      </c>
      <c r="H622" s="154">
        <f t="shared" si="28"/>
        <v>0</v>
      </c>
      <c r="I622" s="134">
        <v>0</v>
      </c>
    </row>
    <row r="623" spans="1:9" s="5" customFormat="1" ht="12.75">
      <c r="A623" s="63"/>
      <c r="B623" s="37"/>
      <c r="C623" s="65"/>
      <c r="D623" s="73">
        <v>4210</v>
      </c>
      <c r="E623" s="31" t="s">
        <v>188</v>
      </c>
      <c r="F623" s="48">
        <v>3598</v>
      </c>
      <c r="G623" s="114">
        <v>2205.12</v>
      </c>
      <c r="H623" s="392">
        <f t="shared" si="28"/>
        <v>61.28738187882157</v>
      </c>
      <c r="I623" s="34">
        <v>0</v>
      </c>
    </row>
    <row r="624" spans="1:10" s="36" customFormat="1" ht="12.75">
      <c r="A624" s="76"/>
      <c r="B624" s="395"/>
      <c r="C624" s="65"/>
      <c r="D624" s="73">
        <v>4280</v>
      </c>
      <c r="E624" s="31" t="s">
        <v>190</v>
      </c>
      <c r="F624" s="48">
        <v>200</v>
      </c>
      <c r="G624" s="114">
        <v>80</v>
      </c>
      <c r="H624" s="33">
        <f>G624*100/F624</f>
        <v>40</v>
      </c>
      <c r="I624" s="34">
        <v>0</v>
      </c>
      <c r="J624" s="35"/>
    </row>
    <row r="625" spans="1:9" s="136" customFormat="1" ht="12.75">
      <c r="A625" s="15" t="s">
        <v>81</v>
      </c>
      <c r="B625" s="16">
        <v>24</v>
      </c>
      <c r="C625" s="56"/>
      <c r="D625" s="56"/>
      <c r="E625" s="79"/>
      <c r="F625" s="56"/>
      <c r="G625" s="517"/>
      <c r="H625" s="80" t="s">
        <v>84</v>
      </c>
      <c r="I625" s="78"/>
    </row>
    <row r="626" spans="1:10" s="36" customFormat="1" ht="13.5" thickBot="1">
      <c r="A626" s="15"/>
      <c r="B626" s="16"/>
      <c r="C626" s="56"/>
      <c r="D626" s="56"/>
      <c r="E626" s="79"/>
      <c r="F626" s="56"/>
      <c r="G626" s="517"/>
      <c r="H626" s="80"/>
      <c r="I626" s="78"/>
      <c r="J626" s="35"/>
    </row>
    <row r="627" spans="1:9" s="5" customFormat="1" ht="13.5" thickBot="1">
      <c r="A627" s="19" t="s">
        <v>41</v>
      </c>
      <c r="B627" s="20" t="s">
        <v>76</v>
      </c>
      <c r="C627" s="680" t="s">
        <v>54</v>
      </c>
      <c r="D627" s="681"/>
      <c r="E627" s="21" t="s">
        <v>40</v>
      </c>
      <c r="F627" s="20" t="s">
        <v>85</v>
      </c>
      <c r="G627" s="414" t="s">
        <v>86</v>
      </c>
      <c r="H627" s="22" t="s">
        <v>87</v>
      </c>
      <c r="I627" s="203" t="s">
        <v>92</v>
      </c>
    </row>
    <row r="628" spans="1:9" s="136" customFormat="1" ht="12.75">
      <c r="A628" s="63"/>
      <c r="B628" s="37"/>
      <c r="C628" s="65"/>
      <c r="D628" s="73">
        <v>4300</v>
      </c>
      <c r="E628" s="31" t="s">
        <v>191</v>
      </c>
      <c r="F628" s="48">
        <v>1644</v>
      </c>
      <c r="G628" s="114">
        <v>157.2</v>
      </c>
      <c r="H628" s="392">
        <f t="shared" si="28"/>
        <v>9.562043795620436</v>
      </c>
      <c r="I628" s="34">
        <v>0</v>
      </c>
    </row>
    <row r="629" spans="1:9" s="136" customFormat="1" ht="12.75">
      <c r="A629" s="63"/>
      <c r="B629" s="37"/>
      <c r="C629" s="65"/>
      <c r="D629" s="73">
        <v>4410</v>
      </c>
      <c r="E629" s="31" t="s">
        <v>197</v>
      </c>
      <c r="F629" s="48">
        <v>4211</v>
      </c>
      <c r="G629" s="114">
        <v>1368.71</v>
      </c>
      <c r="H629" s="33">
        <f t="shared" si="28"/>
        <v>32.50320588933745</v>
      </c>
      <c r="I629" s="34">
        <v>0</v>
      </c>
    </row>
    <row r="630" spans="1:9" s="136" customFormat="1" ht="12.75">
      <c r="A630" s="63"/>
      <c r="B630" s="37"/>
      <c r="C630" s="65"/>
      <c r="D630" s="73">
        <v>4440</v>
      </c>
      <c r="E630" s="31" t="s">
        <v>200</v>
      </c>
      <c r="F630" s="48">
        <v>1094</v>
      </c>
      <c r="G630" s="114">
        <v>1093.93</v>
      </c>
      <c r="H630" s="33">
        <f t="shared" si="28"/>
        <v>99.99360146252285</v>
      </c>
      <c r="I630" s="34">
        <v>0</v>
      </c>
    </row>
    <row r="631" spans="1:9" s="136" customFormat="1" ht="25.5">
      <c r="A631" s="63"/>
      <c r="B631" s="76"/>
      <c r="C631" s="65"/>
      <c r="D631" s="73">
        <v>4700</v>
      </c>
      <c r="E631" s="31" t="s">
        <v>279</v>
      </c>
      <c r="F631" s="231">
        <v>3100</v>
      </c>
      <c r="G631" s="114">
        <v>280</v>
      </c>
      <c r="H631" s="99">
        <f t="shared" si="28"/>
        <v>9.03225806451613</v>
      </c>
      <c r="I631" s="34">
        <v>0</v>
      </c>
    </row>
    <row r="632" spans="1:11" s="36" customFormat="1" ht="25.5">
      <c r="A632" s="13"/>
      <c r="B632" s="217">
        <v>85212</v>
      </c>
      <c r="C632" s="6"/>
      <c r="D632" s="7"/>
      <c r="E632" s="120" t="s">
        <v>146</v>
      </c>
      <c r="F632" s="178">
        <f>SUM(F634)</f>
        <v>7138732</v>
      </c>
      <c r="G632" s="622">
        <f>SUM(G634)</f>
        <v>6861895.6899999995</v>
      </c>
      <c r="H632" s="170">
        <f t="shared" si="28"/>
        <v>96.12205206751003</v>
      </c>
      <c r="I632" s="179">
        <f>SUM(I634)</f>
        <v>11606.79</v>
      </c>
      <c r="J632" s="35"/>
      <c r="K632" s="355" t="s">
        <v>84</v>
      </c>
    </row>
    <row r="633" spans="1:11" s="36" customFormat="1" ht="12.75">
      <c r="A633" s="13"/>
      <c r="B633" s="9"/>
      <c r="C633" s="8"/>
      <c r="D633" s="9"/>
      <c r="E633" s="95" t="s">
        <v>147</v>
      </c>
      <c r="F633" s="8"/>
      <c r="G633" s="519"/>
      <c r="H633" s="23" t="s">
        <v>84</v>
      </c>
      <c r="I633" s="124"/>
      <c r="J633" s="35"/>
      <c r="K633" s="355" t="s">
        <v>84</v>
      </c>
    </row>
    <row r="634" spans="1:9" s="136" customFormat="1" ht="12.75">
      <c r="A634" s="28"/>
      <c r="B634" s="81"/>
      <c r="C634" s="30"/>
      <c r="D634" s="29"/>
      <c r="E634" s="31" t="s">
        <v>82</v>
      </c>
      <c r="F634" s="133">
        <f>SUM(F636:F651)</f>
        <v>7138732</v>
      </c>
      <c r="G634" s="133">
        <f>SUM(G636:G651)</f>
        <v>6861895.6899999995</v>
      </c>
      <c r="H634" s="135">
        <f>G634*100/F634</f>
        <v>96.12205206751003</v>
      </c>
      <c r="I634" s="148">
        <f>SUM(I637:I651)</f>
        <v>11606.79</v>
      </c>
    </row>
    <row r="635" spans="1:9" s="136" customFormat="1" ht="12.75">
      <c r="A635" s="137"/>
      <c r="B635" s="339"/>
      <c r="C635" s="183"/>
      <c r="D635" s="183"/>
      <c r="E635" s="72" t="s">
        <v>88</v>
      </c>
      <c r="F635" s="448"/>
      <c r="G635" s="516"/>
      <c r="H635" s="135" t="s">
        <v>84</v>
      </c>
      <c r="I635" s="134"/>
    </row>
    <row r="636" spans="1:9" s="57" customFormat="1" ht="76.5">
      <c r="A636" s="28"/>
      <c r="B636" s="28"/>
      <c r="C636" s="98"/>
      <c r="D636" s="580">
        <v>2910</v>
      </c>
      <c r="E636" s="510" t="s">
        <v>278</v>
      </c>
      <c r="F636" s="491">
        <v>38553</v>
      </c>
      <c r="G636" s="114">
        <v>10863</v>
      </c>
      <c r="H636" s="390">
        <f>G636*100/F636</f>
        <v>28.176795580110497</v>
      </c>
      <c r="I636" s="114">
        <v>0</v>
      </c>
    </row>
    <row r="637" spans="1:9" s="136" customFormat="1" ht="12.75">
      <c r="A637" s="37"/>
      <c r="B637" s="37"/>
      <c r="C637" s="65"/>
      <c r="D637" s="73">
        <v>3110</v>
      </c>
      <c r="E637" s="31" t="s">
        <v>118</v>
      </c>
      <c r="F637" s="109">
        <v>6747212</v>
      </c>
      <c r="G637" s="114">
        <v>6502351.08</v>
      </c>
      <c r="H637" s="33">
        <f aca="true" t="shared" si="29" ref="H637:H644">G637*100/F637</f>
        <v>96.37093187526938</v>
      </c>
      <c r="I637" s="34">
        <v>0</v>
      </c>
    </row>
    <row r="638" spans="1:10" s="36" customFormat="1" ht="12.75">
      <c r="A638" s="137"/>
      <c r="B638" s="137"/>
      <c r="C638" s="146"/>
      <c r="D638" s="73">
        <v>4010</v>
      </c>
      <c r="E638" s="31" t="s">
        <v>30</v>
      </c>
      <c r="F638" s="152">
        <v>111337</v>
      </c>
      <c r="G638" s="114">
        <v>111337</v>
      </c>
      <c r="H638" s="135">
        <f t="shared" si="29"/>
        <v>100</v>
      </c>
      <c r="I638" s="134">
        <v>0</v>
      </c>
      <c r="J638" s="35"/>
    </row>
    <row r="639" spans="1:10" s="36" customFormat="1" ht="12.75">
      <c r="A639" s="137"/>
      <c r="B639" s="137"/>
      <c r="C639" s="146"/>
      <c r="D639" s="73">
        <v>4040</v>
      </c>
      <c r="E639" s="31" t="s">
        <v>69</v>
      </c>
      <c r="F639" s="153">
        <v>9421</v>
      </c>
      <c r="G639" s="114">
        <v>9420.3</v>
      </c>
      <c r="H639" s="135">
        <f t="shared" si="29"/>
        <v>99.99256979089267</v>
      </c>
      <c r="I639" s="134">
        <v>9390.83</v>
      </c>
      <c r="J639" s="35"/>
    </row>
    <row r="640" spans="1:10" s="36" customFormat="1" ht="12.75">
      <c r="A640" s="137"/>
      <c r="B640" s="137"/>
      <c r="C640" s="146"/>
      <c r="D640" s="73">
        <v>4110</v>
      </c>
      <c r="E640" s="31" t="s">
        <v>79</v>
      </c>
      <c r="F640" s="152">
        <v>168015</v>
      </c>
      <c r="G640" s="114">
        <v>168013.9</v>
      </c>
      <c r="H640" s="135">
        <f t="shared" si="29"/>
        <v>99.9993452965509</v>
      </c>
      <c r="I640" s="134">
        <v>1639.62</v>
      </c>
      <c r="J640" s="35"/>
    </row>
    <row r="641" spans="1:10" s="36" customFormat="1" ht="12.75">
      <c r="A641" s="137"/>
      <c r="B641" s="137"/>
      <c r="C641" s="146"/>
      <c r="D641" s="73">
        <v>4120</v>
      </c>
      <c r="E641" s="31" t="s">
        <v>45</v>
      </c>
      <c r="F641" s="153">
        <v>2984</v>
      </c>
      <c r="G641" s="114">
        <v>2937.55</v>
      </c>
      <c r="H641" s="154">
        <f t="shared" si="29"/>
        <v>98.44336461126005</v>
      </c>
      <c r="I641" s="34">
        <v>230.08</v>
      </c>
      <c r="J641" s="35"/>
    </row>
    <row r="642" spans="1:10" s="36" customFormat="1" ht="12.75">
      <c r="A642" s="37"/>
      <c r="B642" s="37"/>
      <c r="C642" s="65"/>
      <c r="D642" s="73">
        <v>4210</v>
      </c>
      <c r="E642" s="31" t="s">
        <v>188</v>
      </c>
      <c r="F642" s="48">
        <v>7159</v>
      </c>
      <c r="G642" s="114">
        <v>6541.99</v>
      </c>
      <c r="H642" s="33">
        <f t="shared" si="29"/>
        <v>91.38133817572286</v>
      </c>
      <c r="I642" s="34">
        <v>0</v>
      </c>
      <c r="J642" s="35"/>
    </row>
    <row r="643" spans="1:10" s="36" customFormat="1" ht="12.75">
      <c r="A643" s="37"/>
      <c r="B643" s="37"/>
      <c r="C643" s="65"/>
      <c r="D643" s="73">
        <v>4260</v>
      </c>
      <c r="E643" s="31" t="s">
        <v>193</v>
      </c>
      <c r="F643" s="48">
        <v>3047</v>
      </c>
      <c r="G643" s="114">
        <v>2656.27</v>
      </c>
      <c r="H643" s="33">
        <f t="shared" si="29"/>
        <v>87.17656711519527</v>
      </c>
      <c r="I643" s="34">
        <v>346.26</v>
      </c>
      <c r="J643" s="35"/>
    </row>
    <row r="644" spans="1:10" s="36" customFormat="1" ht="12.75">
      <c r="A644" s="37"/>
      <c r="B644" s="82"/>
      <c r="C644" s="65"/>
      <c r="D644" s="73">
        <v>4280</v>
      </c>
      <c r="E644" s="31" t="s">
        <v>190</v>
      </c>
      <c r="F644" s="48">
        <v>500</v>
      </c>
      <c r="G644" s="114">
        <v>450</v>
      </c>
      <c r="H644" s="33">
        <f t="shared" si="29"/>
        <v>90</v>
      </c>
      <c r="I644" s="34">
        <v>0</v>
      </c>
      <c r="J644" s="35"/>
    </row>
    <row r="645" spans="1:10" s="36" customFormat="1" ht="12.75">
      <c r="A645" s="37"/>
      <c r="B645" s="82"/>
      <c r="C645" s="65"/>
      <c r="D645" s="73">
        <v>4300</v>
      </c>
      <c r="E645" s="31" t="s">
        <v>191</v>
      </c>
      <c r="F645" s="48">
        <v>38626</v>
      </c>
      <c r="G645" s="114">
        <v>37648.52</v>
      </c>
      <c r="H645" s="33">
        <f aca="true" t="shared" si="30" ref="H645:H655">G645*100/F645</f>
        <v>97.46937296121781</v>
      </c>
      <c r="I645" s="34">
        <v>0</v>
      </c>
      <c r="J645" s="35"/>
    </row>
    <row r="646" spans="1:10" s="36" customFormat="1" ht="12.75">
      <c r="A646" s="63"/>
      <c r="B646" s="37"/>
      <c r="C646" s="65"/>
      <c r="D646" s="73">
        <v>4350</v>
      </c>
      <c r="E646" s="31" t="s">
        <v>192</v>
      </c>
      <c r="F646" s="48">
        <v>490</v>
      </c>
      <c r="G646" s="114">
        <v>488.97</v>
      </c>
      <c r="H646" s="33">
        <f t="shared" si="30"/>
        <v>99.78979591836735</v>
      </c>
      <c r="I646" s="34">
        <v>0</v>
      </c>
      <c r="J646" s="35"/>
    </row>
    <row r="647" spans="1:9" s="57" customFormat="1" ht="38.25">
      <c r="A647" s="37"/>
      <c r="B647" s="82"/>
      <c r="C647" s="65"/>
      <c r="D647" s="73">
        <v>4370</v>
      </c>
      <c r="E647" s="31" t="s">
        <v>195</v>
      </c>
      <c r="F647" s="48">
        <v>982</v>
      </c>
      <c r="G647" s="114">
        <v>722.23</v>
      </c>
      <c r="H647" s="33">
        <f t="shared" si="30"/>
        <v>73.54684317718942</v>
      </c>
      <c r="I647" s="34">
        <v>0</v>
      </c>
    </row>
    <row r="648" spans="1:9" s="57" customFormat="1" ht="12.75">
      <c r="A648" s="37"/>
      <c r="B648" s="82"/>
      <c r="C648" s="65"/>
      <c r="D648" s="73">
        <v>4410</v>
      </c>
      <c r="E648" s="31" t="s">
        <v>197</v>
      </c>
      <c r="F648" s="48">
        <v>751</v>
      </c>
      <c r="G648" s="114">
        <v>463</v>
      </c>
      <c r="H648" s="33">
        <f t="shared" si="30"/>
        <v>61.651131824234355</v>
      </c>
      <c r="I648" s="34">
        <v>0</v>
      </c>
    </row>
    <row r="649" spans="1:10" s="18" customFormat="1" ht="12.75">
      <c r="A649" s="37"/>
      <c r="B649" s="82"/>
      <c r="C649" s="65"/>
      <c r="D649" s="73">
        <v>4440</v>
      </c>
      <c r="E649" s="31" t="s">
        <v>200</v>
      </c>
      <c r="F649" s="48">
        <v>5470</v>
      </c>
      <c r="G649" s="114">
        <v>5470</v>
      </c>
      <c r="H649" s="33">
        <f t="shared" si="30"/>
        <v>100</v>
      </c>
      <c r="I649" s="34">
        <v>0</v>
      </c>
      <c r="J649" s="17"/>
    </row>
    <row r="650" spans="1:9" s="57" customFormat="1" ht="12.75">
      <c r="A650" s="37"/>
      <c r="B650" s="82"/>
      <c r="C650" s="70"/>
      <c r="D650" s="71">
        <v>4610</v>
      </c>
      <c r="E650" s="72" t="s">
        <v>201</v>
      </c>
      <c r="F650" s="231">
        <v>1685</v>
      </c>
      <c r="G650" s="114">
        <v>574.88</v>
      </c>
      <c r="H650" s="33">
        <f>G650*100/F650</f>
        <v>34.11750741839763</v>
      </c>
      <c r="I650" s="34">
        <v>0</v>
      </c>
    </row>
    <row r="651" spans="1:9" s="5" customFormat="1" ht="12.75" customHeight="1">
      <c r="A651" s="76"/>
      <c r="B651" s="395"/>
      <c r="C651" s="65"/>
      <c r="D651" s="73">
        <v>4700</v>
      </c>
      <c r="E651" s="31" t="s">
        <v>279</v>
      </c>
      <c r="F651" s="48">
        <v>2500</v>
      </c>
      <c r="G651" s="114">
        <v>1957</v>
      </c>
      <c r="H651" s="33">
        <f t="shared" si="30"/>
        <v>78.28</v>
      </c>
      <c r="I651" s="34">
        <v>0</v>
      </c>
    </row>
    <row r="652" spans="1:9" s="5" customFormat="1" ht="12.75">
      <c r="A652" s="15" t="s">
        <v>81</v>
      </c>
      <c r="B652" s="16">
        <v>25</v>
      </c>
      <c r="C652" s="56"/>
      <c r="D652" s="56"/>
      <c r="E652" s="79"/>
      <c r="F652" s="56"/>
      <c r="G652" s="517"/>
      <c r="H652" s="80" t="s">
        <v>84</v>
      </c>
      <c r="I652" s="78"/>
    </row>
    <row r="653" spans="1:9" s="338" customFormat="1" ht="13.5" thickBot="1">
      <c r="A653" s="15"/>
      <c r="B653" s="16"/>
      <c r="C653" s="56"/>
      <c r="D653" s="56"/>
      <c r="E653" s="79"/>
      <c r="F653" s="56"/>
      <c r="G653" s="517"/>
      <c r="H653" s="80"/>
      <c r="I653" s="78"/>
    </row>
    <row r="654" spans="1:9" s="136" customFormat="1" ht="13.5" thickBot="1">
      <c r="A654" s="19" t="s">
        <v>41</v>
      </c>
      <c r="B654" s="20" t="s">
        <v>76</v>
      </c>
      <c r="C654" s="680" t="s">
        <v>54</v>
      </c>
      <c r="D654" s="681"/>
      <c r="E654" s="21" t="s">
        <v>40</v>
      </c>
      <c r="F654" s="20" t="s">
        <v>85</v>
      </c>
      <c r="G654" s="414" t="s">
        <v>86</v>
      </c>
      <c r="H654" s="22" t="s">
        <v>87</v>
      </c>
      <c r="I654" s="203" t="s">
        <v>92</v>
      </c>
    </row>
    <row r="655" spans="1:11" s="36" customFormat="1" ht="12.75">
      <c r="A655" s="13"/>
      <c r="B655" s="217">
        <v>85213</v>
      </c>
      <c r="C655" s="6"/>
      <c r="D655" s="7"/>
      <c r="E655" s="120" t="s">
        <v>148</v>
      </c>
      <c r="F655" s="180">
        <f>SUM(F657)</f>
        <v>42859</v>
      </c>
      <c r="G655" s="623">
        <f>SUM(G657)</f>
        <v>38107.11</v>
      </c>
      <c r="H655" s="122">
        <f t="shared" si="30"/>
        <v>88.91273711472503</v>
      </c>
      <c r="I655" s="181">
        <f>SUM(I657)</f>
        <v>0</v>
      </c>
      <c r="J655" s="35"/>
      <c r="K655" s="355" t="s">
        <v>84</v>
      </c>
    </row>
    <row r="656" spans="1:9" s="5" customFormat="1" ht="38.25">
      <c r="A656" s="13"/>
      <c r="B656" s="9"/>
      <c r="C656" s="8"/>
      <c r="D656" s="9"/>
      <c r="E656" s="95" t="s">
        <v>8</v>
      </c>
      <c r="F656" s="8"/>
      <c r="G656" s="605"/>
      <c r="H656" s="23" t="s">
        <v>84</v>
      </c>
      <c r="I656" s="124"/>
    </row>
    <row r="657" spans="1:9" s="5" customFormat="1" ht="25.5">
      <c r="A657" s="28"/>
      <c r="B657" s="81"/>
      <c r="C657" s="30"/>
      <c r="D657" s="29"/>
      <c r="E657" s="323" t="s">
        <v>184</v>
      </c>
      <c r="F657" s="363">
        <f>SUM(F659)</f>
        <v>42859</v>
      </c>
      <c r="G657" s="363">
        <f>SUM(G659)</f>
        <v>38107.11</v>
      </c>
      <c r="H657" s="336">
        <f>G657*100/F657</f>
        <v>88.91273711472503</v>
      </c>
      <c r="I657" s="337">
        <f>SUM(I659)</f>
        <v>0</v>
      </c>
    </row>
    <row r="658" spans="1:9" s="136" customFormat="1" ht="13.5" customHeight="1">
      <c r="A658" s="145"/>
      <c r="B658" s="339"/>
      <c r="C658" s="138"/>
      <c r="D658" s="138"/>
      <c r="E658" s="40" t="s">
        <v>88</v>
      </c>
      <c r="F658" s="151"/>
      <c r="G658" s="162"/>
      <c r="H658" s="135" t="s">
        <v>84</v>
      </c>
      <c r="I658" s="134"/>
    </row>
    <row r="659" spans="1:9" s="136" customFormat="1" ht="12.75">
      <c r="A659" s="37"/>
      <c r="B659" s="395"/>
      <c r="C659" s="65"/>
      <c r="D659" s="73">
        <v>4130</v>
      </c>
      <c r="E659" s="31" t="s">
        <v>117</v>
      </c>
      <c r="F659" s="109">
        <v>42859</v>
      </c>
      <c r="G659" s="114">
        <v>38107.11</v>
      </c>
      <c r="H659" s="33">
        <f>G659*100/F659</f>
        <v>88.91273711472503</v>
      </c>
      <c r="I659" s="34">
        <v>0</v>
      </c>
    </row>
    <row r="660" spans="1:11" s="36" customFormat="1" ht="12.75">
      <c r="A660" s="13"/>
      <c r="B660" s="217">
        <v>85214</v>
      </c>
      <c r="C660" s="6"/>
      <c r="D660" s="7"/>
      <c r="E660" s="120" t="s">
        <v>149</v>
      </c>
      <c r="F660" s="130">
        <f>SUM(F662)</f>
        <v>562250</v>
      </c>
      <c r="G660" s="594">
        <f>SUM(G662)</f>
        <v>561984.97</v>
      </c>
      <c r="H660" s="122">
        <f>G660*100/F660</f>
        <v>99.95286260560249</v>
      </c>
      <c r="I660" s="181">
        <v>0</v>
      </c>
      <c r="J660" s="35"/>
      <c r="K660" s="355" t="s">
        <v>84</v>
      </c>
    </row>
    <row r="661" spans="1:11" s="36" customFormat="1" ht="25.5">
      <c r="A661" s="13"/>
      <c r="B661" s="9"/>
      <c r="C661" s="8"/>
      <c r="D661" s="9"/>
      <c r="E661" s="95" t="s">
        <v>150</v>
      </c>
      <c r="F661" s="8"/>
      <c r="G661" s="605"/>
      <c r="H661" s="23" t="s">
        <v>84</v>
      </c>
      <c r="I661" s="124"/>
      <c r="J661" s="35"/>
      <c r="K661" s="355" t="s">
        <v>84</v>
      </c>
    </row>
    <row r="662" spans="1:9" s="5" customFormat="1" ht="12.75">
      <c r="A662" s="28"/>
      <c r="B662" s="81"/>
      <c r="C662" s="30"/>
      <c r="D662" s="29"/>
      <c r="E662" s="31" t="s">
        <v>15</v>
      </c>
      <c r="F662" s="150">
        <f>SUM(F664:F665)</f>
        <v>562250</v>
      </c>
      <c r="G662" s="150">
        <f>SUM(G664:G665)</f>
        <v>561984.97</v>
      </c>
      <c r="H662" s="135">
        <f>G662*100/F662</f>
        <v>99.95286260560249</v>
      </c>
      <c r="I662" s="148">
        <v>0</v>
      </c>
    </row>
    <row r="663" spans="1:9" s="36" customFormat="1" ht="12.75">
      <c r="A663" s="145"/>
      <c r="B663" s="339"/>
      <c r="C663" s="138"/>
      <c r="D663" s="138"/>
      <c r="E663" s="40" t="s">
        <v>88</v>
      </c>
      <c r="F663" s="151"/>
      <c r="G663" s="162"/>
      <c r="H663" s="135" t="s">
        <v>84</v>
      </c>
      <c r="I663" s="134"/>
    </row>
    <row r="664" spans="1:9" s="136" customFormat="1" ht="12.75">
      <c r="A664" s="63"/>
      <c r="B664" s="37"/>
      <c r="C664" s="65"/>
      <c r="D664" s="73">
        <v>3110</v>
      </c>
      <c r="E664" s="31" t="s">
        <v>118</v>
      </c>
      <c r="F664" s="109">
        <v>532230</v>
      </c>
      <c r="G664" s="114">
        <v>531969.5</v>
      </c>
      <c r="H664" s="33">
        <f>G664*100/F664</f>
        <v>99.95105499502095</v>
      </c>
      <c r="I664" s="34">
        <v>0</v>
      </c>
    </row>
    <row r="665" spans="1:11" s="36" customFormat="1" ht="12.75">
      <c r="A665" s="63"/>
      <c r="B665" s="76"/>
      <c r="C665" s="65"/>
      <c r="D665" s="73">
        <v>3119</v>
      </c>
      <c r="E665" s="31" t="s">
        <v>118</v>
      </c>
      <c r="F665" s="109">
        <v>30020</v>
      </c>
      <c r="G665" s="114">
        <v>30015.47</v>
      </c>
      <c r="H665" s="33">
        <f>G665*100/F665</f>
        <v>99.98491005996003</v>
      </c>
      <c r="I665" s="34">
        <v>0</v>
      </c>
      <c r="J665" s="35"/>
      <c r="K665" s="355" t="s">
        <v>84</v>
      </c>
    </row>
    <row r="666" spans="1:9" s="5" customFormat="1" ht="12.75">
      <c r="A666" s="13"/>
      <c r="B666" s="94">
        <v>85215</v>
      </c>
      <c r="C666" s="2"/>
      <c r="D666" s="3"/>
      <c r="E666" s="25" t="s">
        <v>63</v>
      </c>
      <c r="F666" s="91">
        <f>SUM(F667)</f>
        <v>631100</v>
      </c>
      <c r="G666" s="549">
        <f>SUM(G667)</f>
        <v>610012.09</v>
      </c>
      <c r="H666" s="26">
        <f>G666*100/F666</f>
        <v>96.65854698146094</v>
      </c>
      <c r="I666" s="27">
        <v>0</v>
      </c>
    </row>
    <row r="667" spans="1:9" s="36" customFormat="1" ht="12.75">
      <c r="A667" s="28"/>
      <c r="B667" s="81"/>
      <c r="C667" s="30"/>
      <c r="D667" s="29"/>
      <c r="E667" s="31" t="s">
        <v>82</v>
      </c>
      <c r="F667" s="92">
        <f>SUM(F669)</f>
        <v>631100</v>
      </c>
      <c r="G667" s="150">
        <f>SUM(G669)</f>
        <v>610012.09</v>
      </c>
      <c r="H667" s="33">
        <f>G667*100/F667</f>
        <v>96.65854698146094</v>
      </c>
      <c r="I667" s="34">
        <v>0</v>
      </c>
    </row>
    <row r="668" spans="1:9" s="136" customFormat="1" ht="12.75">
      <c r="A668" s="145"/>
      <c r="B668" s="339"/>
      <c r="C668" s="138"/>
      <c r="D668" s="138"/>
      <c r="E668" s="40" t="s">
        <v>88</v>
      </c>
      <c r="F668" s="151"/>
      <c r="G668" s="162"/>
      <c r="H668" s="135" t="s">
        <v>84</v>
      </c>
      <c r="I668" s="134"/>
    </row>
    <row r="669" spans="1:11" s="36" customFormat="1" ht="12.75">
      <c r="A669" s="37"/>
      <c r="B669" s="76"/>
      <c r="C669" s="65"/>
      <c r="D669" s="73">
        <v>3110</v>
      </c>
      <c r="E669" s="31" t="s">
        <v>118</v>
      </c>
      <c r="F669" s="109">
        <v>631100</v>
      </c>
      <c r="G669" s="114">
        <v>610012.09</v>
      </c>
      <c r="H669" s="33">
        <f>G669*100/F669</f>
        <v>96.65854698146094</v>
      </c>
      <c r="I669" s="34">
        <v>0</v>
      </c>
      <c r="J669" s="35"/>
      <c r="K669" s="355" t="s">
        <v>84</v>
      </c>
    </row>
    <row r="670" spans="1:9" s="5" customFormat="1" ht="12.75">
      <c r="A670" s="13"/>
      <c r="B670" s="94">
        <v>85216</v>
      </c>
      <c r="C670" s="2"/>
      <c r="D670" s="3"/>
      <c r="E670" s="25" t="s">
        <v>119</v>
      </c>
      <c r="F670" s="91">
        <f>SUM(F671)</f>
        <v>269838</v>
      </c>
      <c r="G670" s="549">
        <f>SUM(G671)</f>
        <v>267820.37</v>
      </c>
      <c r="H670" s="26">
        <f>G670*100/F670</f>
        <v>99.25228099822857</v>
      </c>
      <c r="I670" s="27">
        <v>0</v>
      </c>
    </row>
    <row r="671" spans="1:9" s="136" customFormat="1" ht="12.75">
      <c r="A671" s="28"/>
      <c r="B671" s="81"/>
      <c r="C671" s="30"/>
      <c r="D671" s="29"/>
      <c r="E671" s="31" t="s">
        <v>82</v>
      </c>
      <c r="F671" s="92">
        <f>SUM(F673)</f>
        <v>269838</v>
      </c>
      <c r="G671" s="150">
        <f>SUM(G673)</f>
        <v>267820.37</v>
      </c>
      <c r="H671" s="33">
        <f>G671*100/F671</f>
        <v>99.25228099822857</v>
      </c>
      <c r="I671" s="34">
        <v>0</v>
      </c>
    </row>
    <row r="672" spans="1:9" s="57" customFormat="1" ht="12.75">
      <c r="A672" s="145"/>
      <c r="B672" s="339"/>
      <c r="C672" s="138"/>
      <c r="D672" s="138"/>
      <c r="E672" s="40" t="s">
        <v>88</v>
      </c>
      <c r="F672" s="151"/>
      <c r="G672" s="162" t="s">
        <v>84</v>
      </c>
      <c r="H672" s="135" t="s">
        <v>84</v>
      </c>
      <c r="I672" s="134"/>
    </row>
    <row r="673" spans="1:11" s="36" customFormat="1" ht="12.75">
      <c r="A673" s="37"/>
      <c r="B673" s="395"/>
      <c r="C673" s="65"/>
      <c r="D673" s="73">
        <v>3110</v>
      </c>
      <c r="E673" s="31" t="s">
        <v>118</v>
      </c>
      <c r="F673" s="109">
        <v>269838</v>
      </c>
      <c r="G673" s="114">
        <v>267820.37</v>
      </c>
      <c r="H673" s="33">
        <f>G673*100/F673</f>
        <v>99.25228099822857</v>
      </c>
      <c r="I673" s="34">
        <v>0</v>
      </c>
      <c r="J673" s="35"/>
      <c r="K673" s="355" t="s">
        <v>84</v>
      </c>
    </row>
    <row r="674" spans="1:9" s="136" customFormat="1" ht="12.75">
      <c r="A674" s="13"/>
      <c r="B674" s="94">
        <v>85219</v>
      </c>
      <c r="C674" s="2"/>
      <c r="D674" s="3"/>
      <c r="E674" s="25" t="s">
        <v>38</v>
      </c>
      <c r="F674" s="85">
        <f>SUM(F675)</f>
        <v>1348453</v>
      </c>
      <c r="G674" s="552">
        <f>SUM(G675)</f>
        <v>1340846.17</v>
      </c>
      <c r="H674" s="26">
        <f>G674*100/F674</f>
        <v>99.43588467673698</v>
      </c>
      <c r="I674" s="27">
        <f>SUM(I675)</f>
        <v>93539.32</v>
      </c>
    </row>
    <row r="675" spans="1:9" s="136" customFormat="1" ht="25.5">
      <c r="A675" s="28"/>
      <c r="B675" s="81"/>
      <c r="C675" s="30"/>
      <c r="D675" s="29"/>
      <c r="E675" s="31" t="s">
        <v>131</v>
      </c>
      <c r="F675" s="150">
        <f>SUM(F677:F699)</f>
        <v>1348453</v>
      </c>
      <c r="G675" s="150">
        <f>SUM(G677:G699)</f>
        <v>1340846.17</v>
      </c>
      <c r="H675" s="135">
        <f>G675*100/F675</f>
        <v>99.43588467673698</v>
      </c>
      <c r="I675" s="134">
        <f>SUM(I677:I699)</f>
        <v>93539.32</v>
      </c>
    </row>
    <row r="676" spans="1:9" s="136" customFormat="1" ht="12.75">
      <c r="A676" s="145"/>
      <c r="B676" s="339"/>
      <c r="C676" s="138"/>
      <c r="D676" s="138"/>
      <c r="E676" s="40" t="s">
        <v>88</v>
      </c>
      <c r="F676" s="151"/>
      <c r="G676" s="114"/>
      <c r="H676" s="23" t="s">
        <v>84</v>
      </c>
      <c r="I676" s="114"/>
    </row>
    <row r="677" spans="1:9" s="136" customFormat="1" ht="12.75">
      <c r="A677" s="63"/>
      <c r="B677" s="37"/>
      <c r="C677" s="65"/>
      <c r="D677" s="73">
        <v>3020</v>
      </c>
      <c r="E677" s="31" t="s">
        <v>113</v>
      </c>
      <c r="F677" s="109">
        <v>8200</v>
      </c>
      <c r="G677" s="114">
        <v>7986.22</v>
      </c>
      <c r="H677" s="33">
        <f aca="true" t="shared" si="31" ref="H677:H696">G677*100/F677</f>
        <v>97.39292682926829</v>
      </c>
      <c r="I677" s="34">
        <v>0</v>
      </c>
    </row>
    <row r="678" spans="1:10" s="36" customFormat="1" ht="12.75">
      <c r="A678" s="60"/>
      <c r="B678" s="28"/>
      <c r="C678" s="29"/>
      <c r="D678" s="73">
        <v>4010</v>
      </c>
      <c r="E678" s="31" t="s">
        <v>30</v>
      </c>
      <c r="F678" s="147">
        <v>914092</v>
      </c>
      <c r="G678" s="114">
        <v>914092</v>
      </c>
      <c r="H678" s="135">
        <f t="shared" si="31"/>
        <v>100</v>
      </c>
      <c r="I678" s="134">
        <v>3671.23</v>
      </c>
      <c r="J678" s="35"/>
    </row>
    <row r="679" spans="1:9" s="57" customFormat="1" ht="12.75">
      <c r="A679" s="137"/>
      <c r="B679" s="182"/>
      <c r="C679" s="146"/>
      <c r="D679" s="73">
        <v>4040</v>
      </c>
      <c r="E679" s="31" t="s">
        <v>69</v>
      </c>
      <c r="F679" s="152">
        <v>68178</v>
      </c>
      <c r="G679" s="114">
        <v>68177.11</v>
      </c>
      <c r="H679" s="135">
        <f t="shared" si="31"/>
        <v>99.99869459356391</v>
      </c>
      <c r="I679" s="134">
        <v>69401.14</v>
      </c>
    </row>
    <row r="680" spans="1:9" s="57" customFormat="1" ht="12.75">
      <c r="A680" s="137"/>
      <c r="B680" s="182"/>
      <c r="C680" s="146"/>
      <c r="D680" s="73">
        <v>4110</v>
      </c>
      <c r="E680" s="31" t="s">
        <v>79</v>
      </c>
      <c r="F680" s="147">
        <v>159964</v>
      </c>
      <c r="G680" s="114">
        <v>159964</v>
      </c>
      <c r="H680" s="135">
        <f t="shared" si="31"/>
        <v>100</v>
      </c>
      <c r="I680" s="134">
        <v>15411.52</v>
      </c>
    </row>
    <row r="681" spans="1:10" s="18" customFormat="1" ht="12.75">
      <c r="A681" s="159"/>
      <c r="B681" s="675"/>
      <c r="C681" s="146"/>
      <c r="D681" s="73">
        <v>4120</v>
      </c>
      <c r="E681" s="31" t="s">
        <v>45</v>
      </c>
      <c r="F681" s="152">
        <v>19076</v>
      </c>
      <c r="G681" s="114">
        <v>16846.49</v>
      </c>
      <c r="H681" s="154">
        <f t="shared" si="31"/>
        <v>88.31248689452717</v>
      </c>
      <c r="I681" s="134">
        <v>1255.13</v>
      </c>
      <c r="J681" s="17"/>
    </row>
    <row r="682" spans="1:9" s="5" customFormat="1" ht="12.75">
      <c r="A682" s="15" t="s">
        <v>81</v>
      </c>
      <c r="B682" s="16">
        <v>26</v>
      </c>
      <c r="C682" s="56"/>
      <c r="D682" s="56"/>
      <c r="E682" s="79"/>
      <c r="F682" s="56"/>
      <c r="G682" s="517"/>
      <c r="H682" s="80" t="s">
        <v>84</v>
      </c>
      <c r="I682" s="78"/>
    </row>
    <row r="683" spans="1:9" s="338" customFormat="1" ht="13.5" thickBot="1">
      <c r="A683" s="15"/>
      <c r="B683" s="16"/>
      <c r="C683" s="56"/>
      <c r="D683" s="56"/>
      <c r="E683" s="79"/>
      <c r="F683" s="56"/>
      <c r="G683" s="517"/>
      <c r="H683" s="80"/>
      <c r="I683" s="78"/>
    </row>
    <row r="684" spans="1:9" s="136" customFormat="1" ht="13.5" thickBot="1">
      <c r="A684" s="19" t="s">
        <v>41</v>
      </c>
      <c r="B684" s="20" t="s">
        <v>76</v>
      </c>
      <c r="C684" s="680" t="s">
        <v>54</v>
      </c>
      <c r="D684" s="681"/>
      <c r="E684" s="21" t="s">
        <v>40</v>
      </c>
      <c r="F684" s="20" t="s">
        <v>85</v>
      </c>
      <c r="G684" s="414" t="s">
        <v>86</v>
      </c>
      <c r="H684" s="22" t="s">
        <v>87</v>
      </c>
      <c r="I684" s="203" t="s">
        <v>92</v>
      </c>
    </row>
    <row r="685" spans="1:10" s="36" customFormat="1" ht="25.5">
      <c r="A685" s="137"/>
      <c r="B685" s="182"/>
      <c r="C685" s="183"/>
      <c r="D685" s="71">
        <v>4170</v>
      </c>
      <c r="E685" s="31" t="s">
        <v>95</v>
      </c>
      <c r="F685" s="177">
        <v>9480</v>
      </c>
      <c r="G685" s="114">
        <v>9480</v>
      </c>
      <c r="H685" s="154">
        <f t="shared" si="31"/>
        <v>100</v>
      </c>
      <c r="I685" s="134">
        <v>0</v>
      </c>
      <c r="J685" s="35"/>
    </row>
    <row r="686" spans="1:10" s="36" customFormat="1" ht="12.75">
      <c r="A686" s="37"/>
      <c r="B686" s="82"/>
      <c r="C686" s="65"/>
      <c r="D686" s="73">
        <v>4210</v>
      </c>
      <c r="E686" s="31" t="s">
        <v>188</v>
      </c>
      <c r="F686" s="48">
        <v>35067</v>
      </c>
      <c r="G686" s="114">
        <v>34478.58</v>
      </c>
      <c r="H686" s="33">
        <f t="shared" si="31"/>
        <v>98.3220121481735</v>
      </c>
      <c r="I686" s="34">
        <v>0</v>
      </c>
      <c r="J686" s="35"/>
    </row>
    <row r="687" spans="1:10" s="36" customFormat="1" ht="12.75">
      <c r="A687" s="37"/>
      <c r="B687" s="82"/>
      <c r="C687" s="65"/>
      <c r="D687" s="73">
        <v>4260</v>
      </c>
      <c r="E687" s="31" t="s">
        <v>193</v>
      </c>
      <c r="F687" s="48">
        <v>29222</v>
      </c>
      <c r="G687" s="114">
        <v>26281.2</v>
      </c>
      <c r="H687" s="33">
        <f t="shared" si="31"/>
        <v>89.93634932585039</v>
      </c>
      <c r="I687" s="34">
        <v>3800.3</v>
      </c>
      <c r="J687" s="35"/>
    </row>
    <row r="688" spans="1:10" s="36" customFormat="1" ht="12.75">
      <c r="A688" s="37"/>
      <c r="B688" s="82"/>
      <c r="C688" s="65"/>
      <c r="D688" s="73">
        <v>4270</v>
      </c>
      <c r="E688" s="31" t="s">
        <v>189</v>
      </c>
      <c r="F688" s="48">
        <v>23063</v>
      </c>
      <c r="G688" s="114">
        <v>22667.92</v>
      </c>
      <c r="H688" s="33">
        <f t="shared" si="31"/>
        <v>98.28695312838747</v>
      </c>
      <c r="I688" s="34">
        <v>0</v>
      </c>
      <c r="J688" s="35"/>
    </row>
    <row r="689" spans="1:10" s="36" customFormat="1" ht="12.75">
      <c r="A689" s="37"/>
      <c r="B689" s="82"/>
      <c r="C689" s="65"/>
      <c r="D689" s="73">
        <v>4280</v>
      </c>
      <c r="E689" s="31" t="s">
        <v>190</v>
      </c>
      <c r="F689" s="48">
        <v>3000</v>
      </c>
      <c r="G689" s="114">
        <v>2790</v>
      </c>
      <c r="H689" s="33">
        <f t="shared" si="31"/>
        <v>93</v>
      </c>
      <c r="I689" s="34">
        <v>0</v>
      </c>
      <c r="J689" s="35"/>
    </row>
    <row r="690" spans="1:10" s="36" customFormat="1" ht="12.75">
      <c r="A690" s="37"/>
      <c r="B690" s="82"/>
      <c r="C690" s="65"/>
      <c r="D690" s="73">
        <v>4300</v>
      </c>
      <c r="E690" s="31" t="s">
        <v>191</v>
      </c>
      <c r="F690" s="48">
        <v>24979</v>
      </c>
      <c r="G690" s="114">
        <v>24560.97</v>
      </c>
      <c r="H690" s="33">
        <f t="shared" si="31"/>
        <v>98.32647423836022</v>
      </c>
      <c r="I690" s="34">
        <v>0</v>
      </c>
      <c r="J690" s="35"/>
    </row>
    <row r="691" spans="1:10" s="36" customFormat="1" ht="12.75">
      <c r="A691" s="37"/>
      <c r="B691" s="82"/>
      <c r="C691" s="65"/>
      <c r="D691" s="73">
        <v>4350</v>
      </c>
      <c r="E691" s="31" t="s">
        <v>192</v>
      </c>
      <c r="F691" s="48">
        <v>1401</v>
      </c>
      <c r="G691" s="114">
        <v>1395.03</v>
      </c>
      <c r="H691" s="33">
        <f t="shared" si="31"/>
        <v>99.57387580299786</v>
      </c>
      <c r="I691" s="34">
        <v>0</v>
      </c>
      <c r="J691" s="35"/>
    </row>
    <row r="692" spans="1:10" s="36" customFormat="1" ht="25.5">
      <c r="A692" s="37"/>
      <c r="B692" s="82"/>
      <c r="C692" s="65"/>
      <c r="D692" s="73">
        <v>4360</v>
      </c>
      <c r="E692" s="31" t="s">
        <v>194</v>
      </c>
      <c r="F692" s="48">
        <v>350</v>
      </c>
      <c r="G692" s="114">
        <v>207.29</v>
      </c>
      <c r="H692" s="33">
        <f t="shared" si="31"/>
        <v>59.22571428571428</v>
      </c>
      <c r="I692" s="34">
        <v>0</v>
      </c>
      <c r="J692" s="35"/>
    </row>
    <row r="693" spans="1:10" s="36" customFormat="1" ht="27.75" customHeight="1">
      <c r="A693" s="63"/>
      <c r="B693" s="37"/>
      <c r="C693" s="65"/>
      <c r="D693" s="73">
        <v>4370</v>
      </c>
      <c r="E693" s="31" t="s">
        <v>195</v>
      </c>
      <c r="F693" s="48">
        <v>3057</v>
      </c>
      <c r="G693" s="114">
        <v>3022.43</v>
      </c>
      <c r="H693" s="33">
        <f t="shared" si="31"/>
        <v>98.86915276414786</v>
      </c>
      <c r="I693" s="34">
        <v>0</v>
      </c>
      <c r="J693" s="35"/>
    </row>
    <row r="694" spans="1:10" s="36" customFormat="1" ht="12.75">
      <c r="A694" s="37"/>
      <c r="B694" s="82"/>
      <c r="C694" s="65"/>
      <c r="D694" s="73">
        <v>4410</v>
      </c>
      <c r="E694" s="31" t="s">
        <v>197</v>
      </c>
      <c r="F694" s="48">
        <v>3000</v>
      </c>
      <c r="G694" s="114">
        <v>2855.41</v>
      </c>
      <c r="H694" s="33">
        <f t="shared" si="31"/>
        <v>95.18033333333334</v>
      </c>
      <c r="I694" s="34">
        <v>0</v>
      </c>
      <c r="J694" s="35"/>
    </row>
    <row r="695" spans="1:10" s="36" customFormat="1" ht="12.75">
      <c r="A695" s="37"/>
      <c r="B695" s="82"/>
      <c r="C695" s="65"/>
      <c r="D695" s="73">
        <v>4430</v>
      </c>
      <c r="E695" s="31" t="s">
        <v>199</v>
      </c>
      <c r="F695" s="48">
        <v>1397</v>
      </c>
      <c r="G695" s="114">
        <v>1394.52</v>
      </c>
      <c r="H695" s="33">
        <f t="shared" si="31"/>
        <v>99.82247673586257</v>
      </c>
      <c r="I695" s="34">
        <v>0</v>
      </c>
      <c r="J695" s="35"/>
    </row>
    <row r="696" spans="1:9" s="5" customFormat="1" ht="12.75">
      <c r="A696" s="37"/>
      <c r="B696" s="82"/>
      <c r="C696" s="65"/>
      <c r="D696" s="73">
        <v>4440</v>
      </c>
      <c r="E696" s="31" t="s">
        <v>200</v>
      </c>
      <c r="F696" s="48">
        <v>35644</v>
      </c>
      <c r="G696" s="114">
        <v>35644</v>
      </c>
      <c r="H696" s="33">
        <f t="shared" si="31"/>
        <v>100</v>
      </c>
      <c r="I696" s="34">
        <v>0</v>
      </c>
    </row>
    <row r="697" spans="1:9" s="136" customFormat="1" ht="12.75">
      <c r="A697" s="37"/>
      <c r="B697" s="82"/>
      <c r="C697" s="65"/>
      <c r="D697" s="73">
        <v>4480</v>
      </c>
      <c r="E697" s="31" t="s">
        <v>207</v>
      </c>
      <c r="F697" s="48">
        <v>5033</v>
      </c>
      <c r="G697" s="114">
        <v>5033</v>
      </c>
      <c r="H697" s="33">
        <f>G697*100/F697</f>
        <v>100</v>
      </c>
      <c r="I697" s="34">
        <v>0</v>
      </c>
    </row>
    <row r="698" spans="1:9" s="57" customFormat="1" ht="12.75">
      <c r="A698" s="37"/>
      <c r="B698" s="82"/>
      <c r="C698" s="70"/>
      <c r="D698" s="71">
        <v>4610</v>
      </c>
      <c r="E698" s="72" t="s">
        <v>201</v>
      </c>
      <c r="F698" s="231">
        <v>250</v>
      </c>
      <c r="G698" s="114">
        <v>0</v>
      </c>
      <c r="H698" s="33">
        <f>G698*100/F698</f>
        <v>0</v>
      </c>
      <c r="I698" s="34">
        <v>0</v>
      </c>
    </row>
    <row r="699" spans="1:9" s="136" customFormat="1" ht="25.5">
      <c r="A699" s="37"/>
      <c r="B699" s="82"/>
      <c r="C699" s="54"/>
      <c r="D699" s="466">
        <v>4700</v>
      </c>
      <c r="E699" s="55" t="s">
        <v>279</v>
      </c>
      <c r="F699" s="48">
        <v>4000</v>
      </c>
      <c r="G699" s="193">
        <v>3970</v>
      </c>
      <c r="H699" s="33">
        <f>G699*100/F699</f>
        <v>99.25</v>
      </c>
      <c r="I699" s="68">
        <v>0</v>
      </c>
    </row>
    <row r="700" spans="1:9" s="136" customFormat="1" ht="25.5">
      <c r="A700" s="13"/>
      <c r="B700" s="637">
        <v>85228</v>
      </c>
      <c r="C700" s="3"/>
      <c r="D700" s="3"/>
      <c r="E700" s="25" t="s">
        <v>151</v>
      </c>
      <c r="F700" s="91">
        <f>SUM(F701)</f>
        <v>813233</v>
      </c>
      <c r="G700" s="549">
        <f>SUM(G701)</f>
        <v>802802.0900000001</v>
      </c>
      <c r="H700" s="26">
        <f>G700*100/F700</f>
        <v>98.71735283737873</v>
      </c>
      <c r="I700" s="59">
        <f>SUM(I701)</f>
        <v>0</v>
      </c>
    </row>
    <row r="701" spans="1:9" s="136" customFormat="1" ht="25.5">
      <c r="A701" s="28"/>
      <c r="B701" s="56"/>
      <c r="C701" s="30"/>
      <c r="D701" s="29"/>
      <c r="E701" s="184" t="s">
        <v>185</v>
      </c>
      <c r="F701" s="150">
        <f>SUM(F703:F705)</f>
        <v>813233</v>
      </c>
      <c r="G701" s="150">
        <f>SUM(G703:G705)</f>
        <v>802802.0900000001</v>
      </c>
      <c r="H701" s="135">
        <f>G701*100/F701</f>
        <v>98.71735283737873</v>
      </c>
      <c r="I701" s="134">
        <f>SUM(I703:I705)</f>
        <v>0</v>
      </c>
    </row>
    <row r="702" spans="1:10" s="36" customFormat="1" ht="12.75">
      <c r="A702" s="137"/>
      <c r="B702" s="501"/>
      <c r="C702" s="138"/>
      <c r="D702" s="138"/>
      <c r="E702" s="40" t="s">
        <v>88</v>
      </c>
      <c r="F702" s="139"/>
      <c r="G702" s="114"/>
      <c r="H702" s="23" t="s">
        <v>84</v>
      </c>
      <c r="I702" s="114"/>
      <c r="J702" s="35"/>
    </row>
    <row r="703" spans="1:9" s="5" customFormat="1" ht="12.75">
      <c r="A703" s="28"/>
      <c r="B703" s="452"/>
      <c r="C703" s="29"/>
      <c r="D703" s="73">
        <v>4110</v>
      </c>
      <c r="E703" s="31" t="s">
        <v>79</v>
      </c>
      <c r="F703" s="152">
        <v>52571</v>
      </c>
      <c r="G703" s="114">
        <v>49926.7</v>
      </c>
      <c r="H703" s="135">
        <f>G703*100/F703</f>
        <v>94.97004051663464</v>
      </c>
      <c r="I703" s="134">
        <v>0</v>
      </c>
    </row>
    <row r="704" spans="1:9" s="136" customFormat="1" ht="25.5">
      <c r="A704" s="137"/>
      <c r="B704" s="182"/>
      <c r="C704" s="183"/>
      <c r="D704" s="71">
        <v>4170</v>
      </c>
      <c r="E704" s="31" t="s">
        <v>95</v>
      </c>
      <c r="F704" s="177">
        <v>293686</v>
      </c>
      <c r="G704" s="114">
        <v>285922.89</v>
      </c>
      <c r="H704" s="154">
        <f>G704*100/F704</f>
        <v>97.35666323896952</v>
      </c>
      <c r="I704" s="134">
        <v>0</v>
      </c>
    </row>
    <row r="705" spans="1:11" s="36" customFormat="1" ht="12.75">
      <c r="A705" s="37"/>
      <c r="B705" s="395"/>
      <c r="C705" s="65"/>
      <c r="D705" s="73">
        <v>4300</v>
      </c>
      <c r="E705" s="31" t="s">
        <v>191</v>
      </c>
      <c r="F705" s="48">
        <v>466976</v>
      </c>
      <c r="G705" s="114">
        <v>466952.5</v>
      </c>
      <c r="H705" s="33">
        <f>G705*100/F705</f>
        <v>99.99496762146235</v>
      </c>
      <c r="I705" s="34">
        <v>0</v>
      </c>
      <c r="J705" s="35"/>
      <c r="K705" s="355" t="s">
        <v>84</v>
      </c>
    </row>
    <row r="706" spans="1:9" s="5" customFormat="1" ht="12.75">
      <c r="A706" s="13"/>
      <c r="B706" s="94">
        <v>85278</v>
      </c>
      <c r="C706" s="2"/>
      <c r="D706" s="3"/>
      <c r="E706" s="25" t="s">
        <v>288</v>
      </c>
      <c r="F706" s="91">
        <f>SUM(F707)</f>
        <v>6000</v>
      </c>
      <c r="G706" s="91">
        <f>SUM(G707)</f>
        <v>0</v>
      </c>
      <c r="H706" s="389">
        <f>G706*100/F706</f>
        <v>0</v>
      </c>
      <c r="I706" s="27">
        <v>0</v>
      </c>
    </row>
    <row r="707" spans="1:9" s="57" customFormat="1" ht="12.75">
      <c r="A707" s="28"/>
      <c r="B707" s="81"/>
      <c r="C707" s="30"/>
      <c r="D707" s="29"/>
      <c r="E707" s="31" t="s">
        <v>289</v>
      </c>
      <c r="F707" s="92">
        <f>SUM(F709)</f>
        <v>6000</v>
      </c>
      <c r="G707" s="92">
        <f>SUM(G709)</f>
        <v>0</v>
      </c>
      <c r="H707" s="390">
        <f>G707*100/F707</f>
        <v>0</v>
      </c>
      <c r="I707" s="114">
        <f>SUM(I709)</f>
        <v>0</v>
      </c>
    </row>
    <row r="708" spans="1:9" s="57" customFormat="1" ht="12.75">
      <c r="A708" s="28"/>
      <c r="B708" s="216"/>
      <c r="C708" s="81"/>
      <c r="D708" s="81"/>
      <c r="E708" s="40" t="s">
        <v>88</v>
      </c>
      <c r="F708" s="151"/>
      <c r="G708" s="162"/>
      <c r="H708" s="390" t="s">
        <v>84</v>
      </c>
      <c r="I708" s="114"/>
    </row>
    <row r="709" spans="1:11" s="57" customFormat="1" ht="12.75">
      <c r="A709" s="107"/>
      <c r="B709" s="412"/>
      <c r="C709" s="29"/>
      <c r="D709" s="73">
        <v>3110</v>
      </c>
      <c r="E709" s="31" t="s">
        <v>118</v>
      </c>
      <c r="F709" s="109">
        <v>6000</v>
      </c>
      <c r="G709" s="114">
        <v>0</v>
      </c>
      <c r="H709" s="390">
        <f>G709*100/F709</f>
        <v>0</v>
      </c>
      <c r="I709" s="114">
        <v>0</v>
      </c>
      <c r="J709" s="56"/>
      <c r="K709" s="391" t="s">
        <v>84</v>
      </c>
    </row>
    <row r="710" spans="1:10" s="36" customFormat="1" ht="12.75">
      <c r="A710" s="15" t="s">
        <v>81</v>
      </c>
      <c r="B710" s="16">
        <v>27</v>
      </c>
      <c r="C710" s="56"/>
      <c r="D710" s="56"/>
      <c r="E710" s="79"/>
      <c r="F710" s="56"/>
      <c r="G710" s="517"/>
      <c r="H710" s="80" t="s">
        <v>84</v>
      </c>
      <c r="I710" s="78"/>
      <c r="J710" s="35"/>
    </row>
    <row r="711" spans="1:10" s="36" customFormat="1" ht="13.5" thickBot="1">
      <c r="A711" s="15"/>
      <c r="B711" s="16"/>
      <c r="C711" s="56"/>
      <c r="D711" s="56"/>
      <c r="E711" s="79"/>
      <c r="F711" s="56"/>
      <c r="G711" s="517"/>
      <c r="H711" s="80"/>
      <c r="I711" s="78"/>
      <c r="J711" s="35"/>
    </row>
    <row r="712" spans="1:10" s="36" customFormat="1" ht="13.5" thickBot="1">
      <c r="A712" s="19" t="s">
        <v>41</v>
      </c>
      <c r="B712" s="20" t="s">
        <v>76</v>
      </c>
      <c r="C712" s="680" t="s">
        <v>54</v>
      </c>
      <c r="D712" s="681"/>
      <c r="E712" s="21" t="s">
        <v>40</v>
      </c>
      <c r="F712" s="20" t="s">
        <v>85</v>
      </c>
      <c r="G712" s="414" t="s">
        <v>86</v>
      </c>
      <c r="H712" s="22" t="s">
        <v>87</v>
      </c>
      <c r="I712" s="203" t="s">
        <v>92</v>
      </c>
      <c r="J712" s="35"/>
    </row>
    <row r="713" spans="1:9" s="136" customFormat="1" ht="12.75">
      <c r="A713" s="13"/>
      <c r="B713" s="94">
        <v>85295</v>
      </c>
      <c r="C713" s="2"/>
      <c r="D713" s="3"/>
      <c r="E713" s="25" t="s">
        <v>178</v>
      </c>
      <c r="F713" s="91">
        <f>SUM(F714)</f>
        <v>800145</v>
      </c>
      <c r="G713" s="549">
        <f>SUM(G714)</f>
        <v>790275.1699999999</v>
      </c>
      <c r="H713" s="26">
        <f>G713*100/F713</f>
        <v>98.76649482281337</v>
      </c>
      <c r="I713" s="27">
        <f>SUM(I714)</f>
        <v>10618.409999999998</v>
      </c>
    </row>
    <row r="714" spans="1:9" s="136" customFormat="1" ht="117.75" customHeight="1">
      <c r="A714" s="113"/>
      <c r="B714" s="207"/>
      <c r="C714" s="30"/>
      <c r="D714" s="29"/>
      <c r="E714" s="423" t="s">
        <v>319</v>
      </c>
      <c r="F714" s="150">
        <f>SUM(F716:F731)</f>
        <v>800145</v>
      </c>
      <c r="G714" s="150">
        <f>SUM(G716:G721,G722:G731)</f>
        <v>790275.1699999999</v>
      </c>
      <c r="H714" s="135">
        <f>G714*100/F714</f>
        <v>98.76649482281337</v>
      </c>
      <c r="I714" s="134">
        <f>SUM(I716:I730)</f>
        <v>10618.409999999998</v>
      </c>
    </row>
    <row r="715" spans="1:9" s="136" customFormat="1" ht="12.75">
      <c r="A715" s="137"/>
      <c r="B715" s="501"/>
      <c r="C715" s="138"/>
      <c r="D715" s="138"/>
      <c r="E715" s="40" t="s">
        <v>88</v>
      </c>
      <c r="F715" s="151"/>
      <c r="G715" s="114"/>
      <c r="H715" s="135" t="s">
        <v>84</v>
      </c>
      <c r="I715" s="134"/>
    </row>
    <row r="716" spans="1:9" s="136" customFormat="1" ht="12.75">
      <c r="A716" s="63"/>
      <c r="B716" s="37"/>
      <c r="C716" s="65"/>
      <c r="D716" s="73">
        <v>3110</v>
      </c>
      <c r="E716" s="31" t="s">
        <v>118</v>
      </c>
      <c r="F716" s="109">
        <v>490720</v>
      </c>
      <c r="G716" s="114">
        <v>488151.74</v>
      </c>
      <c r="H716" s="33">
        <f aca="true" t="shared" si="32" ref="H716:H721">G716*100/F716</f>
        <v>99.47663433322465</v>
      </c>
      <c r="I716" s="34">
        <v>0</v>
      </c>
    </row>
    <row r="717" spans="1:10" s="36" customFormat="1" ht="12.75">
      <c r="A717" s="372"/>
      <c r="B717" s="137"/>
      <c r="C717" s="146"/>
      <c r="D717" s="73">
        <v>4010</v>
      </c>
      <c r="E717" s="31" t="s">
        <v>30</v>
      </c>
      <c r="F717" s="152">
        <v>96379</v>
      </c>
      <c r="G717" s="114">
        <v>96379</v>
      </c>
      <c r="H717" s="135">
        <f t="shared" si="32"/>
        <v>100</v>
      </c>
      <c r="I717" s="134">
        <v>2321.49</v>
      </c>
      <c r="J717" s="35"/>
    </row>
    <row r="718" spans="1:10" s="36" customFormat="1" ht="12.75">
      <c r="A718" s="372"/>
      <c r="B718" s="137"/>
      <c r="C718" s="146"/>
      <c r="D718" s="73">
        <v>4040</v>
      </c>
      <c r="E718" s="31" t="s">
        <v>69</v>
      </c>
      <c r="F718" s="153">
        <v>6676</v>
      </c>
      <c r="G718" s="114">
        <v>6675.31</v>
      </c>
      <c r="H718" s="135">
        <f t="shared" si="32"/>
        <v>99.98966446974237</v>
      </c>
      <c r="I718" s="134">
        <v>7013.95</v>
      </c>
      <c r="J718" s="35"/>
    </row>
    <row r="719" spans="1:10" s="36" customFormat="1" ht="12.75">
      <c r="A719" s="372"/>
      <c r="B719" s="137"/>
      <c r="C719" s="138"/>
      <c r="D719" s="42">
        <v>4110</v>
      </c>
      <c r="E719" s="40" t="s">
        <v>79</v>
      </c>
      <c r="F719" s="433">
        <v>16116</v>
      </c>
      <c r="G719" s="162">
        <v>15956.74</v>
      </c>
      <c r="H719" s="478">
        <f t="shared" si="32"/>
        <v>99.01178952593696</v>
      </c>
      <c r="I719" s="158">
        <v>1224.64</v>
      </c>
      <c r="J719" s="35"/>
    </row>
    <row r="720" spans="1:10" s="36" customFormat="1" ht="12.75">
      <c r="A720" s="145"/>
      <c r="B720" s="137"/>
      <c r="C720" s="472"/>
      <c r="D720" s="436">
        <v>4120</v>
      </c>
      <c r="E720" s="473" t="s">
        <v>45</v>
      </c>
      <c r="F720" s="437">
        <v>550</v>
      </c>
      <c r="G720" s="114">
        <v>530.35</v>
      </c>
      <c r="H720" s="154">
        <f t="shared" si="32"/>
        <v>96.42727272727272</v>
      </c>
      <c r="I720" s="134">
        <v>58.33</v>
      </c>
      <c r="J720" s="35"/>
    </row>
    <row r="721" spans="1:10" s="36" customFormat="1" ht="12.75">
      <c r="A721" s="37"/>
      <c r="B721" s="82"/>
      <c r="C721" s="54"/>
      <c r="D721" s="466">
        <v>4210</v>
      </c>
      <c r="E721" s="55" t="s">
        <v>188</v>
      </c>
      <c r="F721" s="48">
        <v>54369</v>
      </c>
      <c r="G721" s="193">
        <v>54326.89</v>
      </c>
      <c r="H721" s="33">
        <f t="shared" si="32"/>
        <v>99.9225477753867</v>
      </c>
      <c r="I721" s="68">
        <v>0</v>
      </c>
      <c r="J721" s="35"/>
    </row>
    <row r="722" spans="1:10" s="36" customFormat="1" ht="12.75">
      <c r="A722" s="37"/>
      <c r="B722" s="82"/>
      <c r="C722" s="65"/>
      <c r="D722" s="73">
        <v>4220</v>
      </c>
      <c r="E722" s="31" t="s">
        <v>208</v>
      </c>
      <c r="F722" s="48">
        <v>96192</v>
      </c>
      <c r="G722" s="114">
        <v>89656.85</v>
      </c>
      <c r="H722" s="33">
        <f aca="true" t="shared" si="33" ref="H722:H730">G722*100/F722</f>
        <v>93.20613980372588</v>
      </c>
      <c r="I722" s="34">
        <v>0</v>
      </c>
      <c r="J722" s="35"/>
    </row>
    <row r="723" spans="1:10" s="36" customFormat="1" ht="12.75">
      <c r="A723" s="63"/>
      <c r="B723" s="37"/>
      <c r="C723" s="65"/>
      <c r="D723" s="73">
        <v>4260</v>
      </c>
      <c r="E723" s="31" t="s">
        <v>193</v>
      </c>
      <c r="F723" s="48">
        <v>10389</v>
      </c>
      <c r="G723" s="114">
        <v>10192.91</v>
      </c>
      <c r="H723" s="33">
        <f t="shared" si="33"/>
        <v>98.11252286071807</v>
      </c>
      <c r="I723" s="34">
        <v>0</v>
      </c>
      <c r="J723" s="35"/>
    </row>
    <row r="724" spans="1:10" s="36" customFormat="1" ht="26.25" customHeight="1">
      <c r="A724" s="63"/>
      <c r="B724" s="37"/>
      <c r="C724" s="65"/>
      <c r="D724" s="73">
        <v>4270</v>
      </c>
      <c r="E724" s="31" t="s">
        <v>189</v>
      </c>
      <c r="F724" s="48">
        <v>110</v>
      </c>
      <c r="G724" s="114">
        <v>110</v>
      </c>
      <c r="H724" s="33">
        <f t="shared" si="33"/>
        <v>100</v>
      </c>
      <c r="I724" s="34">
        <v>0</v>
      </c>
      <c r="J724" s="35"/>
    </row>
    <row r="725" spans="1:10" s="36" customFormat="1" ht="12.75">
      <c r="A725" s="63"/>
      <c r="B725" s="37"/>
      <c r="C725" s="65"/>
      <c r="D725" s="73">
        <v>4280</v>
      </c>
      <c r="E725" s="31" t="s">
        <v>190</v>
      </c>
      <c r="F725" s="48">
        <v>584</v>
      </c>
      <c r="G725" s="114">
        <v>438</v>
      </c>
      <c r="H725" s="33">
        <f t="shared" si="33"/>
        <v>75</v>
      </c>
      <c r="I725" s="34">
        <v>0</v>
      </c>
      <c r="J725" s="35"/>
    </row>
    <row r="726" spans="1:10" s="36" customFormat="1" ht="12.75">
      <c r="A726" s="63"/>
      <c r="B726" s="37"/>
      <c r="C726" s="65"/>
      <c r="D726" s="73">
        <v>4300</v>
      </c>
      <c r="E726" s="31" t="s">
        <v>191</v>
      </c>
      <c r="F726" s="48">
        <v>11314</v>
      </c>
      <c r="G726" s="114">
        <v>11222.01</v>
      </c>
      <c r="H726" s="33">
        <f t="shared" si="33"/>
        <v>99.18693653880149</v>
      </c>
      <c r="I726" s="34">
        <v>0</v>
      </c>
      <c r="J726" s="35"/>
    </row>
    <row r="727" spans="1:10" s="36" customFormat="1" ht="12.75">
      <c r="A727" s="63"/>
      <c r="B727" s="37"/>
      <c r="C727" s="65"/>
      <c r="D727" s="73">
        <v>4350</v>
      </c>
      <c r="E727" s="31" t="s">
        <v>192</v>
      </c>
      <c r="F727" s="48">
        <v>540</v>
      </c>
      <c r="G727" s="114">
        <v>532.44</v>
      </c>
      <c r="H727" s="33">
        <f t="shared" si="33"/>
        <v>98.60000000000001</v>
      </c>
      <c r="I727" s="34">
        <v>0</v>
      </c>
      <c r="J727" s="35"/>
    </row>
    <row r="728" spans="1:10" s="36" customFormat="1" ht="27" customHeight="1">
      <c r="A728" s="63"/>
      <c r="B728" s="37"/>
      <c r="C728" s="65"/>
      <c r="D728" s="73">
        <v>4370</v>
      </c>
      <c r="E728" s="31" t="s">
        <v>195</v>
      </c>
      <c r="F728" s="48">
        <v>1222</v>
      </c>
      <c r="G728" s="114">
        <v>1148.99</v>
      </c>
      <c r="H728" s="33">
        <f t="shared" si="33"/>
        <v>94.02536824877251</v>
      </c>
      <c r="I728" s="34">
        <v>0</v>
      </c>
      <c r="J728" s="35"/>
    </row>
    <row r="729" spans="1:9" s="57" customFormat="1" ht="25.5">
      <c r="A729" s="63"/>
      <c r="B729" s="37"/>
      <c r="C729" s="65"/>
      <c r="D729" s="73">
        <v>4400</v>
      </c>
      <c r="E729" s="31" t="s">
        <v>196</v>
      </c>
      <c r="F729" s="48">
        <v>10859</v>
      </c>
      <c r="G729" s="114">
        <v>10849.44</v>
      </c>
      <c r="H729" s="33">
        <f t="shared" si="33"/>
        <v>99.91196242747951</v>
      </c>
      <c r="I729" s="34">
        <v>0</v>
      </c>
    </row>
    <row r="730" spans="1:10" s="18" customFormat="1" ht="12.75">
      <c r="A730" s="37"/>
      <c r="B730" s="82"/>
      <c r="C730" s="70"/>
      <c r="D730" s="71">
        <v>4440</v>
      </c>
      <c r="E730" s="72" t="s">
        <v>200</v>
      </c>
      <c r="F730" s="231">
        <v>3920</v>
      </c>
      <c r="G730" s="114">
        <v>3920</v>
      </c>
      <c r="H730" s="33">
        <f t="shared" si="33"/>
        <v>100</v>
      </c>
      <c r="I730" s="34">
        <v>0</v>
      </c>
      <c r="J730" s="17"/>
    </row>
    <row r="731" spans="1:10" s="57" customFormat="1" ht="26.25" thickBot="1">
      <c r="A731" s="128"/>
      <c r="B731" s="235"/>
      <c r="C731" s="570"/>
      <c r="D731" s="571">
        <v>4700</v>
      </c>
      <c r="E731" s="572" t="s">
        <v>279</v>
      </c>
      <c r="F731" s="327">
        <v>205</v>
      </c>
      <c r="G731" s="602">
        <v>184.5</v>
      </c>
      <c r="H731" s="129">
        <f>G731*100/F731</f>
        <v>90</v>
      </c>
      <c r="I731" s="573">
        <v>0</v>
      </c>
      <c r="J731" s="56"/>
    </row>
    <row r="732" spans="1:9" s="136" customFormat="1" ht="12.75">
      <c r="A732" s="578">
        <v>853</v>
      </c>
      <c r="B732" s="264"/>
      <c r="C732" s="264"/>
      <c r="D732" s="479"/>
      <c r="E732" s="265" t="s">
        <v>174</v>
      </c>
      <c r="F732" s="551">
        <f>SUM(F733,F766)</f>
        <v>2027419</v>
      </c>
      <c r="G732" s="634">
        <f>SUM(G733,G766)</f>
        <v>1986801.1800000002</v>
      </c>
      <c r="H732" s="480">
        <f>G732*100/F732</f>
        <v>97.99657495564558</v>
      </c>
      <c r="I732" s="248">
        <f>SUM(I733,I766)</f>
        <v>37510.8</v>
      </c>
    </row>
    <row r="733" spans="1:11" s="136" customFormat="1" ht="12.75">
      <c r="A733" s="13"/>
      <c r="B733" s="94">
        <v>85305</v>
      </c>
      <c r="C733" s="2"/>
      <c r="D733" s="3"/>
      <c r="E733" s="25" t="s">
        <v>220</v>
      </c>
      <c r="F733" s="552">
        <f>SUM(F756,F734)</f>
        <v>1956309</v>
      </c>
      <c r="G733" s="552">
        <f>SUM(G756,G734)</f>
        <v>1935513.35</v>
      </c>
      <c r="H733" s="26">
        <f>G733*100/F733</f>
        <v>98.93699563821461</v>
      </c>
      <c r="I733" s="59">
        <f>SUM(I734)</f>
        <v>37510.8</v>
      </c>
      <c r="K733" s="340" t="s">
        <v>84</v>
      </c>
    </row>
    <row r="734" spans="1:9" s="136" customFormat="1" ht="38.25">
      <c r="A734" s="676"/>
      <c r="B734" s="207"/>
      <c r="C734" s="30"/>
      <c r="D734" s="29"/>
      <c r="E734" s="31" t="s">
        <v>221</v>
      </c>
      <c r="F734" s="133">
        <f>SUM(F739:F755)</f>
        <v>668809</v>
      </c>
      <c r="G734" s="133">
        <f>SUM(G739:G755)</f>
        <v>656577.26</v>
      </c>
      <c r="H734" s="135">
        <f>G734*100/F734</f>
        <v>98.17111611835367</v>
      </c>
      <c r="I734" s="134">
        <f>SUM(I739:I755)</f>
        <v>37510.8</v>
      </c>
    </row>
    <row r="735" spans="1:9" s="136" customFormat="1" ht="12.75">
      <c r="A735" s="15" t="s">
        <v>81</v>
      </c>
      <c r="B735" s="16">
        <v>28</v>
      </c>
      <c r="C735" s="56"/>
      <c r="D735" s="56"/>
      <c r="E735" s="79"/>
      <c r="F735" s="56"/>
      <c r="G735" s="517"/>
      <c r="H735" s="80" t="s">
        <v>84</v>
      </c>
      <c r="I735" s="78"/>
    </row>
    <row r="736" spans="1:9" s="136" customFormat="1" ht="13.5" thickBot="1">
      <c r="A736" s="15"/>
      <c r="B736" s="16"/>
      <c r="C736" s="56"/>
      <c r="D736" s="56"/>
      <c r="E736" s="79"/>
      <c r="F736" s="56"/>
      <c r="G736" s="517"/>
      <c r="H736" s="80"/>
      <c r="I736" s="78"/>
    </row>
    <row r="737" spans="1:11" s="36" customFormat="1" ht="13.5" thickBot="1">
      <c r="A737" s="19" t="s">
        <v>41</v>
      </c>
      <c r="B737" s="20" t="s">
        <v>76</v>
      </c>
      <c r="C737" s="680" t="s">
        <v>54</v>
      </c>
      <c r="D737" s="681"/>
      <c r="E737" s="21" t="s">
        <v>40</v>
      </c>
      <c r="F737" s="20" t="s">
        <v>85</v>
      </c>
      <c r="G737" s="414" t="s">
        <v>86</v>
      </c>
      <c r="H737" s="22" t="s">
        <v>87</v>
      </c>
      <c r="I737" s="203" t="s">
        <v>92</v>
      </c>
      <c r="J737" s="35"/>
      <c r="K737" s="355" t="s">
        <v>84</v>
      </c>
    </row>
    <row r="738" spans="1:10" s="36" customFormat="1" ht="12.75">
      <c r="A738" s="372"/>
      <c r="B738" s="339"/>
      <c r="C738" s="183"/>
      <c r="D738" s="183"/>
      <c r="E738" s="72" t="s">
        <v>88</v>
      </c>
      <c r="F738" s="211"/>
      <c r="G738" s="114"/>
      <c r="H738" s="69" t="s">
        <v>84</v>
      </c>
      <c r="I738" s="34"/>
      <c r="J738" s="35"/>
    </row>
    <row r="739" spans="1:10" s="36" customFormat="1" ht="12.75">
      <c r="A739" s="63"/>
      <c r="B739" s="37"/>
      <c r="C739" s="65"/>
      <c r="D739" s="73">
        <v>4010</v>
      </c>
      <c r="E739" s="31" t="s">
        <v>30</v>
      </c>
      <c r="F739" s="144">
        <v>316955</v>
      </c>
      <c r="G739" s="193">
        <v>316951.87</v>
      </c>
      <c r="H739" s="135">
        <f aca="true" t="shared" si="34" ref="H739:H754">G739*100/F739</f>
        <v>99.99901247811204</v>
      </c>
      <c r="I739" s="148">
        <v>7346.13</v>
      </c>
      <c r="J739" s="35"/>
    </row>
    <row r="740" spans="1:10" s="36" customFormat="1" ht="12.75">
      <c r="A740" s="372"/>
      <c r="B740" s="137"/>
      <c r="C740" s="146"/>
      <c r="D740" s="73">
        <v>4040</v>
      </c>
      <c r="E740" s="31" t="s">
        <v>69</v>
      </c>
      <c r="F740" s="153">
        <v>19543</v>
      </c>
      <c r="G740" s="114">
        <v>19542.77</v>
      </c>
      <c r="H740" s="135">
        <f t="shared" si="34"/>
        <v>99.99882310801821</v>
      </c>
      <c r="I740" s="134">
        <v>23792.06</v>
      </c>
      <c r="J740" s="35"/>
    </row>
    <row r="741" spans="1:10" s="36" customFormat="1" ht="12.75">
      <c r="A741" s="137"/>
      <c r="B741" s="182"/>
      <c r="C741" s="146"/>
      <c r="D741" s="73">
        <v>4110</v>
      </c>
      <c r="E741" s="31" t="s">
        <v>79</v>
      </c>
      <c r="F741" s="147">
        <v>59127</v>
      </c>
      <c r="G741" s="114">
        <v>59126.56</v>
      </c>
      <c r="H741" s="135">
        <f t="shared" si="34"/>
        <v>99.99925583912595</v>
      </c>
      <c r="I741" s="134">
        <v>4978</v>
      </c>
      <c r="J741" s="35"/>
    </row>
    <row r="742" spans="1:10" s="36" customFormat="1" ht="12.75">
      <c r="A742" s="372"/>
      <c r="B742" s="137"/>
      <c r="C742" s="146"/>
      <c r="D742" s="73">
        <v>4120</v>
      </c>
      <c r="E742" s="31" t="s">
        <v>45</v>
      </c>
      <c r="F742" s="152">
        <v>6041</v>
      </c>
      <c r="G742" s="114">
        <v>6040.72</v>
      </c>
      <c r="H742" s="135">
        <f t="shared" si="34"/>
        <v>99.99536500579374</v>
      </c>
      <c r="I742" s="134">
        <v>445.41</v>
      </c>
      <c r="J742" s="35"/>
    </row>
    <row r="743" spans="1:10" s="36" customFormat="1" ht="12.75">
      <c r="A743" s="37"/>
      <c r="B743" s="82"/>
      <c r="C743" s="65"/>
      <c r="D743" s="73">
        <v>4210</v>
      </c>
      <c r="E743" s="31" t="s">
        <v>188</v>
      </c>
      <c r="F743" s="48">
        <v>132093</v>
      </c>
      <c r="G743" s="114">
        <v>119912.29</v>
      </c>
      <c r="H743" s="33">
        <f t="shared" si="34"/>
        <v>90.77868622864194</v>
      </c>
      <c r="I743" s="34">
        <v>0</v>
      </c>
      <c r="J743" s="35"/>
    </row>
    <row r="744" spans="1:10" s="36" customFormat="1" ht="12.75">
      <c r="A744" s="37"/>
      <c r="B744" s="82"/>
      <c r="C744" s="65"/>
      <c r="D744" s="73">
        <v>4220</v>
      </c>
      <c r="E744" s="31" t="s">
        <v>208</v>
      </c>
      <c r="F744" s="48">
        <v>22356</v>
      </c>
      <c r="G744" s="114">
        <v>22355.2</v>
      </c>
      <c r="H744" s="33">
        <f t="shared" si="34"/>
        <v>99.99642154231526</v>
      </c>
      <c r="I744" s="34">
        <v>0</v>
      </c>
      <c r="J744" s="35"/>
    </row>
    <row r="745" spans="1:10" s="36" customFormat="1" ht="12.75">
      <c r="A745" s="63"/>
      <c r="B745" s="37"/>
      <c r="C745" s="65"/>
      <c r="D745" s="73">
        <v>4240</v>
      </c>
      <c r="E745" s="31" t="s">
        <v>206</v>
      </c>
      <c r="F745" s="48">
        <v>7929</v>
      </c>
      <c r="G745" s="114">
        <v>7886.8</v>
      </c>
      <c r="H745" s="33">
        <f t="shared" si="34"/>
        <v>99.46777651658469</v>
      </c>
      <c r="I745" s="34">
        <v>0</v>
      </c>
      <c r="J745" s="35"/>
    </row>
    <row r="746" spans="1:10" s="36" customFormat="1" ht="12.75">
      <c r="A746" s="63"/>
      <c r="B746" s="37"/>
      <c r="C746" s="65"/>
      <c r="D746" s="73">
        <v>4260</v>
      </c>
      <c r="E746" s="31" t="s">
        <v>193</v>
      </c>
      <c r="F746" s="48">
        <v>10330</v>
      </c>
      <c r="G746" s="114">
        <v>10328.15</v>
      </c>
      <c r="H746" s="33">
        <f t="shared" si="34"/>
        <v>99.98209099709584</v>
      </c>
      <c r="I746" s="34">
        <v>949.2</v>
      </c>
      <c r="J746" s="35"/>
    </row>
    <row r="747" spans="1:10" s="36" customFormat="1" ht="12.75">
      <c r="A747" s="63"/>
      <c r="B747" s="37"/>
      <c r="C747" s="65"/>
      <c r="D747" s="73">
        <v>4270</v>
      </c>
      <c r="E747" s="31" t="s">
        <v>189</v>
      </c>
      <c r="F747" s="48">
        <v>31046</v>
      </c>
      <c r="G747" s="114">
        <v>31045.53</v>
      </c>
      <c r="H747" s="33">
        <f t="shared" si="34"/>
        <v>99.99848611737421</v>
      </c>
      <c r="I747" s="34">
        <v>0</v>
      </c>
      <c r="J747" s="35"/>
    </row>
    <row r="748" spans="1:10" s="36" customFormat="1" ht="12.75">
      <c r="A748" s="63"/>
      <c r="B748" s="37"/>
      <c r="C748" s="65"/>
      <c r="D748" s="73">
        <v>4280</v>
      </c>
      <c r="E748" s="31" t="s">
        <v>190</v>
      </c>
      <c r="F748" s="48">
        <v>897</v>
      </c>
      <c r="G748" s="114">
        <v>897</v>
      </c>
      <c r="H748" s="33">
        <f t="shared" si="34"/>
        <v>100</v>
      </c>
      <c r="I748" s="34">
        <v>0</v>
      </c>
      <c r="J748" s="35"/>
    </row>
    <row r="749" spans="1:10" s="36" customFormat="1" ht="12.75">
      <c r="A749" s="63"/>
      <c r="B749" s="37"/>
      <c r="C749" s="65"/>
      <c r="D749" s="73">
        <v>4300</v>
      </c>
      <c r="E749" s="31" t="s">
        <v>191</v>
      </c>
      <c r="F749" s="48">
        <v>46070</v>
      </c>
      <c r="G749" s="114">
        <v>46069.98</v>
      </c>
      <c r="H749" s="33">
        <f t="shared" si="34"/>
        <v>99.99995658780117</v>
      </c>
      <c r="I749" s="34">
        <v>0</v>
      </c>
      <c r="J749" s="35"/>
    </row>
    <row r="750" spans="1:10" s="36" customFormat="1" ht="25.5">
      <c r="A750" s="63"/>
      <c r="B750" s="37"/>
      <c r="C750" s="65"/>
      <c r="D750" s="73">
        <v>4360</v>
      </c>
      <c r="E750" s="31" t="s">
        <v>194</v>
      </c>
      <c r="F750" s="48">
        <v>1259</v>
      </c>
      <c r="G750" s="114">
        <v>1258.86</v>
      </c>
      <c r="H750" s="33">
        <f t="shared" si="34"/>
        <v>99.98888006354248</v>
      </c>
      <c r="I750" s="34">
        <v>0</v>
      </c>
      <c r="J750" s="35"/>
    </row>
    <row r="751" spans="1:9" s="36" customFormat="1" ht="12.75">
      <c r="A751" s="63"/>
      <c r="B751" s="37"/>
      <c r="C751" s="65"/>
      <c r="D751" s="73">
        <v>4410</v>
      </c>
      <c r="E751" s="31" t="s">
        <v>197</v>
      </c>
      <c r="F751" s="48">
        <v>230</v>
      </c>
      <c r="G751" s="114">
        <v>229.6</v>
      </c>
      <c r="H751" s="33">
        <f t="shared" si="34"/>
        <v>99.82608695652173</v>
      </c>
      <c r="I751" s="34">
        <v>0</v>
      </c>
    </row>
    <row r="752" spans="1:9" s="36" customFormat="1" ht="12.75">
      <c r="A752" s="63"/>
      <c r="B752" s="37"/>
      <c r="C752" s="65"/>
      <c r="D752" s="73">
        <v>4430</v>
      </c>
      <c r="E752" s="31" t="s">
        <v>199</v>
      </c>
      <c r="F752" s="48">
        <v>42</v>
      </c>
      <c r="G752" s="114">
        <v>41.17</v>
      </c>
      <c r="H752" s="33">
        <f t="shared" si="34"/>
        <v>98.02380952380952</v>
      </c>
      <c r="I752" s="34">
        <v>0</v>
      </c>
    </row>
    <row r="753" spans="1:9" s="36" customFormat="1" ht="12.75">
      <c r="A753" s="37"/>
      <c r="B753" s="82"/>
      <c r="C753" s="65"/>
      <c r="D753" s="73">
        <v>4440</v>
      </c>
      <c r="E753" s="31" t="s">
        <v>200</v>
      </c>
      <c r="F753" s="48">
        <v>12898</v>
      </c>
      <c r="G753" s="114">
        <v>12898</v>
      </c>
      <c r="H753" s="33">
        <f t="shared" si="34"/>
        <v>100</v>
      </c>
      <c r="I753" s="34">
        <v>0</v>
      </c>
    </row>
    <row r="754" spans="1:10" s="5" customFormat="1" ht="25.5">
      <c r="A754" s="63"/>
      <c r="B754" s="37"/>
      <c r="C754" s="65"/>
      <c r="D754" s="73">
        <v>4520</v>
      </c>
      <c r="E754" s="31" t="s">
        <v>283</v>
      </c>
      <c r="F754" s="48">
        <v>483</v>
      </c>
      <c r="G754" s="114">
        <v>482.76</v>
      </c>
      <c r="H754" s="33">
        <f t="shared" si="34"/>
        <v>99.95031055900621</v>
      </c>
      <c r="I754" s="34"/>
      <c r="J754" s="4"/>
    </row>
    <row r="755" spans="1:9" s="36" customFormat="1" ht="25.5">
      <c r="A755" s="63"/>
      <c r="B755" s="76"/>
      <c r="C755" s="65"/>
      <c r="D755" s="73">
        <v>4700</v>
      </c>
      <c r="E755" s="31" t="s">
        <v>279</v>
      </c>
      <c r="F755" s="48">
        <v>1510</v>
      </c>
      <c r="G755" s="114">
        <v>1510</v>
      </c>
      <c r="H755" s="33">
        <f>G755*100/F755</f>
        <v>100</v>
      </c>
      <c r="I755" s="34">
        <v>0</v>
      </c>
    </row>
    <row r="756" spans="1:10" s="5" customFormat="1" ht="12.75">
      <c r="A756" s="137"/>
      <c r="B756" s="182"/>
      <c r="C756" s="146"/>
      <c r="D756" s="146"/>
      <c r="E756" s="31" t="s">
        <v>24</v>
      </c>
      <c r="F756" s="48">
        <f>SUM(F758:F760)</f>
        <v>1287500</v>
      </c>
      <c r="G756" s="48">
        <f>SUM(G758,G760)</f>
        <v>1278936.09</v>
      </c>
      <c r="H756" s="33">
        <f>G756*100/F756</f>
        <v>99.33484194174758</v>
      </c>
      <c r="I756" s="34">
        <f>SUM(I760)</f>
        <v>0</v>
      </c>
      <c r="J756" s="4"/>
    </row>
    <row r="757" spans="1:12" s="57" customFormat="1" ht="11.25" customHeight="1">
      <c r="A757" s="63"/>
      <c r="B757" s="64"/>
      <c r="C757" s="70"/>
      <c r="D757" s="70"/>
      <c r="E757" s="72" t="s">
        <v>88</v>
      </c>
      <c r="F757" s="211"/>
      <c r="G757" s="114"/>
      <c r="H757" s="33" t="s">
        <v>84</v>
      </c>
      <c r="I757" s="34"/>
      <c r="K757" s="457">
        <f>SUM(F772:F786)</f>
        <v>39522</v>
      </c>
      <c r="L757" s="391">
        <f>SUM(G772:G786)</f>
        <v>20559.78</v>
      </c>
    </row>
    <row r="758" spans="1:9" s="136" customFormat="1" ht="12.75">
      <c r="A758" s="333"/>
      <c r="B758" s="219"/>
      <c r="C758" s="400"/>
      <c r="D758" s="399">
        <v>6050</v>
      </c>
      <c r="E758" s="67" t="s">
        <v>71</v>
      </c>
      <c r="F758" s="187">
        <v>1278000</v>
      </c>
      <c r="G758" s="199">
        <v>1269437.09</v>
      </c>
      <c r="H758" s="50">
        <f>G758*100/F758</f>
        <v>99.329975743349</v>
      </c>
      <c r="I758" s="68">
        <v>0</v>
      </c>
    </row>
    <row r="759" spans="1:11" s="36" customFormat="1" ht="25.5">
      <c r="A759" s="333"/>
      <c r="B759" s="219"/>
      <c r="C759" s="334"/>
      <c r="D759" s="289"/>
      <c r="E759" s="529" t="s">
        <v>302</v>
      </c>
      <c r="F759" s="398"/>
      <c r="G759" s="46">
        <v>1269437.09</v>
      </c>
      <c r="H759" s="413"/>
      <c r="I759" s="226">
        <v>0</v>
      </c>
      <c r="J759" s="35"/>
      <c r="K759" s="355" t="s">
        <v>84</v>
      </c>
    </row>
    <row r="760" spans="1:9" s="57" customFormat="1" ht="12.75">
      <c r="A760" s="219"/>
      <c r="B760" s="509"/>
      <c r="C760" s="400"/>
      <c r="D760" s="399">
        <v>6060</v>
      </c>
      <c r="E760" s="473" t="s">
        <v>75</v>
      </c>
      <c r="F760" s="474">
        <v>9500</v>
      </c>
      <c r="G760" s="114">
        <v>9499</v>
      </c>
      <c r="H760" s="99">
        <f>G760*100/F760</f>
        <v>99.98947368421052</v>
      </c>
      <c r="I760" s="68">
        <v>0</v>
      </c>
    </row>
    <row r="761" spans="1:12" s="57" customFormat="1" ht="12.75">
      <c r="A761" s="219"/>
      <c r="B761" s="509"/>
      <c r="C761" s="400"/>
      <c r="D761" s="436"/>
      <c r="E761" s="529" t="s">
        <v>301</v>
      </c>
      <c r="F761" s="398"/>
      <c r="G761" s="656">
        <v>6999</v>
      </c>
      <c r="H761" s="655"/>
      <c r="I761" s="157">
        <v>0</v>
      </c>
      <c r="L761" s="391">
        <f>SUM(G761:G762)</f>
        <v>9499</v>
      </c>
    </row>
    <row r="762" spans="1:9" s="57" customFormat="1" ht="25.5">
      <c r="A762" s="326"/>
      <c r="B762" s="326"/>
      <c r="C762" s="502"/>
      <c r="D762" s="306"/>
      <c r="E762" s="529" t="s">
        <v>256</v>
      </c>
      <c r="F762" s="398"/>
      <c r="G762" s="46">
        <v>2500</v>
      </c>
      <c r="H762" s="413"/>
      <c r="I762" s="226">
        <v>0</v>
      </c>
    </row>
    <row r="763" spans="1:9" s="5" customFormat="1" ht="12.75">
      <c r="A763" s="15" t="s">
        <v>81</v>
      </c>
      <c r="B763" s="16">
        <v>29</v>
      </c>
      <c r="C763" s="56"/>
      <c r="D763" s="56"/>
      <c r="E763" s="79"/>
      <c r="F763" s="56"/>
      <c r="G763" s="517"/>
      <c r="H763" s="80" t="s">
        <v>84</v>
      </c>
      <c r="I763" s="78"/>
    </row>
    <row r="764" spans="1:13" s="136" customFormat="1" ht="13.5" thickBot="1">
      <c r="A764" s="15"/>
      <c r="B764" s="16"/>
      <c r="C764" s="56"/>
      <c r="D764" s="56"/>
      <c r="E764" s="79"/>
      <c r="F764" s="56"/>
      <c r="G764" s="517"/>
      <c r="H764" s="80"/>
      <c r="I764" s="78"/>
      <c r="K764" s="471">
        <f>SUM(F739:F755)</f>
        <v>668809</v>
      </c>
      <c r="L764" s="340">
        <f>SUM(G739:G755)</f>
        <v>656577.26</v>
      </c>
      <c r="M764" s="340">
        <f>SUM(I739:I755)</f>
        <v>37510.8</v>
      </c>
    </row>
    <row r="765" spans="1:9" s="36" customFormat="1" ht="13.5" thickBot="1">
      <c r="A765" s="19" t="s">
        <v>41</v>
      </c>
      <c r="B765" s="20" t="s">
        <v>76</v>
      </c>
      <c r="C765" s="680" t="s">
        <v>54</v>
      </c>
      <c r="D765" s="681"/>
      <c r="E765" s="21" t="s">
        <v>40</v>
      </c>
      <c r="F765" s="20" t="s">
        <v>85</v>
      </c>
      <c r="G765" s="414" t="s">
        <v>86</v>
      </c>
      <c r="H765" s="22" t="s">
        <v>87</v>
      </c>
      <c r="I765" s="203" t="s">
        <v>92</v>
      </c>
    </row>
    <row r="766" spans="1:10" s="18" customFormat="1" ht="12.75">
      <c r="A766" s="13"/>
      <c r="B766" s="94">
        <v>85395</v>
      </c>
      <c r="C766" s="404"/>
      <c r="D766" s="424"/>
      <c r="E766" s="425" t="s">
        <v>62</v>
      </c>
      <c r="F766" s="443">
        <f>SUM(F767)</f>
        <v>71110</v>
      </c>
      <c r="G766" s="633">
        <f>SUM(G767)</f>
        <v>51287.83</v>
      </c>
      <c r="H766" s="427">
        <f>G766*100/F766</f>
        <v>72.12463788496696</v>
      </c>
      <c r="I766" s="59">
        <f>SUM(I767)</f>
        <v>0</v>
      </c>
      <c r="J766" s="17"/>
    </row>
    <row r="767" spans="1:16" s="57" customFormat="1" ht="102">
      <c r="A767" s="28"/>
      <c r="B767" s="380"/>
      <c r="C767" s="30"/>
      <c r="D767" s="29"/>
      <c r="E767" s="423" t="s">
        <v>303</v>
      </c>
      <c r="F767" s="150">
        <f>SUM(F770:F777,F778:F798)</f>
        <v>71110</v>
      </c>
      <c r="G767" s="150">
        <v>51287.83</v>
      </c>
      <c r="H767" s="390">
        <f>G767*100/F767</f>
        <v>72.12463788496696</v>
      </c>
      <c r="I767" s="114">
        <f>SUM(I772:I786)</f>
        <v>0</v>
      </c>
      <c r="P767" s="457">
        <f>SUM(F772:F774)</f>
        <v>26732</v>
      </c>
    </row>
    <row r="768" spans="1:12" s="36" customFormat="1" ht="12.75">
      <c r="A768" s="28"/>
      <c r="B768" s="216"/>
      <c r="C768" s="81"/>
      <c r="D768" s="81"/>
      <c r="E768" s="40" t="s">
        <v>88</v>
      </c>
      <c r="F768" s="428"/>
      <c r="G768" s="516"/>
      <c r="H768" s="390" t="s">
        <v>84</v>
      </c>
      <c r="I768" s="114"/>
      <c r="J768" s="35"/>
      <c r="L768" s="355">
        <f>SUM(G770:G774)</f>
        <v>8872.4</v>
      </c>
    </row>
    <row r="769" spans="1:10" s="36" customFormat="1" ht="12.75">
      <c r="A769" s="204"/>
      <c r="B769" s="43"/>
      <c r="C769" s="429"/>
      <c r="D769" s="429"/>
      <c r="E769" s="430" t="s">
        <v>169</v>
      </c>
      <c r="F769" s="431"/>
      <c r="G769" s="518"/>
      <c r="H769" s="432"/>
      <c r="I769" s="46"/>
      <c r="J769" s="35"/>
    </row>
    <row r="770" spans="1:9" s="45" customFormat="1" ht="12.75">
      <c r="A770" s="28"/>
      <c r="B770" s="452"/>
      <c r="C770" s="29"/>
      <c r="D770" s="314">
        <v>4119</v>
      </c>
      <c r="E770" s="184" t="s">
        <v>79</v>
      </c>
      <c r="F770" s="153">
        <v>13</v>
      </c>
      <c r="G770" s="114">
        <v>12.82</v>
      </c>
      <c r="H770" s="390">
        <f>G770*100/F770</f>
        <v>98.61538461538461</v>
      </c>
      <c r="I770" s="114">
        <v>0</v>
      </c>
    </row>
    <row r="771" spans="1:10" s="36" customFormat="1" ht="12.75">
      <c r="A771" s="28"/>
      <c r="B771" s="452"/>
      <c r="C771" s="81"/>
      <c r="D771" s="441">
        <v>4129</v>
      </c>
      <c r="E771" s="442" t="s">
        <v>45</v>
      </c>
      <c r="F771" s="433">
        <v>2</v>
      </c>
      <c r="G771" s="162">
        <v>1.83</v>
      </c>
      <c r="H771" s="434">
        <f>G771*100/F771</f>
        <v>91.5</v>
      </c>
      <c r="I771" s="162">
        <v>0</v>
      </c>
      <c r="J771" s="35"/>
    </row>
    <row r="772" spans="1:13" s="57" customFormat="1" ht="25.5">
      <c r="A772" s="60"/>
      <c r="B772" s="28"/>
      <c r="C772" s="435"/>
      <c r="D772" s="436">
        <v>4179</v>
      </c>
      <c r="E772" s="31" t="s">
        <v>95</v>
      </c>
      <c r="F772" s="437">
        <v>23172</v>
      </c>
      <c r="G772" s="114">
        <v>6718.93</v>
      </c>
      <c r="H772" s="392">
        <f>G772*100/F772</f>
        <v>28.995900224408768</v>
      </c>
      <c r="I772" s="114">
        <v>0</v>
      </c>
      <c r="J772" s="56"/>
      <c r="K772" s="391">
        <f>SUM(G776:G787)</f>
        <v>11757.029999999999</v>
      </c>
      <c r="L772" s="391">
        <f>SUM(G772:G774)</f>
        <v>8857.75</v>
      </c>
      <c r="M772" s="465">
        <f>SUM(G790:G798)</f>
        <v>30651.36</v>
      </c>
    </row>
    <row r="773" spans="1:11" s="57" customFormat="1" ht="12.75">
      <c r="A773" s="63"/>
      <c r="B773" s="37"/>
      <c r="C773" s="65"/>
      <c r="D773" s="73">
        <v>4219</v>
      </c>
      <c r="E773" s="31" t="s">
        <v>188</v>
      </c>
      <c r="F773" s="48">
        <v>1058</v>
      </c>
      <c r="G773" s="114">
        <v>0</v>
      </c>
      <c r="H773" s="392">
        <f>G773*100/F773</f>
        <v>0</v>
      </c>
      <c r="I773" s="34">
        <v>0</v>
      </c>
      <c r="K773" s="391" t="s">
        <v>84</v>
      </c>
    </row>
    <row r="774" spans="1:11" s="57" customFormat="1" ht="12.75">
      <c r="A774" s="37"/>
      <c r="B774" s="82"/>
      <c r="C774" s="65"/>
      <c r="D774" s="73">
        <v>4309</v>
      </c>
      <c r="E774" s="31" t="s">
        <v>191</v>
      </c>
      <c r="F774" s="48">
        <v>2502</v>
      </c>
      <c r="G774" s="114">
        <v>2138.82</v>
      </c>
      <c r="H774" s="33">
        <f>G774*100/F774</f>
        <v>85.484412470024</v>
      </c>
      <c r="I774" s="34">
        <v>0</v>
      </c>
      <c r="K774" s="391" t="s">
        <v>84</v>
      </c>
    </row>
    <row r="775" spans="1:12" s="57" customFormat="1" ht="12.75">
      <c r="A775" s="204"/>
      <c r="B775" s="43"/>
      <c r="C775" s="44"/>
      <c r="D775" s="44"/>
      <c r="E775" s="438" t="s">
        <v>170</v>
      </c>
      <c r="F775" s="431"/>
      <c r="G775" s="521"/>
      <c r="H775" s="432"/>
      <c r="I775" s="169"/>
      <c r="K775" s="391">
        <f>SUM(I776:I787)</f>
        <v>0</v>
      </c>
      <c r="L775" s="391">
        <f>SUM(K772:M772)</f>
        <v>51266.14</v>
      </c>
    </row>
    <row r="776" spans="1:11" s="57" customFormat="1" ht="12.75">
      <c r="A776" s="60"/>
      <c r="B776" s="28"/>
      <c r="C776" s="29"/>
      <c r="D776" s="73">
        <v>3029</v>
      </c>
      <c r="E776" s="31" t="s">
        <v>171</v>
      </c>
      <c r="F776" s="109">
        <v>50</v>
      </c>
      <c r="G776" s="114">
        <v>28.7</v>
      </c>
      <c r="H776" s="390">
        <f aca="true" t="shared" si="35" ref="H776:H788">G776*100/F776</f>
        <v>57.4</v>
      </c>
      <c r="I776" s="114">
        <v>0</v>
      </c>
      <c r="K776" s="391" t="s">
        <v>84</v>
      </c>
    </row>
    <row r="777" spans="1:11" s="57" customFormat="1" ht="12.75">
      <c r="A777" s="60"/>
      <c r="B777" s="28"/>
      <c r="C777" s="29"/>
      <c r="D777" s="73">
        <v>4019</v>
      </c>
      <c r="E777" s="31" t="s">
        <v>30</v>
      </c>
      <c r="F777" s="152">
        <v>2101</v>
      </c>
      <c r="G777" s="114">
        <v>2052.84</v>
      </c>
      <c r="H777" s="390">
        <f t="shared" si="35"/>
        <v>97.70775821037601</v>
      </c>
      <c r="I777" s="114">
        <v>0</v>
      </c>
      <c r="K777" s="391" t="s">
        <v>84</v>
      </c>
    </row>
    <row r="778" spans="1:9" s="57" customFormat="1" ht="12.75">
      <c r="A778" s="28"/>
      <c r="B778" s="452"/>
      <c r="C778" s="29"/>
      <c r="D778" s="73">
        <v>4049</v>
      </c>
      <c r="E778" s="31" t="s">
        <v>172</v>
      </c>
      <c r="F778" s="152">
        <v>108</v>
      </c>
      <c r="G778" s="114">
        <v>107.71</v>
      </c>
      <c r="H778" s="390">
        <f t="shared" si="35"/>
        <v>99.73148148148148</v>
      </c>
      <c r="I778" s="114">
        <v>0</v>
      </c>
    </row>
    <row r="779" spans="1:10" s="36" customFormat="1" ht="12.75">
      <c r="A779" s="60"/>
      <c r="B779" s="28"/>
      <c r="C779" s="29"/>
      <c r="D779" s="73">
        <v>4119</v>
      </c>
      <c r="E779" s="31" t="s">
        <v>79</v>
      </c>
      <c r="F779" s="153">
        <v>519</v>
      </c>
      <c r="G779" s="114">
        <v>518.8</v>
      </c>
      <c r="H779" s="390">
        <f t="shared" si="35"/>
        <v>99.96146435452792</v>
      </c>
      <c r="I779" s="114">
        <v>0</v>
      </c>
      <c r="J779" s="35"/>
    </row>
    <row r="780" spans="1:10" s="36" customFormat="1" ht="12.75">
      <c r="A780" s="60"/>
      <c r="B780" s="28"/>
      <c r="C780" s="81"/>
      <c r="D780" s="42">
        <v>4129</v>
      </c>
      <c r="E780" s="40" t="s">
        <v>45</v>
      </c>
      <c r="F780" s="433">
        <v>72</v>
      </c>
      <c r="G780" s="162">
        <v>66.6</v>
      </c>
      <c r="H780" s="434">
        <f t="shared" si="35"/>
        <v>92.49999999999999</v>
      </c>
      <c r="I780" s="162">
        <v>0</v>
      </c>
      <c r="J780" s="35"/>
    </row>
    <row r="781" spans="1:10" s="36" customFormat="1" ht="25.5">
      <c r="A781" s="28"/>
      <c r="B781" s="452"/>
      <c r="C781" s="435"/>
      <c r="D781" s="436">
        <v>4179</v>
      </c>
      <c r="E781" s="72" t="s">
        <v>95</v>
      </c>
      <c r="F781" s="437">
        <v>2112</v>
      </c>
      <c r="G781" s="114">
        <v>2088.33</v>
      </c>
      <c r="H781" s="392">
        <f t="shared" si="35"/>
        <v>98.87926136363636</v>
      </c>
      <c r="I781" s="114">
        <v>0</v>
      </c>
      <c r="J781" s="35"/>
    </row>
    <row r="782" spans="1:12" s="36" customFormat="1" ht="12.75">
      <c r="A782" s="37"/>
      <c r="B782" s="82"/>
      <c r="C782" s="65"/>
      <c r="D782" s="73">
        <v>4219</v>
      </c>
      <c r="E782" s="31" t="s">
        <v>188</v>
      </c>
      <c r="F782" s="48">
        <v>716</v>
      </c>
      <c r="G782" s="114">
        <v>711.24</v>
      </c>
      <c r="H782" s="33">
        <f t="shared" si="35"/>
        <v>99.33519553072625</v>
      </c>
      <c r="I782" s="34">
        <v>0</v>
      </c>
      <c r="J782" s="35"/>
      <c r="L782" s="355">
        <f>SUM(G790:G798)</f>
        <v>30651.36</v>
      </c>
    </row>
    <row r="783" spans="1:9" s="36" customFormat="1" ht="12.75">
      <c r="A783" s="37"/>
      <c r="B783" s="82"/>
      <c r="C783" s="65"/>
      <c r="D783" s="73">
        <v>4309</v>
      </c>
      <c r="E783" s="31" t="s">
        <v>191</v>
      </c>
      <c r="F783" s="48">
        <v>7036</v>
      </c>
      <c r="G783" s="114">
        <v>6059.78</v>
      </c>
      <c r="H783" s="33">
        <f t="shared" si="35"/>
        <v>86.12535531552018</v>
      </c>
      <c r="I783" s="34">
        <v>0</v>
      </c>
    </row>
    <row r="784" spans="1:10" s="36" customFormat="1" ht="12.75">
      <c r="A784" s="63"/>
      <c r="B784" s="37"/>
      <c r="C784" s="65"/>
      <c r="D784" s="73">
        <v>4359</v>
      </c>
      <c r="E784" s="31" t="s">
        <v>192</v>
      </c>
      <c r="F784" s="48">
        <v>23</v>
      </c>
      <c r="G784" s="114">
        <v>23</v>
      </c>
      <c r="H784" s="33">
        <f t="shared" si="35"/>
        <v>100</v>
      </c>
      <c r="I784" s="34">
        <v>0</v>
      </c>
      <c r="J784" s="35"/>
    </row>
    <row r="785" spans="1:9" s="57" customFormat="1" ht="25.5">
      <c r="A785" s="63"/>
      <c r="B785" s="37"/>
      <c r="C785" s="65"/>
      <c r="D785" s="73">
        <v>4369</v>
      </c>
      <c r="E785" s="31" t="s">
        <v>194</v>
      </c>
      <c r="F785" s="48">
        <v>30</v>
      </c>
      <c r="G785" s="114">
        <v>22.82</v>
      </c>
      <c r="H785" s="33">
        <f t="shared" si="35"/>
        <v>76.06666666666666</v>
      </c>
      <c r="I785" s="34">
        <v>0</v>
      </c>
    </row>
    <row r="786" spans="1:9" s="57" customFormat="1" ht="12.75">
      <c r="A786" s="63"/>
      <c r="B786" s="37"/>
      <c r="C786" s="65"/>
      <c r="D786" s="73">
        <v>4439</v>
      </c>
      <c r="E786" s="31" t="s">
        <v>199</v>
      </c>
      <c r="F786" s="48">
        <v>23</v>
      </c>
      <c r="G786" s="114">
        <v>22.21</v>
      </c>
      <c r="H786" s="33">
        <f t="shared" si="35"/>
        <v>96.56521739130434</v>
      </c>
      <c r="I786" s="34">
        <v>0</v>
      </c>
    </row>
    <row r="787" spans="1:9" s="36" customFormat="1" ht="12.75">
      <c r="A787" s="63"/>
      <c r="B787" s="37"/>
      <c r="C787" s="65"/>
      <c r="D787" s="73">
        <v>4449</v>
      </c>
      <c r="E787" s="31" t="s">
        <v>200</v>
      </c>
      <c r="F787" s="48">
        <v>60</v>
      </c>
      <c r="G787" s="114">
        <v>55</v>
      </c>
      <c r="H787" s="33">
        <f t="shared" si="35"/>
        <v>91.66666666666667</v>
      </c>
      <c r="I787" s="34">
        <v>0</v>
      </c>
    </row>
    <row r="788" spans="1:9" s="36" customFormat="1" ht="25.5">
      <c r="A788" s="37"/>
      <c r="B788" s="82"/>
      <c r="C788" s="39"/>
      <c r="D788" s="42">
        <v>4709</v>
      </c>
      <c r="E788" s="31" t="s">
        <v>279</v>
      </c>
      <c r="F788" s="496">
        <v>14</v>
      </c>
      <c r="G788" s="114">
        <v>7.04</v>
      </c>
      <c r="H788" s="33">
        <f t="shared" si="35"/>
        <v>50.285714285714285</v>
      </c>
      <c r="I788" s="34"/>
    </row>
    <row r="789" spans="1:10" s="36" customFormat="1" ht="12.75">
      <c r="A789" s="43"/>
      <c r="B789" s="213"/>
      <c r="C789" s="429"/>
      <c r="D789" s="429"/>
      <c r="E789" s="430" t="s">
        <v>252</v>
      </c>
      <c r="F789" s="431"/>
      <c r="G789" s="518"/>
      <c r="H789" s="432"/>
      <c r="I789" s="46"/>
      <c r="J789" s="35"/>
    </row>
    <row r="790" spans="1:9" s="45" customFormat="1" ht="12.75">
      <c r="A790" s="107"/>
      <c r="B790" s="412"/>
      <c r="C790" s="29"/>
      <c r="D790" s="314">
        <v>4119</v>
      </c>
      <c r="E790" s="184" t="s">
        <v>79</v>
      </c>
      <c r="F790" s="153">
        <v>86</v>
      </c>
      <c r="G790" s="114">
        <v>85.77</v>
      </c>
      <c r="H790" s="390">
        <f aca="true" t="shared" si="36" ref="H790:H801">G790*100/F790</f>
        <v>99.73255813953489</v>
      </c>
      <c r="I790" s="114">
        <v>0</v>
      </c>
    </row>
    <row r="791" spans="1:16" s="45" customFormat="1" ht="12.75">
      <c r="A791" s="15" t="s">
        <v>81</v>
      </c>
      <c r="B791" s="16">
        <v>30</v>
      </c>
      <c r="C791" s="56"/>
      <c r="D791" s="56"/>
      <c r="E791" s="79"/>
      <c r="F791" s="56"/>
      <c r="G791" s="517" t="s">
        <v>84</v>
      </c>
      <c r="H791" s="80" t="s">
        <v>84</v>
      </c>
      <c r="I791" s="78"/>
      <c r="P791" s="512">
        <f>SUM(F776:F786)</f>
        <v>12790</v>
      </c>
    </row>
    <row r="792" spans="1:9" s="57" customFormat="1" ht="13.5" thickBot="1">
      <c r="A792" s="15"/>
      <c r="B792" s="16"/>
      <c r="C792" s="56"/>
      <c r="D792" s="56"/>
      <c r="E792" s="79"/>
      <c r="F792" s="56"/>
      <c r="G792" s="517" t="s">
        <v>84</v>
      </c>
      <c r="H792" s="80"/>
      <c r="I792" s="78"/>
    </row>
    <row r="793" spans="1:9" s="57" customFormat="1" ht="13.5" thickBot="1">
      <c r="A793" s="19" t="s">
        <v>41</v>
      </c>
      <c r="B793" s="20" t="s">
        <v>76</v>
      </c>
      <c r="C793" s="680" t="s">
        <v>54</v>
      </c>
      <c r="D793" s="681"/>
      <c r="E793" s="21" t="s">
        <v>40</v>
      </c>
      <c r="F793" s="20" t="s">
        <v>85</v>
      </c>
      <c r="G793" s="414" t="s">
        <v>86</v>
      </c>
      <c r="H793" s="22" t="s">
        <v>87</v>
      </c>
      <c r="I793" s="203" t="s">
        <v>92</v>
      </c>
    </row>
    <row r="794" spans="1:10" s="36" customFormat="1" ht="12.75">
      <c r="A794" s="28"/>
      <c r="B794" s="452"/>
      <c r="C794" s="81"/>
      <c r="D794" s="441">
        <v>4129</v>
      </c>
      <c r="E794" s="442" t="s">
        <v>45</v>
      </c>
      <c r="F794" s="433">
        <v>10</v>
      </c>
      <c r="G794" s="162">
        <v>9.28</v>
      </c>
      <c r="H794" s="434">
        <f t="shared" si="36"/>
        <v>92.79999999999998</v>
      </c>
      <c r="I794" s="162">
        <v>0</v>
      </c>
      <c r="J794" s="35"/>
    </row>
    <row r="795" spans="1:11" s="57" customFormat="1" ht="25.5">
      <c r="A795" s="28"/>
      <c r="B795" s="452"/>
      <c r="C795" s="435"/>
      <c r="D795" s="439">
        <v>4179</v>
      </c>
      <c r="E795" s="184" t="s">
        <v>173</v>
      </c>
      <c r="F795" s="437">
        <v>22250</v>
      </c>
      <c r="G795" s="114">
        <v>21553.33</v>
      </c>
      <c r="H795" s="392">
        <f t="shared" si="36"/>
        <v>96.8688988764045</v>
      </c>
      <c r="I795" s="114">
        <v>0</v>
      </c>
      <c r="J795" s="56"/>
      <c r="K795" s="391" t="s">
        <v>84</v>
      </c>
    </row>
    <row r="796" spans="1:13" s="57" customFormat="1" ht="12.75">
      <c r="A796" s="37"/>
      <c r="B796" s="82"/>
      <c r="C796" s="65"/>
      <c r="D796" s="73">
        <v>4219</v>
      </c>
      <c r="E796" s="31" t="s">
        <v>188</v>
      </c>
      <c r="F796" s="48">
        <v>7215</v>
      </c>
      <c r="G796" s="114">
        <v>7214.75</v>
      </c>
      <c r="H796" s="392">
        <f t="shared" si="36"/>
        <v>99.99653499653499</v>
      </c>
      <c r="I796" s="34">
        <v>0</v>
      </c>
      <c r="K796" s="391" t="s">
        <v>84</v>
      </c>
      <c r="M796" s="465" t="e">
        <f>SUM(#REF!,#REF!)</f>
        <v>#REF!</v>
      </c>
    </row>
    <row r="797" spans="1:13" s="57" customFormat="1" ht="12.75">
      <c r="A797" s="37"/>
      <c r="B797" s="82"/>
      <c r="C797" s="39"/>
      <c r="D797" s="42">
        <v>4249</v>
      </c>
      <c r="E797" s="31" t="s">
        <v>206</v>
      </c>
      <c r="F797" s="231">
        <v>1492</v>
      </c>
      <c r="G797" s="114">
        <v>1343.03</v>
      </c>
      <c r="H797" s="390">
        <f t="shared" si="36"/>
        <v>90.01541554959786</v>
      </c>
      <c r="I797" s="49"/>
      <c r="K797" s="391"/>
      <c r="M797" s="465"/>
    </row>
    <row r="798" spans="1:11" s="57" customFormat="1" ht="13.5" thickBot="1">
      <c r="A798" s="235"/>
      <c r="B798" s="485"/>
      <c r="C798" s="409"/>
      <c r="D798" s="115">
        <v>4309</v>
      </c>
      <c r="E798" s="116" t="s">
        <v>191</v>
      </c>
      <c r="F798" s="327">
        <v>446</v>
      </c>
      <c r="G798" s="602">
        <v>445.2</v>
      </c>
      <c r="H798" s="129">
        <f t="shared" si="36"/>
        <v>99.82062780269058</v>
      </c>
      <c r="I798" s="117">
        <v>0</v>
      </c>
      <c r="K798" s="391" t="s">
        <v>84</v>
      </c>
    </row>
    <row r="799" spans="1:11" s="36" customFormat="1" ht="12.75">
      <c r="A799" s="505">
        <v>854</v>
      </c>
      <c r="B799" s="244"/>
      <c r="C799" s="244"/>
      <c r="D799" s="245"/>
      <c r="E799" s="493" t="s">
        <v>37</v>
      </c>
      <c r="F799" s="506">
        <f>SUM(F818,F812,F800)</f>
        <v>669963</v>
      </c>
      <c r="G799" s="506">
        <f>SUM(G818,G812,G800)</f>
        <v>627799.95</v>
      </c>
      <c r="H799" s="241">
        <f t="shared" si="36"/>
        <v>93.70665992002543</v>
      </c>
      <c r="I799" s="248">
        <f>SUM(I818,I812,I800)</f>
        <v>52235.43</v>
      </c>
      <c r="J799" s="35"/>
      <c r="K799" s="355" t="s">
        <v>84</v>
      </c>
    </row>
    <row r="800" spans="1:9" s="136" customFormat="1" ht="12.75">
      <c r="A800" s="1"/>
      <c r="B800" s="112">
        <v>85401</v>
      </c>
      <c r="C800" s="2"/>
      <c r="D800" s="3"/>
      <c r="E800" s="25" t="s">
        <v>74</v>
      </c>
      <c r="F800" s="91">
        <f>SUM(F801)</f>
        <v>418491</v>
      </c>
      <c r="G800" s="549">
        <f>SUM(G801)</f>
        <v>417535.62</v>
      </c>
      <c r="H800" s="26">
        <f t="shared" si="36"/>
        <v>99.77170835215094</v>
      </c>
      <c r="I800" s="27">
        <f>SUM(I801)</f>
        <v>52235.43</v>
      </c>
    </row>
    <row r="801" spans="1:11" s="136" customFormat="1" ht="38.25">
      <c r="A801" s="113"/>
      <c r="B801" s="481"/>
      <c r="C801" s="30"/>
      <c r="D801" s="29"/>
      <c r="E801" s="31" t="s">
        <v>152</v>
      </c>
      <c r="F801" s="150">
        <f>SUM(F803:F811)</f>
        <v>418491</v>
      </c>
      <c r="G801" s="150">
        <f>SUM(G803:G811)</f>
        <v>417535.62</v>
      </c>
      <c r="H801" s="135">
        <f t="shared" si="36"/>
        <v>99.77170835215094</v>
      </c>
      <c r="I801" s="134">
        <f>SUM(I803:I811)</f>
        <v>52235.43</v>
      </c>
      <c r="K801" s="340" t="s">
        <v>84</v>
      </c>
    </row>
    <row r="802" spans="1:9" s="136" customFormat="1" ht="12.75">
      <c r="A802" s="145"/>
      <c r="B802" s="339"/>
      <c r="C802" s="138"/>
      <c r="D802" s="138"/>
      <c r="E802" s="40" t="s">
        <v>88</v>
      </c>
      <c r="F802" s="151"/>
      <c r="G802" s="114"/>
      <c r="H802" s="135" t="s">
        <v>84</v>
      </c>
      <c r="I802" s="134"/>
    </row>
    <row r="803" spans="1:9" s="136" customFormat="1" ht="12.75">
      <c r="A803" s="63"/>
      <c r="B803" s="37"/>
      <c r="C803" s="65"/>
      <c r="D803" s="73">
        <v>3020</v>
      </c>
      <c r="E803" s="31" t="s">
        <v>113</v>
      </c>
      <c r="F803" s="109">
        <v>1206</v>
      </c>
      <c r="G803" s="114">
        <v>1205.75</v>
      </c>
      <c r="H803" s="33">
        <f>G803*100/F803</f>
        <v>99.97927031509121</v>
      </c>
      <c r="I803" s="34">
        <v>0</v>
      </c>
    </row>
    <row r="804" spans="1:10" s="36" customFormat="1" ht="12.75">
      <c r="A804" s="372"/>
      <c r="B804" s="137"/>
      <c r="C804" s="146"/>
      <c r="D804" s="73">
        <v>4010</v>
      </c>
      <c r="E804" s="31" t="s">
        <v>30</v>
      </c>
      <c r="F804" s="147">
        <v>295958</v>
      </c>
      <c r="G804" s="114">
        <v>295041.38</v>
      </c>
      <c r="H804" s="135">
        <f aca="true" t="shared" si="37" ref="H804:H813">G804*100/F804</f>
        <v>99.69028713533677</v>
      </c>
      <c r="I804" s="134">
        <v>16279.01</v>
      </c>
      <c r="J804" s="35"/>
    </row>
    <row r="805" spans="1:10" s="36" customFormat="1" ht="12.75">
      <c r="A805" s="372"/>
      <c r="B805" s="137"/>
      <c r="C805" s="146"/>
      <c r="D805" s="73">
        <v>4040</v>
      </c>
      <c r="E805" s="31" t="s">
        <v>69</v>
      </c>
      <c r="F805" s="152">
        <v>21914</v>
      </c>
      <c r="G805" s="114">
        <v>21900.99</v>
      </c>
      <c r="H805" s="135">
        <f t="shared" si="37"/>
        <v>99.9406315597335</v>
      </c>
      <c r="I805" s="134">
        <v>23748.67</v>
      </c>
      <c r="J805" s="35"/>
    </row>
    <row r="806" spans="1:10" s="36" customFormat="1" ht="12.75">
      <c r="A806" s="372"/>
      <c r="B806" s="137"/>
      <c r="C806" s="146"/>
      <c r="D806" s="73">
        <v>4110</v>
      </c>
      <c r="E806" s="31" t="s">
        <v>79</v>
      </c>
      <c r="F806" s="152">
        <v>53172</v>
      </c>
      <c r="G806" s="114">
        <v>53167.25</v>
      </c>
      <c r="H806" s="135">
        <f t="shared" si="37"/>
        <v>99.99106672684871</v>
      </c>
      <c r="I806" s="134">
        <v>10527.27</v>
      </c>
      <c r="J806" s="35"/>
    </row>
    <row r="807" spans="1:10" s="36" customFormat="1" ht="12.75">
      <c r="A807" s="145"/>
      <c r="B807" s="137"/>
      <c r="C807" s="146"/>
      <c r="D807" s="73">
        <v>4120</v>
      </c>
      <c r="E807" s="31" t="s">
        <v>45</v>
      </c>
      <c r="F807" s="153">
        <v>7615</v>
      </c>
      <c r="G807" s="114">
        <v>7613.05</v>
      </c>
      <c r="H807" s="135">
        <f t="shared" si="37"/>
        <v>99.97439264609324</v>
      </c>
      <c r="I807" s="134">
        <v>1494.48</v>
      </c>
      <c r="J807" s="35"/>
    </row>
    <row r="808" spans="1:10" s="36" customFormat="1" ht="12.75">
      <c r="A808" s="63"/>
      <c r="B808" s="37"/>
      <c r="C808" s="65"/>
      <c r="D808" s="73">
        <v>4140</v>
      </c>
      <c r="E808" s="31" t="s">
        <v>204</v>
      </c>
      <c r="F808" s="48">
        <v>1999</v>
      </c>
      <c r="G808" s="114">
        <v>1998</v>
      </c>
      <c r="H808" s="33">
        <f t="shared" si="37"/>
        <v>99.94997498749375</v>
      </c>
      <c r="I808" s="34">
        <v>186</v>
      </c>
      <c r="J808" s="35"/>
    </row>
    <row r="809" spans="1:10" s="36" customFormat="1" ht="12.75">
      <c r="A809" s="63"/>
      <c r="B809" s="37"/>
      <c r="C809" s="65"/>
      <c r="D809" s="73">
        <v>4210</v>
      </c>
      <c r="E809" s="31" t="s">
        <v>188</v>
      </c>
      <c r="F809" s="48">
        <v>8863</v>
      </c>
      <c r="G809" s="114">
        <v>8845.2</v>
      </c>
      <c r="H809" s="33">
        <f t="shared" si="37"/>
        <v>99.79916506826133</v>
      </c>
      <c r="I809" s="34">
        <v>0</v>
      </c>
      <c r="J809" s="35"/>
    </row>
    <row r="810" spans="1:10" s="45" customFormat="1" ht="12.75">
      <c r="A810" s="63"/>
      <c r="B810" s="37"/>
      <c r="C810" s="65"/>
      <c r="D810" s="73">
        <v>4440</v>
      </c>
      <c r="E810" s="31" t="s">
        <v>200</v>
      </c>
      <c r="F810" s="48">
        <v>27739</v>
      </c>
      <c r="G810" s="114">
        <v>27739</v>
      </c>
      <c r="H810" s="33">
        <f t="shared" si="37"/>
        <v>100</v>
      </c>
      <c r="I810" s="34">
        <v>0</v>
      </c>
      <c r="J810" s="44"/>
    </row>
    <row r="811" spans="1:9" s="57" customFormat="1" ht="25.5">
      <c r="A811" s="37"/>
      <c r="B811" s="76"/>
      <c r="C811" s="65"/>
      <c r="D811" s="73">
        <v>4700</v>
      </c>
      <c r="E811" s="31" t="s">
        <v>280</v>
      </c>
      <c r="F811" s="48">
        <v>25</v>
      </c>
      <c r="G811" s="114">
        <v>25</v>
      </c>
      <c r="H811" s="33">
        <f>G811*100/F811</f>
        <v>100</v>
      </c>
      <c r="I811" s="34">
        <v>0</v>
      </c>
    </row>
    <row r="812" spans="1:11" s="57" customFormat="1" ht="12.75">
      <c r="A812" s="13"/>
      <c r="B812" s="217">
        <v>85415</v>
      </c>
      <c r="C812" s="6"/>
      <c r="D812" s="7"/>
      <c r="E812" s="120" t="s">
        <v>68</v>
      </c>
      <c r="F812" s="180">
        <f>SUM(F813)</f>
        <v>249656</v>
      </c>
      <c r="G812" s="623">
        <f>SUM(G813)</f>
        <v>208956.33000000002</v>
      </c>
      <c r="H812" s="170">
        <f t="shared" si="37"/>
        <v>83.6977000352485</v>
      </c>
      <c r="I812" s="302">
        <f>SUM(I813)</f>
        <v>0</v>
      </c>
      <c r="J812" s="56"/>
      <c r="K812" s="391" t="s">
        <v>84</v>
      </c>
    </row>
    <row r="813" spans="1:9" s="57" customFormat="1" ht="12.75">
      <c r="A813" s="28"/>
      <c r="B813" s="163"/>
      <c r="C813" s="298"/>
      <c r="D813" s="163"/>
      <c r="E813" s="196" t="s">
        <v>82</v>
      </c>
      <c r="F813" s="227">
        <f>SUM(F816:F817)</f>
        <v>249656</v>
      </c>
      <c r="G813" s="624">
        <f>SUM(G816:G817)</f>
        <v>208956.33000000002</v>
      </c>
      <c r="H813" s="52">
        <f t="shared" si="37"/>
        <v>83.6977000352485</v>
      </c>
      <c r="I813" s="132">
        <v>0</v>
      </c>
    </row>
    <row r="814" spans="1:9" s="5" customFormat="1" ht="25.5">
      <c r="A814" s="43"/>
      <c r="B814" s="83"/>
      <c r="C814" s="293"/>
      <c r="D814" s="325" t="s">
        <v>84</v>
      </c>
      <c r="E814" s="225" t="s">
        <v>162</v>
      </c>
      <c r="F814" s="228" t="s">
        <v>84</v>
      </c>
      <c r="G814" s="586"/>
      <c r="H814" s="23" t="s">
        <v>84</v>
      </c>
      <c r="I814" s="226"/>
    </row>
    <row r="815" spans="1:9" s="136" customFormat="1" ht="12.75">
      <c r="A815" s="28"/>
      <c r="B815" s="216"/>
      <c r="C815" s="81"/>
      <c r="D815" s="81"/>
      <c r="E815" s="40" t="s">
        <v>88</v>
      </c>
      <c r="F815" s="151"/>
      <c r="G815" s="114"/>
      <c r="H815" s="390" t="s">
        <v>84</v>
      </c>
      <c r="I815" s="114"/>
    </row>
    <row r="816" spans="1:10" s="36" customFormat="1" ht="12.75">
      <c r="A816" s="28"/>
      <c r="B816" s="452"/>
      <c r="C816" s="29"/>
      <c r="D816" s="73">
        <v>3240</v>
      </c>
      <c r="E816" s="31" t="s">
        <v>114</v>
      </c>
      <c r="F816" s="109">
        <v>160526</v>
      </c>
      <c r="G816" s="114">
        <v>135305.45</v>
      </c>
      <c r="H816" s="390">
        <f>G816*100/F816</f>
        <v>84.28880679765273</v>
      </c>
      <c r="I816" s="114">
        <v>0</v>
      </c>
      <c r="J816" s="35"/>
    </row>
    <row r="817" spans="1:10" s="36" customFormat="1" ht="12.75">
      <c r="A817" s="28"/>
      <c r="B817" s="412"/>
      <c r="C817" s="29"/>
      <c r="D817" s="73">
        <v>3260</v>
      </c>
      <c r="E817" s="31" t="s">
        <v>163</v>
      </c>
      <c r="F817" s="147">
        <v>89130</v>
      </c>
      <c r="G817" s="114">
        <v>73650.88</v>
      </c>
      <c r="H817" s="390">
        <f>G817*100/F817</f>
        <v>82.63309772242792</v>
      </c>
      <c r="I817" s="114">
        <v>0</v>
      </c>
      <c r="J817" s="35"/>
    </row>
    <row r="818" spans="1:10" s="36" customFormat="1" ht="12.75">
      <c r="A818" s="13"/>
      <c r="B818" s="94">
        <v>85446</v>
      </c>
      <c r="C818" s="8"/>
      <c r="D818" s="9"/>
      <c r="E818" s="95" t="s">
        <v>50</v>
      </c>
      <c r="F818" s="96">
        <f>SUM(F819)</f>
        <v>1816</v>
      </c>
      <c r="G818" s="596">
        <f>SUM(G819)</f>
        <v>1308</v>
      </c>
      <c r="H818" s="26">
        <f>G818*100/F818</f>
        <v>72.02643171806167</v>
      </c>
      <c r="I818" s="59">
        <v>0</v>
      </c>
      <c r="J818" s="35"/>
    </row>
    <row r="819" spans="1:10" s="36" customFormat="1" ht="38.25">
      <c r="A819" s="113"/>
      <c r="B819" s="97"/>
      <c r="C819" s="97"/>
      <c r="D819" s="98"/>
      <c r="E819" s="72" t="s">
        <v>132</v>
      </c>
      <c r="F819" s="185">
        <f>SUM(F821:F826)</f>
        <v>1816</v>
      </c>
      <c r="G819" s="185">
        <f>SUM(G821:G826)</f>
        <v>1308</v>
      </c>
      <c r="H819" s="154">
        <f>G819*100/F819</f>
        <v>72.02643171806167</v>
      </c>
      <c r="I819" s="134">
        <f>SUM(I821:I826)</f>
        <v>0</v>
      </c>
      <c r="J819" s="35"/>
    </row>
    <row r="820" spans="1:10" s="36" customFormat="1" ht="12.75">
      <c r="A820" s="37"/>
      <c r="B820" s="394"/>
      <c r="C820" s="370"/>
      <c r="D820" s="370"/>
      <c r="E820" s="486" t="s">
        <v>88</v>
      </c>
      <c r="F820" s="189"/>
      <c r="G820" s="193"/>
      <c r="H820" s="392" t="s">
        <v>84</v>
      </c>
      <c r="I820" s="68"/>
      <c r="J820" s="35"/>
    </row>
    <row r="821" spans="1:9" s="11" customFormat="1" ht="17.25" customHeight="1">
      <c r="A821" s="63"/>
      <c r="B821" s="37"/>
      <c r="C821" s="65"/>
      <c r="D821" s="73">
        <v>4210</v>
      </c>
      <c r="E821" s="31" t="s">
        <v>188</v>
      </c>
      <c r="F821" s="48">
        <v>100</v>
      </c>
      <c r="G821" s="114">
        <v>74</v>
      </c>
      <c r="H821" s="154">
        <f aca="true" t="shared" si="38" ref="H821:H829">G821*100/F821</f>
        <v>74</v>
      </c>
      <c r="I821" s="34">
        <v>0</v>
      </c>
    </row>
    <row r="822" spans="1:9" s="5" customFormat="1" ht="12.75">
      <c r="A822" s="75"/>
      <c r="B822" s="76"/>
      <c r="C822" s="65"/>
      <c r="D822" s="73">
        <v>4300</v>
      </c>
      <c r="E822" s="31" t="s">
        <v>191</v>
      </c>
      <c r="F822" s="48">
        <v>350</v>
      </c>
      <c r="G822" s="114">
        <v>350</v>
      </c>
      <c r="H822" s="154">
        <f t="shared" si="38"/>
        <v>100</v>
      </c>
      <c r="I822" s="34">
        <v>0</v>
      </c>
    </row>
    <row r="823" spans="1:10" s="36" customFormat="1" ht="12.75">
      <c r="A823" s="15" t="s">
        <v>81</v>
      </c>
      <c r="B823" s="16">
        <v>31</v>
      </c>
      <c r="C823" s="56"/>
      <c r="D823" s="56"/>
      <c r="E823" s="79"/>
      <c r="F823" s="56"/>
      <c r="G823" s="517"/>
      <c r="H823" s="80" t="s">
        <v>84</v>
      </c>
      <c r="I823" s="78"/>
      <c r="J823" s="35"/>
    </row>
    <row r="824" spans="1:9" s="5" customFormat="1" ht="13.5" thickBot="1">
      <c r="A824" s="15"/>
      <c r="B824" s="16"/>
      <c r="C824" s="56"/>
      <c r="D824" s="56"/>
      <c r="E824" s="79"/>
      <c r="F824" s="56"/>
      <c r="G824" s="517"/>
      <c r="H824" s="80"/>
      <c r="I824" s="78"/>
    </row>
    <row r="825" spans="1:10" s="36" customFormat="1" ht="13.5" thickBot="1">
      <c r="A825" s="19" t="s">
        <v>41</v>
      </c>
      <c r="B825" s="20" t="s">
        <v>76</v>
      </c>
      <c r="C825" s="680" t="s">
        <v>54</v>
      </c>
      <c r="D825" s="681"/>
      <c r="E825" s="21" t="s">
        <v>40</v>
      </c>
      <c r="F825" s="20" t="s">
        <v>85</v>
      </c>
      <c r="G825" s="414" t="s">
        <v>86</v>
      </c>
      <c r="H825" s="22" t="s">
        <v>87</v>
      </c>
      <c r="I825" s="203" t="s">
        <v>92</v>
      </c>
      <c r="J825" s="35"/>
    </row>
    <row r="826" spans="1:10" s="36" customFormat="1" ht="26.25" thickBot="1">
      <c r="A826" s="63"/>
      <c r="B826" s="37"/>
      <c r="C826" s="65"/>
      <c r="D826" s="73">
        <v>4700</v>
      </c>
      <c r="E826" s="31" t="s">
        <v>279</v>
      </c>
      <c r="F826" s="48">
        <v>1366</v>
      </c>
      <c r="G826" s="114">
        <v>884</v>
      </c>
      <c r="H826" s="410">
        <f t="shared" si="38"/>
        <v>64.71449487554905</v>
      </c>
      <c r="I826" s="117">
        <v>0</v>
      </c>
      <c r="J826" s="35"/>
    </row>
    <row r="827" spans="1:10" s="36" customFormat="1" ht="12.75">
      <c r="A827" s="487">
        <v>900</v>
      </c>
      <c r="B827" s="316"/>
      <c r="C827" s="316"/>
      <c r="D827" s="317"/>
      <c r="E827" s="318" t="s">
        <v>67</v>
      </c>
      <c r="F827" s="319">
        <f>SUM(F856,F847,F841,F832,F828)</f>
        <v>6620693</v>
      </c>
      <c r="G827" s="625">
        <f>SUM(G856,G847,G841,G832,G828)</f>
        <v>4742643.34</v>
      </c>
      <c r="H827" s="241">
        <f t="shared" si="38"/>
        <v>71.63363925800516</v>
      </c>
      <c r="I827" s="248">
        <f>SUM(I828,I832,I841,I847,I856)</f>
        <v>406487.73</v>
      </c>
      <c r="J827" s="35"/>
    </row>
    <row r="828" spans="1:11" s="5" customFormat="1" ht="12.75" customHeight="1">
      <c r="A828" s="14"/>
      <c r="B828" s="94">
        <v>90002</v>
      </c>
      <c r="C828" s="8"/>
      <c r="D828" s="9"/>
      <c r="E828" s="95" t="s">
        <v>58</v>
      </c>
      <c r="F828" s="191">
        <f>SUM(F829)</f>
        <v>4500</v>
      </c>
      <c r="G828" s="595">
        <f>SUM(G829)</f>
        <v>3900</v>
      </c>
      <c r="H828" s="26">
        <f t="shared" si="38"/>
        <v>86.66666666666667</v>
      </c>
      <c r="I828" s="59">
        <f>SUM(I829)</f>
        <v>0</v>
      </c>
      <c r="K828" s="356" t="s">
        <v>84</v>
      </c>
    </row>
    <row r="829" spans="1:9" s="36" customFormat="1" ht="38.25">
      <c r="A829" s="28"/>
      <c r="B829" s="380"/>
      <c r="C829" s="30"/>
      <c r="D829" s="29"/>
      <c r="E829" s="31" t="s">
        <v>0</v>
      </c>
      <c r="F829" s="92">
        <f>SUM(F831)</f>
        <v>4500</v>
      </c>
      <c r="G829" s="150">
        <f>SUM(G831)</f>
        <v>3900</v>
      </c>
      <c r="H829" s="33">
        <f t="shared" si="38"/>
        <v>86.66666666666667</v>
      </c>
      <c r="I829" s="34">
        <f>SUM(I831)</f>
        <v>0</v>
      </c>
    </row>
    <row r="830" spans="1:10" s="36" customFormat="1" ht="12.75">
      <c r="A830" s="37"/>
      <c r="B830" s="394"/>
      <c r="C830" s="35"/>
      <c r="D830" s="35"/>
      <c r="E830" s="67" t="s">
        <v>88</v>
      </c>
      <c r="F830" s="393"/>
      <c r="G830" s="193"/>
      <c r="H830" s="390" t="s">
        <v>84</v>
      </c>
      <c r="I830" s="68"/>
      <c r="J830" s="35"/>
    </row>
    <row r="831" spans="1:10" s="36" customFormat="1" ht="12.75">
      <c r="A831" s="37"/>
      <c r="B831" s="395"/>
      <c r="C831" s="65"/>
      <c r="D831" s="73">
        <v>4300</v>
      </c>
      <c r="E831" s="31" t="s">
        <v>191</v>
      </c>
      <c r="F831" s="48">
        <v>4500</v>
      </c>
      <c r="G831" s="114">
        <v>3900</v>
      </c>
      <c r="H831" s="33">
        <f>G831*100/F831</f>
        <v>86.66666666666667</v>
      </c>
      <c r="I831" s="34">
        <v>0</v>
      </c>
      <c r="J831" s="35"/>
    </row>
    <row r="832" spans="1:9" s="57" customFormat="1" ht="12.75">
      <c r="A832" s="13"/>
      <c r="B832" s="94">
        <v>90003</v>
      </c>
      <c r="C832" s="8"/>
      <c r="D832" s="9"/>
      <c r="E832" s="25" t="s">
        <v>48</v>
      </c>
      <c r="F832" s="91">
        <f>SUM(F833:F833)</f>
        <v>2310266</v>
      </c>
      <c r="G832" s="549">
        <f>SUM(G833:G833)</f>
        <v>1117832.72</v>
      </c>
      <c r="H832" s="26">
        <f>G832*100/F832</f>
        <v>48.38545518135141</v>
      </c>
      <c r="I832" s="27">
        <f>SUM(I833)</f>
        <v>341902.11</v>
      </c>
    </row>
    <row r="833" spans="1:9" s="57" customFormat="1" ht="38.25">
      <c r="A833" s="28"/>
      <c r="B833" s="81"/>
      <c r="C833" s="30"/>
      <c r="D833" s="29"/>
      <c r="E833" s="31" t="s">
        <v>133</v>
      </c>
      <c r="F833" s="92">
        <f>SUM(F835:F837,F838:F840)</f>
        <v>2310266</v>
      </c>
      <c r="G833" s="150">
        <f>SUM(G835,G837:G840)</f>
        <v>1117832.72</v>
      </c>
      <c r="H833" s="33">
        <f>G833*100/F833</f>
        <v>48.38545518135141</v>
      </c>
      <c r="I833" s="34">
        <f>SUM(I837:I840)</f>
        <v>341902.11</v>
      </c>
    </row>
    <row r="834" spans="1:10" s="18" customFormat="1" ht="12.75">
      <c r="A834" s="63"/>
      <c r="B834" s="64"/>
      <c r="C834" s="35"/>
      <c r="D834" s="35"/>
      <c r="E834" s="67" t="s">
        <v>88</v>
      </c>
      <c r="F834" s="553"/>
      <c r="G834" s="193"/>
      <c r="H834" s="390" t="s">
        <v>84</v>
      </c>
      <c r="I834" s="68"/>
      <c r="J834" s="17"/>
    </row>
    <row r="835" spans="1:10" s="18" customFormat="1" ht="38.25">
      <c r="A835" s="63"/>
      <c r="B835" s="37"/>
      <c r="C835" s="173"/>
      <c r="D835" s="556">
        <v>2710</v>
      </c>
      <c r="E835" s="555" t="s">
        <v>258</v>
      </c>
      <c r="F835" s="491">
        <v>20000</v>
      </c>
      <c r="G835" s="193">
        <v>1912.44</v>
      </c>
      <c r="H835" s="33">
        <f aca="true" t="shared" si="39" ref="H835:H842">G835*100/F835</f>
        <v>9.5622</v>
      </c>
      <c r="I835" s="68">
        <v>0</v>
      </c>
      <c r="J835" s="17"/>
    </row>
    <row r="836" spans="1:10" s="18" customFormat="1" ht="38.25">
      <c r="A836" s="63"/>
      <c r="B836" s="37"/>
      <c r="C836" s="102"/>
      <c r="D836" s="557"/>
      <c r="E836" s="559" t="s">
        <v>259</v>
      </c>
      <c r="F836" s="560"/>
      <c r="G836" s="169">
        <v>1912.44</v>
      </c>
      <c r="H836" s="561" t="s">
        <v>84</v>
      </c>
      <c r="I836" s="68">
        <v>0</v>
      </c>
      <c r="J836" s="17"/>
    </row>
    <row r="837" spans="1:10" s="36" customFormat="1" ht="12.75">
      <c r="A837" s="63"/>
      <c r="B837" s="37"/>
      <c r="C837" s="54"/>
      <c r="D837" s="466">
        <v>4210</v>
      </c>
      <c r="E837" s="55" t="s">
        <v>188</v>
      </c>
      <c r="F837" s="48">
        <v>147166</v>
      </c>
      <c r="G837" s="114">
        <v>72420.24</v>
      </c>
      <c r="H837" s="33">
        <f t="shared" si="39"/>
        <v>49.209899025590154</v>
      </c>
      <c r="I837" s="34">
        <v>0</v>
      </c>
      <c r="J837" s="35"/>
    </row>
    <row r="838" spans="1:9" s="36" customFormat="1" ht="12.75">
      <c r="A838" s="37"/>
      <c r="B838" s="82"/>
      <c r="C838" s="65"/>
      <c r="D838" s="73">
        <v>4260</v>
      </c>
      <c r="E838" s="31" t="s">
        <v>193</v>
      </c>
      <c r="F838" s="48">
        <v>4300</v>
      </c>
      <c r="G838" s="114">
        <v>3656.39</v>
      </c>
      <c r="H838" s="33">
        <f t="shared" si="39"/>
        <v>85.03232558139536</v>
      </c>
      <c r="I838" s="34">
        <v>506.93</v>
      </c>
    </row>
    <row r="839" spans="1:10" s="36" customFormat="1" ht="12.75">
      <c r="A839" s="37"/>
      <c r="B839" s="82"/>
      <c r="C839" s="65"/>
      <c r="D839" s="73">
        <v>4270</v>
      </c>
      <c r="E839" s="31" t="s">
        <v>189</v>
      </c>
      <c r="F839" s="48">
        <v>3500</v>
      </c>
      <c r="G839" s="114">
        <v>246</v>
      </c>
      <c r="H839" s="33">
        <f t="shared" si="39"/>
        <v>7.0285714285714285</v>
      </c>
      <c r="I839" s="34">
        <v>0</v>
      </c>
      <c r="J839" s="35"/>
    </row>
    <row r="840" spans="1:10" s="36" customFormat="1" ht="12.75">
      <c r="A840" s="37"/>
      <c r="B840" s="395"/>
      <c r="C840" s="65"/>
      <c r="D840" s="73">
        <v>4300</v>
      </c>
      <c r="E840" s="31" t="s">
        <v>191</v>
      </c>
      <c r="F840" s="48">
        <v>2135300</v>
      </c>
      <c r="G840" s="114">
        <v>1039597.65</v>
      </c>
      <c r="H840" s="33">
        <f t="shared" si="39"/>
        <v>48.686257200393385</v>
      </c>
      <c r="I840" s="34">
        <v>341395.18</v>
      </c>
      <c r="J840" s="35"/>
    </row>
    <row r="841" spans="1:10" s="36" customFormat="1" ht="12.75">
      <c r="A841" s="13"/>
      <c r="B841" s="94">
        <v>90004</v>
      </c>
      <c r="C841" s="2"/>
      <c r="D841" s="3"/>
      <c r="E841" s="95" t="s">
        <v>43</v>
      </c>
      <c r="F841" s="191">
        <f>SUM(F842)</f>
        <v>407652</v>
      </c>
      <c r="G841" s="595">
        <f>SUM(G842)</f>
        <v>267264.88</v>
      </c>
      <c r="H841" s="26">
        <f t="shared" si="39"/>
        <v>65.56201858447892</v>
      </c>
      <c r="I841" s="59">
        <f>SUM(I842)</f>
        <v>14.63</v>
      </c>
      <c r="J841" s="35"/>
    </row>
    <row r="842" spans="1:9" s="5" customFormat="1" ht="25.5">
      <c r="A842" s="28"/>
      <c r="B842" s="29"/>
      <c r="C842" s="30"/>
      <c r="D842" s="29"/>
      <c r="E842" s="31" t="s">
        <v>186</v>
      </c>
      <c r="F842" s="92">
        <f>SUM(F844:F846)</f>
        <v>407652</v>
      </c>
      <c r="G842" s="92">
        <f>SUM(G844:G846)</f>
        <v>267264.88</v>
      </c>
      <c r="H842" s="33">
        <f t="shared" si="39"/>
        <v>65.56201858447892</v>
      </c>
      <c r="I842" s="34">
        <f>SUM(I844:I846)</f>
        <v>14.63</v>
      </c>
    </row>
    <row r="843" spans="1:13" s="36" customFormat="1" ht="12.75">
      <c r="A843" s="37"/>
      <c r="B843" s="394"/>
      <c r="C843" s="467"/>
      <c r="D843" s="70"/>
      <c r="E843" s="72" t="s">
        <v>88</v>
      </c>
      <c r="F843" s="393"/>
      <c r="G843" s="193"/>
      <c r="H843" s="390" t="s">
        <v>84</v>
      </c>
      <c r="I843" s="68"/>
      <c r="K843" s="456">
        <f>SUM(F853:F855)</f>
        <v>1750000</v>
      </c>
      <c r="L843" s="355">
        <f>SUM(G853:G855)</f>
        <v>1497411.5</v>
      </c>
      <c r="M843" s="355">
        <f>SUM(I853:I855)</f>
        <v>39929.79</v>
      </c>
    </row>
    <row r="844" spans="1:10" s="36" customFormat="1" ht="12.75">
      <c r="A844" s="63"/>
      <c r="B844" s="37"/>
      <c r="C844" s="54"/>
      <c r="D844" s="466">
        <v>4210</v>
      </c>
      <c r="E844" s="55" t="s">
        <v>188</v>
      </c>
      <c r="F844" s="48">
        <v>8697</v>
      </c>
      <c r="G844" s="114">
        <v>8676.41</v>
      </c>
      <c r="H844" s="33">
        <f>G844*100/F844</f>
        <v>99.76325169598712</v>
      </c>
      <c r="I844" s="34">
        <v>0</v>
      </c>
      <c r="J844" s="35"/>
    </row>
    <row r="845" spans="1:9" s="36" customFormat="1" ht="12.75">
      <c r="A845" s="37"/>
      <c r="B845" s="82"/>
      <c r="C845" s="65"/>
      <c r="D845" s="73">
        <v>4260</v>
      </c>
      <c r="E845" s="31" t="s">
        <v>193</v>
      </c>
      <c r="F845" s="48">
        <v>0</v>
      </c>
      <c r="G845" s="114">
        <v>0</v>
      </c>
      <c r="H845" s="390" t="s">
        <v>84</v>
      </c>
      <c r="I845" s="34">
        <v>14.63</v>
      </c>
    </row>
    <row r="846" spans="1:10" s="36" customFormat="1" ht="12.75">
      <c r="A846" s="37"/>
      <c r="B846" s="82"/>
      <c r="C846" s="65"/>
      <c r="D846" s="73">
        <v>4300</v>
      </c>
      <c r="E846" s="31" t="s">
        <v>191</v>
      </c>
      <c r="F846" s="48">
        <v>398955</v>
      </c>
      <c r="G846" s="114">
        <v>258588.47</v>
      </c>
      <c r="H846" s="33">
        <f>G846*100/F846</f>
        <v>64.81645047687083</v>
      </c>
      <c r="I846" s="34">
        <v>0</v>
      </c>
      <c r="J846" s="35"/>
    </row>
    <row r="847" spans="1:10" s="36" customFormat="1" ht="12.75">
      <c r="A847" s="13"/>
      <c r="B847" s="100">
        <v>90015</v>
      </c>
      <c r="C847" s="2"/>
      <c r="D847" s="3"/>
      <c r="E847" s="95" t="s">
        <v>42</v>
      </c>
      <c r="F847" s="85">
        <f>SUM(F848)</f>
        <v>1750000</v>
      </c>
      <c r="G847" s="85">
        <f>SUM(G848)</f>
        <v>1497411.5</v>
      </c>
      <c r="H847" s="26">
        <f>G847*100/F847</f>
        <v>85.56637142857143</v>
      </c>
      <c r="I847" s="27">
        <f>SUM(I848)</f>
        <v>39929.79</v>
      </c>
      <c r="J847" s="35"/>
    </row>
    <row r="848" spans="1:10" s="36" customFormat="1" ht="38.25" customHeight="1">
      <c r="A848" s="28"/>
      <c r="B848" s="81"/>
      <c r="C848" s="30"/>
      <c r="D848" s="29"/>
      <c r="E848" s="31" t="s">
        <v>134</v>
      </c>
      <c r="F848" s="92">
        <f>SUM(F853:F855)</f>
        <v>1750000</v>
      </c>
      <c r="G848" s="150">
        <f>SUM(G853:G855)</f>
        <v>1497411.5</v>
      </c>
      <c r="H848" s="33">
        <f>G848*100/F848</f>
        <v>85.56637142857143</v>
      </c>
      <c r="I848" s="34">
        <f>SUM(I853:I855)</f>
        <v>39929.79</v>
      </c>
      <c r="J848" s="35"/>
    </row>
    <row r="849" spans="1:10" s="36" customFormat="1" ht="12.75">
      <c r="A849" s="76"/>
      <c r="B849" s="483"/>
      <c r="C849" s="102"/>
      <c r="D849" s="102"/>
      <c r="E849" s="220" t="s">
        <v>88</v>
      </c>
      <c r="F849" s="393"/>
      <c r="G849" s="193"/>
      <c r="H849" s="390" t="s">
        <v>84</v>
      </c>
      <c r="I849" s="68"/>
      <c r="J849" s="35"/>
    </row>
    <row r="850" spans="1:9" s="36" customFormat="1" ht="12.75">
      <c r="A850" s="15" t="s">
        <v>81</v>
      </c>
      <c r="B850" s="16">
        <v>32</v>
      </c>
      <c r="C850" s="56"/>
      <c r="D850" s="56"/>
      <c r="E850" s="79"/>
      <c r="F850" s="56"/>
      <c r="G850" s="517"/>
      <c r="H850" s="80" t="s">
        <v>84</v>
      </c>
      <c r="I850" s="78"/>
    </row>
    <row r="851" spans="1:9" s="36" customFormat="1" ht="13.5" thickBot="1">
      <c r="A851" s="15"/>
      <c r="B851" s="16"/>
      <c r="C851" s="56"/>
      <c r="D851" s="56"/>
      <c r="E851" s="79"/>
      <c r="F851" s="56"/>
      <c r="G851" s="517"/>
      <c r="H851" s="80"/>
      <c r="I851" s="78"/>
    </row>
    <row r="852" spans="1:9" s="36" customFormat="1" ht="13.5" thickBot="1">
      <c r="A852" s="19" t="s">
        <v>41</v>
      </c>
      <c r="B852" s="20" t="s">
        <v>76</v>
      </c>
      <c r="C852" s="680" t="s">
        <v>54</v>
      </c>
      <c r="D852" s="681"/>
      <c r="E852" s="21" t="s">
        <v>40</v>
      </c>
      <c r="F852" s="20" t="s">
        <v>85</v>
      </c>
      <c r="G852" s="414" t="s">
        <v>86</v>
      </c>
      <c r="H852" s="22" t="s">
        <v>87</v>
      </c>
      <c r="I852" s="203" t="s">
        <v>92</v>
      </c>
    </row>
    <row r="853" spans="1:9" s="36" customFormat="1" ht="12.75">
      <c r="A853" s="37"/>
      <c r="B853" s="37"/>
      <c r="C853" s="65"/>
      <c r="D853" s="73">
        <v>4260</v>
      </c>
      <c r="E853" s="31" t="s">
        <v>193</v>
      </c>
      <c r="F853" s="48">
        <v>900000</v>
      </c>
      <c r="G853" s="114">
        <v>842764.11</v>
      </c>
      <c r="H853" s="33">
        <f>G853*100/F853</f>
        <v>93.64045666666667</v>
      </c>
      <c r="I853" s="34">
        <v>39702.87</v>
      </c>
    </row>
    <row r="854" spans="1:9" s="36" customFormat="1" ht="15.75" customHeight="1">
      <c r="A854" s="37"/>
      <c r="B854" s="37"/>
      <c r="C854" s="65"/>
      <c r="D854" s="73">
        <v>4270</v>
      </c>
      <c r="E854" s="31" t="s">
        <v>189</v>
      </c>
      <c r="F854" s="48">
        <v>800000</v>
      </c>
      <c r="G854" s="114">
        <v>653949.26</v>
      </c>
      <c r="H854" s="33">
        <f>G854*100/F854</f>
        <v>81.7436575</v>
      </c>
      <c r="I854" s="34">
        <v>0</v>
      </c>
    </row>
    <row r="855" spans="1:9" s="36" customFormat="1" ht="12.75">
      <c r="A855" s="37"/>
      <c r="B855" s="395"/>
      <c r="C855" s="65"/>
      <c r="D855" s="73">
        <v>4300</v>
      </c>
      <c r="E855" s="31" t="s">
        <v>191</v>
      </c>
      <c r="F855" s="48">
        <v>50000</v>
      </c>
      <c r="G855" s="114">
        <v>698.13</v>
      </c>
      <c r="H855" s="33">
        <f>G855*100/F855</f>
        <v>1.39626</v>
      </c>
      <c r="I855" s="34">
        <v>226.92</v>
      </c>
    </row>
    <row r="856" spans="1:10" s="18" customFormat="1" ht="12.75">
      <c r="A856" s="13"/>
      <c r="B856" s="94">
        <v>90095</v>
      </c>
      <c r="C856" s="2"/>
      <c r="D856" s="3"/>
      <c r="E856" s="95" t="s">
        <v>62</v>
      </c>
      <c r="F856" s="223">
        <f>SUM(F857,F867,)</f>
        <v>2148275</v>
      </c>
      <c r="G856" s="223">
        <f>SUM(G857,G867,)</f>
        <v>1856234.24</v>
      </c>
      <c r="H856" s="26">
        <f>G856*100/F856</f>
        <v>86.40580186428646</v>
      </c>
      <c r="I856" s="59">
        <f>SUM(I867,I857)</f>
        <v>24641.2</v>
      </c>
      <c r="J856" s="17"/>
    </row>
    <row r="857" spans="1:9" s="36" customFormat="1" ht="76.5">
      <c r="A857" s="28"/>
      <c r="B857" s="29"/>
      <c r="C857" s="30"/>
      <c r="D857" s="29"/>
      <c r="E857" s="31" t="s">
        <v>320</v>
      </c>
      <c r="F857" s="92">
        <f>SUM(F859:F866)</f>
        <v>852600</v>
      </c>
      <c r="G857" s="150">
        <f>SUM(G859:G866)</f>
        <v>691712.55</v>
      </c>
      <c r="H857" s="33">
        <f>G857*100/F857</f>
        <v>81.12978536242083</v>
      </c>
      <c r="I857" s="34">
        <f>SUM(I859:I866)</f>
        <v>24641.2</v>
      </c>
    </row>
    <row r="858" spans="1:9" s="136" customFormat="1" ht="12.75">
      <c r="A858" s="37"/>
      <c r="B858" s="394"/>
      <c r="C858" s="70"/>
      <c r="D858" s="70"/>
      <c r="E858" s="40" t="s">
        <v>88</v>
      </c>
      <c r="F858" s="41"/>
      <c r="G858" s="162"/>
      <c r="H858" s="52" t="s">
        <v>84</v>
      </c>
      <c r="I858" s="49"/>
    </row>
    <row r="859" spans="1:10" s="36" customFormat="1" ht="12.75">
      <c r="A859" s="37"/>
      <c r="B859" s="82"/>
      <c r="C859" s="173"/>
      <c r="D859" s="215">
        <v>2830</v>
      </c>
      <c r="E859" s="320" t="s">
        <v>49</v>
      </c>
      <c r="F859" s="166">
        <v>16500</v>
      </c>
      <c r="G859" s="582">
        <v>16500</v>
      </c>
      <c r="H859" s="52">
        <f>G859*100/F859</f>
        <v>100</v>
      </c>
      <c r="I859" s="416">
        <v>0</v>
      </c>
      <c r="J859" s="35"/>
    </row>
    <row r="860" spans="1:10" s="36" customFormat="1" ht="12.75">
      <c r="A860" s="37"/>
      <c r="B860" s="82"/>
      <c r="C860" s="35"/>
      <c r="D860" s="82"/>
      <c r="E860" s="321" t="s">
        <v>39</v>
      </c>
      <c r="F860" s="35"/>
      <c r="G860" s="619"/>
      <c r="H860" s="50" t="s">
        <v>84</v>
      </c>
      <c r="I860" s="125"/>
      <c r="J860" s="35"/>
    </row>
    <row r="861" spans="1:10" s="36" customFormat="1" ht="38.25">
      <c r="A861" s="37"/>
      <c r="B861" s="82"/>
      <c r="C861" s="35"/>
      <c r="D861" s="82"/>
      <c r="E861" s="322" t="s">
        <v>182</v>
      </c>
      <c r="F861" s="335"/>
      <c r="G861" s="583"/>
      <c r="H861" s="33" t="s">
        <v>84</v>
      </c>
      <c r="I861" s="119"/>
      <c r="J861" s="35"/>
    </row>
    <row r="862" spans="1:10" s="36" customFormat="1" ht="25.5">
      <c r="A862" s="137"/>
      <c r="B862" s="182"/>
      <c r="C862" s="183"/>
      <c r="D862" s="71">
        <v>4170</v>
      </c>
      <c r="E862" s="31" t="s">
        <v>95</v>
      </c>
      <c r="F862" s="177">
        <v>3100</v>
      </c>
      <c r="G862" s="114">
        <v>3000</v>
      </c>
      <c r="H862" s="154">
        <f aca="true" t="shared" si="40" ref="H862:H867">G862*100/F862</f>
        <v>96.7741935483871</v>
      </c>
      <c r="I862" s="134">
        <v>0</v>
      </c>
      <c r="J862" s="35"/>
    </row>
    <row r="863" spans="1:9" s="36" customFormat="1" ht="12.75">
      <c r="A863" s="37"/>
      <c r="B863" s="82"/>
      <c r="C863" s="65"/>
      <c r="D863" s="73">
        <v>4210</v>
      </c>
      <c r="E863" s="31" t="s">
        <v>188</v>
      </c>
      <c r="F863" s="48">
        <v>200</v>
      </c>
      <c r="G863" s="114">
        <v>125.88</v>
      </c>
      <c r="H863" s="33">
        <f t="shared" si="40"/>
        <v>62.94</v>
      </c>
      <c r="I863" s="34">
        <v>0</v>
      </c>
    </row>
    <row r="864" spans="1:9" s="36" customFormat="1" ht="12.75">
      <c r="A864" s="37"/>
      <c r="B864" s="82"/>
      <c r="C864" s="65"/>
      <c r="D864" s="73">
        <v>4270</v>
      </c>
      <c r="E864" s="31" t="s">
        <v>189</v>
      </c>
      <c r="F864" s="48">
        <v>35000</v>
      </c>
      <c r="G864" s="114">
        <v>14600</v>
      </c>
      <c r="H864" s="154">
        <f t="shared" si="40"/>
        <v>41.714285714285715</v>
      </c>
      <c r="I864" s="34">
        <v>0</v>
      </c>
    </row>
    <row r="865" spans="1:11" s="36" customFormat="1" ht="12.75">
      <c r="A865" s="37"/>
      <c r="B865" s="82"/>
      <c r="C865" s="65"/>
      <c r="D865" s="73">
        <v>4300</v>
      </c>
      <c r="E865" s="31" t="s">
        <v>191</v>
      </c>
      <c r="F865" s="48">
        <v>445800</v>
      </c>
      <c r="G865" s="114">
        <v>308151.91</v>
      </c>
      <c r="H865" s="154">
        <f t="shared" si="40"/>
        <v>69.12335352175863</v>
      </c>
      <c r="I865" s="34">
        <v>24641.2</v>
      </c>
      <c r="J865" s="35"/>
      <c r="K865" s="355">
        <f>SUM(K871,G869)</f>
        <v>2307243.38</v>
      </c>
    </row>
    <row r="866" spans="1:11" s="45" customFormat="1" ht="12.75">
      <c r="A866" s="37"/>
      <c r="B866" s="395"/>
      <c r="C866" s="65"/>
      <c r="D866" s="73">
        <v>4430</v>
      </c>
      <c r="E866" s="31" t="s">
        <v>199</v>
      </c>
      <c r="F866" s="48">
        <v>352000</v>
      </c>
      <c r="G866" s="114">
        <v>349334.76</v>
      </c>
      <c r="H866" s="154">
        <f t="shared" si="40"/>
        <v>99.24282954545454</v>
      </c>
      <c r="I866" s="34">
        <v>0</v>
      </c>
      <c r="J866" s="44"/>
      <c r="K866" s="354">
        <f>SUM(G870:G871)</f>
        <v>1153621.69</v>
      </c>
    </row>
    <row r="867" spans="1:10" s="45" customFormat="1" ht="12.75">
      <c r="A867" s="37"/>
      <c r="B867" s="39"/>
      <c r="C867" s="105"/>
      <c r="D867" s="65"/>
      <c r="E867" s="31" t="s">
        <v>24</v>
      </c>
      <c r="F867" s="92">
        <f>SUM(F869,F875,F878)</f>
        <v>1295675</v>
      </c>
      <c r="G867" s="150">
        <f>SUM(G869,G875,G878)</f>
        <v>1164521.69</v>
      </c>
      <c r="H867" s="33">
        <f t="shared" si="40"/>
        <v>89.87760742470141</v>
      </c>
      <c r="I867" s="34">
        <f>SUM(I869,I875,I878)</f>
        <v>0</v>
      </c>
      <c r="J867" s="44"/>
    </row>
    <row r="868" spans="1:9" s="36" customFormat="1" ht="12.75">
      <c r="A868" s="63"/>
      <c r="B868" s="64"/>
      <c r="C868" s="39"/>
      <c r="D868" s="39"/>
      <c r="E868" s="72" t="s">
        <v>88</v>
      </c>
      <c r="F868" s="211"/>
      <c r="G868" s="114"/>
      <c r="H868" s="99" t="s">
        <v>84</v>
      </c>
      <c r="I868" s="34"/>
    </row>
    <row r="869" spans="1:10" s="45" customFormat="1" ht="25.5">
      <c r="A869" s="37"/>
      <c r="B869" s="35"/>
      <c r="C869" s="174"/>
      <c r="D869" s="215">
        <v>6010</v>
      </c>
      <c r="E869" s="403" t="s">
        <v>153</v>
      </c>
      <c r="F869" s="360">
        <v>1153622</v>
      </c>
      <c r="G869" s="593">
        <v>1153621.69</v>
      </c>
      <c r="H869" s="99">
        <f>G869*100/F869</f>
        <v>99.99997312811303</v>
      </c>
      <c r="I869" s="172">
        <v>0</v>
      </c>
      <c r="J869" s="44"/>
    </row>
    <row r="870" spans="1:10" s="45" customFormat="1" ht="76.5">
      <c r="A870" s="204"/>
      <c r="B870" s="204"/>
      <c r="C870" s="204"/>
      <c r="D870" s="213"/>
      <c r="E870" s="558" t="s">
        <v>164</v>
      </c>
      <c r="F870" s="346" t="s">
        <v>84</v>
      </c>
      <c r="G870" s="586">
        <v>488000</v>
      </c>
      <c r="H870" s="348" t="s">
        <v>84</v>
      </c>
      <c r="I870" s="226">
        <v>0</v>
      </c>
      <c r="J870" s="44"/>
    </row>
    <row r="871" spans="1:11" s="36" customFormat="1" ht="53.25" customHeight="1">
      <c r="A871" s="214"/>
      <c r="B871" s="89"/>
      <c r="C871" s="293"/>
      <c r="D871" s="89"/>
      <c r="E871" s="558" t="s">
        <v>165</v>
      </c>
      <c r="F871" s="346" t="s">
        <v>84</v>
      </c>
      <c r="G871" s="586">
        <v>665621.69</v>
      </c>
      <c r="H871" s="348" t="s">
        <v>84</v>
      </c>
      <c r="I871" s="226">
        <v>0</v>
      </c>
      <c r="K871" s="355">
        <f>SUM(G870:G871)</f>
        <v>1153621.69</v>
      </c>
    </row>
    <row r="872" spans="1:10" s="45" customFormat="1" ht="12.75">
      <c r="A872" s="15" t="s">
        <v>81</v>
      </c>
      <c r="B872" s="16">
        <v>33</v>
      </c>
      <c r="C872" s="56"/>
      <c r="D872" s="56"/>
      <c r="E872" s="79"/>
      <c r="F872" s="56"/>
      <c r="G872" s="517"/>
      <c r="H872" s="80" t="s">
        <v>84</v>
      </c>
      <c r="I872" s="78"/>
      <c r="J872" s="44"/>
    </row>
    <row r="873" spans="1:9" s="36" customFormat="1" ht="13.5" thickBot="1">
      <c r="A873" s="15"/>
      <c r="B873" s="16"/>
      <c r="C873" s="56"/>
      <c r="D873" s="56"/>
      <c r="E873" s="79"/>
      <c r="F873" s="56"/>
      <c r="G873" s="517"/>
      <c r="H873" s="80"/>
      <c r="I873" s="78"/>
    </row>
    <row r="874" spans="1:9" s="45" customFormat="1" ht="13.5" thickBot="1">
      <c r="A874" s="19" t="s">
        <v>41</v>
      </c>
      <c r="B874" s="20" t="s">
        <v>76</v>
      </c>
      <c r="C874" s="680" t="s">
        <v>54</v>
      </c>
      <c r="D874" s="681"/>
      <c r="E874" s="21" t="s">
        <v>40</v>
      </c>
      <c r="F874" s="20" t="s">
        <v>85</v>
      </c>
      <c r="G874" s="414" t="s">
        <v>86</v>
      </c>
      <c r="H874" s="22" t="s">
        <v>87</v>
      </c>
      <c r="I874" s="203" t="s">
        <v>92</v>
      </c>
    </row>
    <row r="875" spans="1:10" s="45" customFormat="1" ht="12.75">
      <c r="A875" s="280"/>
      <c r="B875" s="333"/>
      <c r="C875" s="333"/>
      <c r="D875" s="369">
        <v>6050</v>
      </c>
      <c r="E875" s="449" t="s">
        <v>71</v>
      </c>
      <c r="F875" s="221">
        <v>12053</v>
      </c>
      <c r="G875" s="193">
        <v>10900</v>
      </c>
      <c r="H875" s="33">
        <f>G875*100/F875</f>
        <v>90.43391686717</v>
      </c>
      <c r="I875" s="68">
        <v>0</v>
      </c>
      <c r="J875" s="44"/>
    </row>
    <row r="876" spans="1:9" s="57" customFormat="1" ht="25.5">
      <c r="A876" s="230"/>
      <c r="B876" s="204"/>
      <c r="C876" s="204"/>
      <c r="D876" s="213"/>
      <c r="E876" s="527" t="s">
        <v>257</v>
      </c>
      <c r="F876" s="343" t="s">
        <v>84</v>
      </c>
      <c r="G876" s="46">
        <v>2600</v>
      </c>
      <c r="H876" s="345" t="s">
        <v>84</v>
      </c>
      <c r="I876" s="46">
        <v>0</v>
      </c>
    </row>
    <row r="877" spans="1:9" s="57" customFormat="1" ht="38.25">
      <c r="A877" s="204"/>
      <c r="B877" s="204"/>
      <c r="C877" s="293"/>
      <c r="D877" s="89"/>
      <c r="E877" s="554" t="s">
        <v>315</v>
      </c>
      <c r="F877" s="343" t="s">
        <v>84</v>
      </c>
      <c r="G877" s="46">
        <v>8300</v>
      </c>
      <c r="H877" s="345" t="s">
        <v>84</v>
      </c>
      <c r="I877" s="46">
        <v>0</v>
      </c>
    </row>
    <row r="878" spans="1:10" s="18" customFormat="1" ht="51">
      <c r="A878" s="333"/>
      <c r="B878" s="219"/>
      <c r="C878" s="334"/>
      <c r="D878" s="289">
        <v>6630</v>
      </c>
      <c r="E878" s="220" t="s">
        <v>261</v>
      </c>
      <c r="F878" s="221">
        <v>130000</v>
      </c>
      <c r="G878" s="193">
        <v>0</v>
      </c>
      <c r="H878" s="33">
        <f>G878*100/F878</f>
        <v>0</v>
      </c>
      <c r="I878" s="68">
        <v>0</v>
      </c>
      <c r="J878" s="17"/>
    </row>
    <row r="879" spans="1:9" s="36" customFormat="1" ht="39" thickBot="1">
      <c r="A879" s="232"/>
      <c r="B879" s="233"/>
      <c r="C879" s="234"/>
      <c r="D879" s="329"/>
      <c r="E879" s="575" t="s">
        <v>262</v>
      </c>
      <c r="F879" s="402" t="s">
        <v>84</v>
      </c>
      <c r="G879" s="328">
        <v>0</v>
      </c>
      <c r="H879" s="579" t="s">
        <v>84</v>
      </c>
      <c r="I879" s="328">
        <v>0</v>
      </c>
    </row>
    <row r="880" spans="1:9" s="36" customFormat="1" ht="12.75">
      <c r="A880" s="273">
        <v>921</v>
      </c>
      <c r="B880" s="244"/>
      <c r="C880" s="244"/>
      <c r="D880" s="245"/>
      <c r="E880" s="246" t="s">
        <v>25</v>
      </c>
      <c r="F880" s="247">
        <f>SUM(F881,F894,F907,F916,F932,F941)</f>
        <v>2974160</v>
      </c>
      <c r="G880" s="494">
        <f>SUM(G881,G894,G907,G916,G932,G941)</f>
        <v>1691339.44</v>
      </c>
      <c r="H880" s="364">
        <f>G880*100/F880</f>
        <v>56.867802673696104</v>
      </c>
      <c r="I880" s="401">
        <f>SUM(I881,I894,I907,I916,I932,I941)</f>
        <v>0</v>
      </c>
    </row>
    <row r="881" spans="1:9" s="57" customFormat="1" ht="12.75">
      <c r="A881" s="14"/>
      <c r="B881" s="212">
        <v>92105</v>
      </c>
      <c r="C881" s="2"/>
      <c r="D881" s="3"/>
      <c r="E881" s="25" t="s">
        <v>27</v>
      </c>
      <c r="F881" s="47">
        <f>SUM(F882)</f>
        <v>42000</v>
      </c>
      <c r="G881" s="581">
        <f>SUM(G882)</f>
        <v>31500</v>
      </c>
      <c r="H881" s="26">
        <f>G881*100/F881</f>
        <v>75</v>
      </c>
      <c r="I881" s="27">
        <v>0</v>
      </c>
    </row>
    <row r="882" spans="1:9" s="57" customFormat="1" ht="12.75">
      <c r="A882" s="60"/>
      <c r="B882" s="28"/>
      <c r="C882" s="81"/>
      <c r="D882" s="81"/>
      <c r="E882" s="40" t="s">
        <v>82</v>
      </c>
      <c r="F882" s="187">
        <f>SUM(F884)</f>
        <v>42000</v>
      </c>
      <c r="G882" s="626">
        <f>SUM(G884)</f>
        <v>31500</v>
      </c>
      <c r="H882" s="33">
        <f>G882*100/F882</f>
        <v>75</v>
      </c>
      <c r="I882" s="34">
        <v>0</v>
      </c>
    </row>
    <row r="883" spans="1:12" s="45" customFormat="1" ht="12.75">
      <c r="A883" s="63"/>
      <c r="B883" s="64"/>
      <c r="C883" s="39"/>
      <c r="D883" s="39"/>
      <c r="E883" s="188" t="s">
        <v>88</v>
      </c>
      <c r="F883" s="189"/>
      <c r="G883" s="114"/>
      <c r="H883" s="50" t="s">
        <v>84</v>
      </c>
      <c r="I883" s="49"/>
      <c r="K883" s="354" t="s">
        <v>84</v>
      </c>
      <c r="L883" s="354">
        <f>SUM(G887:G893)</f>
        <v>31500</v>
      </c>
    </row>
    <row r="884" spans="1:11" s="45" customFormat="1" ht="12.75">
      <c r="A884" s="63"/>
      <c r="B884" s="37"/>
      <c r="C884" s="173"/>
      <c r="D884" s="164">
        <v>2820</v>
      </c>
      <c r="E884" s="165" t="s">
        <v>49</v>
      </c>
      <c r="F884" s="190">
        <v>42000</v>
      </c>
      <c r="G884" s="582">
        <v>31500</v>
      </c>
      <c r="H884" s="52">
        <f>G884*100/F884</f>
        <v>75</v>
      </c>
      <c r="I884" s="132">
        <v>0</v>
      </c>
      <c r="K884" s="354" t="s">
        <v>84</v>
      </c>
    </row>
    <row r="885" spans="1:9" s="45" customFormat="1" ht="12.75">
      <c r="A885" s="63"/>
      <c r="B885" s="37"/>
      <c r="C885" s="35"/>
      <c r="D885" s="35"/>
      <c r="E885" s="167" t="s">
        <v>39</v>
      </c>
      <c r="F885" s="35"/>
      <c r="G885" s="522"/>
      <c r="H885" s="118" t="s">
        <v>84</v>
      </c>
      <c r="I885" s="125"/>
    </row>
    <row r="886" spans="1:9" s="45" customFormat="1" ht="12.75">
      <c r="A886" s="60"/>
      <c r="B886" s="28"/>
      <c r="C886" s="451"/>
      <c r="D886" s="451"/>
      <c r="E886" s="453" t="s">
        <v>124</v>
      </c>
      <c r="F886" s="102"/>
      <c r="G886" s="514"/>
      <c r="H886" s="23"/>
      <c r="I886" s="119"/>
    </row>
    <row r="887" spans="1:9" s="45" customFormat="1" ht="12.75">
      <c r="A887" s="43"/>
      <c r="B887" s="213"/>
      <c r="C887" s="44"/>
      <c r="D887" s="44"/>
      <c r="E887" s="407" t="s">
        <v>125</v>
      </c>
      <c r="F887" s="344"/>
      <c r="G887" s="46">
        <v>2000</v>
      </c>
      <c r="H887" s="352"/>
      <c r="I887" s="46">
        <v>0</v>
      </c>
    </row>
    <row r="888" spans="1:9" s="45" customFormat="1" ht="12.75">
      <c r="A888" s="204"/>
      <c r="B888" s="43"/>
      <c r="C888" s="44"/>
      <c r="D888" s="44"/>
      <c r="E888" s="407" t="s">
        <v>17</v>
      </c>
      <c r="F888" s="344"/>
      <c r="G888" s="46">
        <v>10000</v>
      </c>
      <c r="H888" s="352"/>
      <c r="I888" s="46">
        <v>0</v>
      </c>
    </row>
    <row r="889" spans="1:9" s="45" customFormat="1" ht="12.75">
      <c r="A889" s="204"/>
      <c r="B889" s="43"/>
      <c r="C889" s="44"/>
      <c r="D889" s="44"/>
      <c r="E889" s="407" t="s">
        <v>126</v>
      </c>
      <c r="F889" s="344"/>
      <c r="G889" s="46">
        <v>2400</v>
      </c>
      <c r="H889" s="352"/>
      <c r="I889" s="46">
        <v>0</v>
      </c>
    </row>
    <row r="890" spans="1:9" s="5" customFormat="1" ht="12.75">
      <c r="A890" s="43"/>
      <c r="B890" s="213"/>
      <c r="C890" s="44"/>
      <c r="D890" s="44"/>
      <c r="E890" s="407" t="s">
        <v>166</v>
      </c>
      <c r="F890" s="344"/>
      <c r="G890" s="46">
        <v>7000</v>
      </c>
      <c r="H890" s="352"/>
      <c r="I890" s="46">
        <v>0</v>
      </c>
    </row>
    <row r="891" spans="1:9" s="36" customFormat="1" ht="12.75">
      <c r="A891" s="43"/>
      <c r="B891" s="213"/>
      <c r="C891" s="44"/>
      <c r="D891" s="213"/>
      <c r="E891" s="407" t="s">
        <v>127</v>
      </c>
      <c r="F891" s="344"/>
      <c r="G891" s="46">
        <v>4100</v>
      </c>
      <c r="H891" s="352"/>
      <c r="I891" s="46">
        <v>0</v>
      </c>
    </row>
    <row r="892" spans="1:9" s="36" customFormat="1" ht="12.75">
      <c r="A892" s="204"/>
      <c r="B892" s="43"/>
      <c r="C892" s="44"/>
      <c r="D892" s="213"/>
      <c r="E892" s="411" t="s">
        <v>181</v>
      </c>
      <c r="F892" s="344"/>
      <c r="G892" s="46">
        <v>3000</v>
      </c>
      <c r="H892" s="352"/>
      <c r="I892" s="46">
        <v>0</v>
      </c>
    </row>
    <row r="893" spans="1:9" s="36" customFormat="1" ht="12.75" customHeight="1">
      <c r="A893" s="43"/>
      <c r="B893" s="214"/>
      <c r="C893" s="83"/>
      <c r="D893" s="89"/>
      <c r="E893" s="411" t="s">
        <v>275</v>
      </c>
      <c r="F893" s="344"/>
      <c r="G893" s="46">
        <v>3000</v>
      </c>
      <c r="H893" s="352"/>
      <c r="I893" s="46">
        <v>0</v>
      </c>
    </row>
    <row r="894" spans="1:9" s="57" customFormat="1" ht="12.75">
      <c r="A894" s="13"/>
      <c r="B894" s="94">
        <v>92109</v>
      </c>
      <c r="C894" s="8"/>
      <c r="D894" s="9"/>
      <c r="E894" s="95" t="s">
        <v>128</v>
      </c>
      <c r="F894" s="191">
        <f>SUM(F899,F895)</f>
        <v>732723</v>
      </c>
      <c r="G894" s="595">
        <f>SUM(G899,G895)</f>
        <v>732631.58</v>
      </c>
      <c r="H894" s="26">
        <f>G894*100/F894</f>
        <v>99.9875232523068</v>
      </c>
      <c r="I894" s="59">
        <v>0</v>
      </c>
    </row>
    <row r="895" spans="1:9" s="5" customFormat="1" ht="12.75">
      <c r="A895" s="60"/>
      <c r="B895" s="127"/>
      <c r="C895" s="30"/>
      <c r="D895" s="29"/>
      <c r="E895" s="31" t="s">
        <v>82</v>
      </c>
      <c r="F895" s="92">
        <f>SUM(F897)</f>
        <v>632723</v>
      </c>
      <c r="G895" s="150">
        <f>SUM(G897)</f>
        <v>632723</v>
      </c>
      <c r="H895" s="33">
        <f>G895*100/F895</f>
        <v>100</v>
      </c>
      <c r="I895" s="34">
        <v>0</v>
      </c>
    </row>
    <row r="896" spans="1:9" s="36" customFormat="1" ht="12.75">
      <c r="A896" s="63"/>
      <c r="B896" s="64"/>
      <c r="C896" s="39"/>
      <c r="D896" s="39"/>
      <c r="E896" s="40" t="s">
        <v>88</v>
      </c>
      <c r="F896" s="41"/>
      <c r="G896" s="114"/>
      <c r="H896" s="50" t="s">
        <v>84</v>
      </c>
      <c r="I896" s="49"/>
    </row>
    <row r="897" spans="1:9" s="36" customFormat="1" ht="12.75" customHeight="1">
      <c r="A897" s="63"/>
      <c r="B897" s="37"/>
      <c r="C897" s="39"/>
      <c r="D897" s="42">
        <v>2480</v>
      </c>
      <c r="E897" s="40" t="s">
        <v>57</v>
      </c>
      <c r="F897" s="88">
        <v>632723</v>
      </c>
      <c r="G897" s="582">
        <v>632723</v>
      </c>
      <c r="H897" s="192">
        <f>G897*100/F897</f>
        <v>100</v>
      </c>
      <c r="I897" s="49">
        <v>0</v>
      </c>
    </row>
    <row r="898" spans="1:9" s="57" customFormat="1" ht="25.5">
      <c r="A898" s="37"/>
      <c r="B898" s="395"/>
      <c r="C898" s="54"/>
      <c r="D898" s="54"/>
      <c r="E898" s="55" t="s">
        <v>129</v>
      </c>
      <c r="F898" s="53"/>
      <c r="G898" s="514"/>
      <c r="H898" s="131" t="s">
        <v>84</v>
      </c>
      <c r="I898" s="193"/>
    </row>
    <row r="899" spans="1:9" s="5" customFormat="1" ht="12.75">
      <c r="A899" s="28"/>
      <c r="B899" s="81"/>
      <c r="C899" s="30"/>
      <c r="D899" s="29"/>
      <c r="E899" s="40" t="s">
        <v>24</v>
      </c>
      <c r="F899" s="92">
        <f>SUM(F904)</f>
        <v>100000</v>
      </c>
      <c r="G899" s="150">
        <f>SUM(G904)</f>
        <v>99908.58</v>
      </c>
      <c r="H899" s="33">
        <f>G899*100/F899</f>
        <v>99.90858</v>
      </c>
      <c r="I899" s="68">
        <v>0</v>
      </c>
    </row>
    <row r="900" spans="1:13" s="136" customFormat="1" ht="12.75">
      <c r="A900" s="75"/>
      <c r="B900" s="483"/>
      <c r="C900" s="70"/>
      <c r="D900" s="677"/>
      <c r="E900" s="562" t="s">
        <v>88</v>
      </c>
      <c r="F900" s="678"/>
      <c r="G900" s="114"/>
      <c r="H900" s="33" t="s">
        <v>84</v>
      </c>
      <c r="I900" s="34"/>
      <c r="K900" s="471">
        <f>SUM(F910:F934)</f>
        <v>4859811</v>
      </c>
      <c r="L900" s="340">
        <f>SUM(G910:G934)</f>
        <v>1364739.8399999999</v>
      </c>
      <c r="M900" s="340">
        <f>SUM(I910:I934)</f>
        <v>0</v>
      </c>
    </row>
    <row r="901" spans="1:9" s="57" customFormat="1" ht="12.75">
      <c r="A901" s="15" t="s">
        <v>81</v>
      </c>
      <c r="B901" s="16">
        <v>34</v>
      </c>
      <c r="C901" s="56"/>
      <c r="D901" s="56"/>
      <c r="E901" s="79"/>
      <c r="F901" s="56"/>
      <c r="G901" s="517"/>
      <c r="H901" s="80" t="s">
        <v>84</v>
      </c>
      <c r="I901" s="78"/>
    </row>
    <row r="902" spans="1:9" s="5" customFormat="1" ht="13.5" thickBot="1">
      <c r="A902" s="15"/>
      <c r="B902" s="16"/>
      <c r="C902" s="56"/>
      <c r="D902" s="56"/>
      <c r="E902" s="79"/>
      <c r="F902" s="56"/>
      <c r="G902" s="517"/>
      <c r="H902" s="80"/>
      <c r="I902" s="78"/>
    </row>
    <row r="903" spans="1:9" s="36" customFormat="1" ht="13.5" thickBot="1">
      <c r="A903" s="19" t="s">
        <v>41</v>
      </c>
      <c r="B903" s="20" t="s">
        <v>76</v>
      </c>
      <c r="C903" s="680" t="s">
        <v>54</v>
      </c>
      <c r="D903" s="681"/>
      <c r="E903" s="21" t="s">
        <v>40</v>
      </c>
      <c r="F903" s="20" t="s">
        <v>85</v>
      </c>
      <c r="G903" s="414" t="s">
        <v>86</v>
      </c>
      <c r="H903" s="22" t="s">
        <v>87</v>
      </c>
      <c r="I903" s="203" t="s">
        <v>92</v>
      </c>
    </row>
    <row r="904" spans="1:9" s="36" customFormat="1" ht="38.25">
      <c r="A904" s="63"/>
      <c r="B904" s="63"/>
      <c r="C904" s="174"/>
      <c r="D904" s="215">
        <v>6220</v>
      </c>
      <c r="E904" s="449" t="s">
        <v>263</v>
      </c>
      <c r="F904" s="195">
        <v>100000</v>
      </c>
      <c r="G904" s="593">
        <v>99908.58</v>
      </c>
      <c r="H904" s="99">
        <f>G904*100/F904</f>
        <v>99.90858</v>
      </c>
      <c r="I904" s="172">
        <v>0</v>
      </c>
    </row>
    <row r="905" spans="1:12" s="136" customFormat="1" ht="12.75">
      <c r="A905" s="43"/>
      <c r="B905" s="44"/>
      <c r="C905" s="204"/>
      <c r="D905" s="213"/>
      <c r="E905" s="563" t="s">
        <v>264</v>
      </c>
      <c r="F905" s="379" t="s">
        <v>84</v>
      </c>
      <c r="G905" s="586">
        <v>924.72</v>
      </c>
      <c r="H905" s="348" t="s">
        <v>84</v>
      </c>
      <c r="I905" s="226">
        <v>0</v>
      </c>
      <c r="L905" s="340">
        <f>SUM(G905:G906)</f>
        <v>99908.58</v>
      </c>
    </row>
    <row r="906" spans="1:9" s="136" customFormat="1" ht="12.75">
      <c r="A906" s="43"/>
      <c r="B906" s="293"/>
      <c r="C906" s="293"/>
      <c r="D906" s="89"/>
      <c r="E906" s="563" t="s">
        <v>265</v>
      </c>
      <c r="F906" s="379" t="s">
        <v>84</v>
      </c>
      <c r="G906" s="586">
        <v>98983.86</v>
      </c>
      <c r="H906" s="348" t="s">
        <v>84</v>
      </c>
      <c r="I906" s="226">
        <v>0</v>
      </c>
    </row>
    <row r="907" spans="1:9" s="57" customFormat="1" ht="12.75">
      <c r="A907" s="13"/>
      <c r="B907" s="94">
        <v>92116</v>
      </c>
      <c r="C907" s="8"/>
      <c r="D907" s="9"/>
      <c r="E907" s="95" t="s">
        <v>77</v>
      </c>
      <c r="F907" s="191">
        <f>SUM(F912,F908)</f>
        <v>510000</v>
      </c>
      <c r="G907" s="191">
        <f>SUM(G912,G908)</f>
        <v>507580</v>
      </c>
      <c r="H907" s="26">
        <f>G907*100/F907</f>
        <v>99.52549019607844</v>
      </c>
      <c r="I907" s="59">
        <f>SUM(I908)</f>
        <v>0</v>
      </c>
    </row>
    <row r="908" spans="1:10" s="18" customFormat="1" ht="12.75">
      <c r="A908" s="60"/>
      <c r="B908" s="30"/>
      <c r="C908" s="30"/>
      <c r="D908" s="29"/>
      <c r="E908" s="31" t="s">
        <v>82</v>
      </c>
      <c r="F908" s="92">
        <f>SUM(F910)</f>
        <v>500000</v>
      </c>
      <c r="G908" s="150">
        <f>SUM(G910)</f>
        <v>500000</v>
      </c>
      <c r="H908" s="33">
        <f>G908*100/F908</f>
        <v>100</v>
      </c>
      <c r="I908" s="34">
        <v>0</v>
      </c>
      <c r="J908" s="17"/>
    </row>
    <row r="909" spans="1:9" s="36" customFormat="1" ht="14.25" customHeight="1">
      <c r="A909" s="63"/>
      <c r="B909" s="511"/>
      <c r="C909" s="103"/>
      <c r="D909" s="70"/>
      <c r="E909" s="72" t="s">
        <v>88</v>
      </c>
      <c r="F909" s="211"/>
      <c r="G909" s="114"/>
      <c r="H909" s="33" t="s">
        <v>84</v>
      </c>
      <c r="I909" s="34"/>
    </row>
    <row r="910" spans="1:9" s="57" customFormat="1" ht="13.5" customHeight="1">
      <c r="A910" s="37"/>
      <c r="B910" s="35"/>
      <c r="C910" s="38"/>
      <c r="D910" s="42">
        <v>2480</v>
      </c>
      <c r="E910" s="40" t="s">
        <v>57</v>
      </c>
      <c r="F910" s="88">
        <v>500000</v>
      </c>
      <c r="G910" s="582">
        <v>500000</v>
      </c>
      <c r="H910" s="192">
        <f>G910*100/F910</f>
        <v>100</v>
      </c>
      <c r="I910" s="49">
        <v>0</v>
      </c>
    </row>
    <row r="911" spans="1:9" s="36" customFormat="1" ht="14.25" customHeight="1">
      <c r="A911" s="37"/>
      <c r="B911" s="111"/>
      <c r="C911" s="53"/>
      <c r="D911" s="54"/>
      <c r="E911" s="55" t="s">
        <v>135</v>
      </c>
      <c r="F911" s="53"/>
      <c r="G911" s="514"/>
      <c r="H911" s="131" t="s">
        <v>84</v>
      </c>
      <c r="I911" s="193"/>
    </row>
    <row r="912" spans="1:9" s="5" customFormat="1" ht="12.75">
      <c r="A912" s="28"/>
      <c r="B912" s="81"/>
      <c r="C912" s="30"/>
      <c r="D912" s="29"/>
      <c r="E912" s="31" t="s">
        <v>24</v>
      </c>
      <c r="F912" s="92">
        <f>SUM(F914)</f>
        <v>10000</v>
      </c>
      <c r="G912" s="150">
        <f>SUM(G914)</f>
        <v>7580</v>
      </c>
      <c r="H912" s="33">
        <f>G912*100/F912</f>
        <v>75.8</v>
      </c>
      <c r="I912" s="68">
        <v>0</v>
      </c>
    </row>
    <row r="913" spans="1:13" s="136" customFormat="1" ht="12.75">
      <c r="A913" s="63"/>
      <c r="B913" s="64"/>
      <c r="C913" s="39"/>
      <c r="D913" s="39"/>
      <c r="E913" s="40" t="s">
        <v>88</v>
      </c>
      <c r="F913" s="41"/>
      <c r="G913" s="162"/>
      <c r="H913" s="50" t="s">
        <v>84</v>
      </c>
      <c r="I913" s="49"/>
      <c r="K913" s="471">
        <f>SUM(F919:F942)</f>
        <v>3147574</v>
      </c>
      <c r="L913" s="340">
        <f>SUM(G919:G942)</f>
        <v>607425.68</v>
      </c>
      <c r="M913" s="340">
        <f>SUM(I919:I942)</f>
        <v>0</v>
      </c>
    </row>
    <row r="914" spans="1:9" s="36" customFormat="1" ht="12.75">
      <c r="A914" s="63"/>
      <c r="B914" s="37"/>
      <c r="C914" s="370"/>
      <c r="D914" s="306">
        <v>6050</v>
      </c>
      <c r="E914" s="403" t="s">
        <v>71</v>
      </c>
      <c r="F914" s="195">
        <v>10000</v>
      </c>
      <c r="G914" s="593">
        <v>7580</v>
      </c>
      <c r="H914" s="99">
        <f>G914*100/F914</f>
        <v>75.8</v>
      </c>
      <c r="I914" s="172">
        <v>0</v>
      </c>
    </row>
    <row r="915" spans="1:9" s="136" customFormat="1" ht="25.5">
      <c r="A915" s="43"/>
      <c r="B915" s="213"/>
      <c r="C915" s="44"/>
      <c r="D915" s="213"/>
      <c r="E915" s="529" t="s">
        <v>266</v>
      </c>
      <c r="F915" s="379" t="s">
        <v>84</v>
      </c>
      <c r="G915" s="586">
        <v>7580</v>
      </c>
      <c r="H915" s="348" t="s">
        <v>84</v>
      </c>
      <c r="I915" s="226">
        <v>0</v>
      </c>
    </row>
    <row r="916" spans="1:9" s="57" customFormat="1" ht="12.75">
      <c r="A916" s="13"/>
      <c r="B916" s="100">
        <v>92118</v>
      </c>
      <c r="C916" s="2"/>
      <c r="D916" s="3"/>
      <c r="E916" s="95" t="s">
        <v>56</v>
      </c>
      <c r="F916" s="191">
        <f>SUM(F921,F917)</f>
        <v>1433937</v>
      </c>
      <c r="G916" s="595">
        <f>SUM(G921,G917)</f>
        <v>271379.96</v>
      </c>
      <c r="H916" s="26">
        <f>G916*100/F916</f>
        <v>18.925514858742055</v>
      </c>
      <c r="I916" s="59">
        <v>0</v>
      </c>
    </row>
    <row r="917" spans="1:9" s="36" customFormat="1" ht="12.75">
      <c r="A917" s="28"/>
      <c r="B917" s="29"/>
      <c r="C917" s="30"/>
      <c r="D917" s="29"/>
      <c r="E917" s="31" t="s">
        <v>82</v>
      </c>
      <c r="F917" s="92">
        <f>SUM(F919)</f>
        <v>254300</v>
      </c>
      <c r="G917" s="150">
        <f>SUM(G919)</f>
        <v>254300</v>
      </c>
      <c r="H917" s="33">
        <f>G917*100/F917</f>
        <v>100</v>
      </c>
      <c r="I917" s="34">
        <v>0</v>
      </c>
    </row>
    <row r="918" spans="1:9" s="36" customFormat="1" ht="12.75">
      <c r="A918" s="37"/>
      <c r="B918" s="35"/>
      <c r="C918" s="38"/>
      <c r="D918" s="39"/>
      <c r="E918" s="40" t="s">
        <v>88</v>
      </c>
      <c r="F918" s="41"/>
      <c r="G918" s="114"/>
      <c r="H918" s="118" t="s">
        <v>84</v>
      </c>
      <c r="I918" s="162"/>
    </row>
    <row r="919" spans="1:11" s="36" customFormat="1" ht="12.75" customHeight="1">
      <c r="A919" s="60"/>
      <c r="B919" s="113"/>
      <c r="C919" s="127"/>
      <c r="D919" s="42">
        <v>2480</v>
      </c>
      <c r="E919" s="40" t="s">
        <v>57</v>
      </c>
      <c r="F919" s="88">
        <v>254300</v>
      </c>
      <c r="G919" s="582">
        <v>254300</v>
      </c>
      <c r="H919" s="52">
        <f>G919*100/F919</f>
        <v>100</v>
      </c>
      <c r="I919" s="132">
        <v>0</v>
      </c>
      <c r="J919" s="35"/>
      <c r="K919" s="355">
        <f>SUM(G924:G932)</f>
        <v>31694.96</v>
      </c>
    </row>
    <row r="920" spans="1:10" s="45" customFormat="1" ht="25.5">
      <c r="A920" s="63"/>
      <c r="B920" s="108"/>
      <c r="C920" s="53"/>
      <c r="D920" s="54"/>
      <c r="E920" s="55" t="s">
        <v>136</v>
      </c>
      <c r="F920" s="53"/>
      <c r="G920" s="515"/>
      <c r="H920" s="23" t="s">
        <v>84</v>
      </c>
      <c r="I920" s="119"/>
      <c r="J920" s="44"/>
    </row>
    <row r="921" spans="1:9" s="5" customFormat="1" ht="12.75">
      <c r="A921" s="28"/>
      <c r="B921" s="81"/>
      <c r="C921" s="30"/>
      <c r="D921" s="29"/>
      <c r="E921" s="31" t="s">
        <v>24</v>
      </c>
      <c r="F921" s="92">
        <f>SUM(F923:F927)</f>
        <v>1179637</v>
      </c>
      <c r="G921" s="92">
        <f>SUM(G923,G925,G927)</f>
        <v>17079.96</v>
      </c>
      <c r="H921" s="33">
        <f>G921*100/F921</f>
        <v>1.4478996504857002</v>
      </c>
      <c r="I921" s="68">
        <v>0</v>
      </c>
    </row>
    <row r="922" spans="1:13" s="136" customFormat="1" ht="12.75">
      <c r="A922" s="63"/>
      <c r="B922" s="64"/>
      <c r="C922" s="39"/>
      <c r="D922" s="39"/>
      <c r="E922" s="40" t="s">
        <v>88</v>
      </c>
      <c r="F922" s="41"/>
      <c r="G922" s="162"/>
      <c r="H922" s="50" t="s">
        <v>84</v>
      </c>
      <c r="I922" s="49"/>
      <c r="K922" s="471">
        <f>SUM(F935:F947)</f>
        <v>728500</v>
      </c>
      <c r="L922" s="340">
        <f>SUM(G935:G947)</f>
        <v>433963.69999999995</v>
      </c>
      <c r="M922" s="340">
        <f>SUM(I935:I947)</f>
        <v>0</v>
      </c>
    </row>
    <row r="923" spans="1:9" s="36" customFormat="1" ht="12.75">
      <c r="A923" s="63"/>
      <c r="B923" s="37"/>
      <c r="C923" s="370"/>
      <c r="D923" s="306">
        <v>6050</v>
      </c>
      <c r="E923" s="403" t="s">
        <v>71</v>
      </c>
      <c r="F923" s="195">
        <v>16588</v>
      </c>
      <c r="G923" s="593">
        <v>7854.96</v>
      </c>
      <c r="H923" s="99">
        <f>G923*100/F923</f>
        <v>47.35326742223294</v>
      </c>
      <c r="I923" s="172">
        <v>0</v>
      </c>
    </row>
    <row r="924" spans="1:9" s="136" customFormat="1" ht="38.25">
      <c r="A924" s="43"/>
      <c r="B924" s="213"/>
      <c r="C924" s="44"/>
      <c r="D924" s="213"/>
      <c r="E924" s="529" t="s">
        <v>267</v>
      </c>
      <c r="F924" s="379" t="s">
        <v>84</v>
      </c>
      <c r="G924" s="586">
        <v>7854.96</v>
      </c>
      <c r="H924" s="348" t="s">
        <v>84</v>
      </c>
      <c r="I924" s="226">
        <v>0</v>
      </c>
    </row>
    <row r="925" spans="1:9" s="36" customFormat="1" ht="12.75">
      <c r="A925" s="63"/>
      <c r="B925" s="37"/>
      <c r="C925" s="370"/>
      <c r="D925" s="306">
        <v>6057</v>
      </c>
      <c r="E925" s="403" t="s">
        <v>71</v>
      </c>
      <c r="F925" s="195">
        <v>510927</v>
      </c>
      <c r="G925" s="593">
        <v>4052.54</v>
      </c>
      <c r="H925" s="99">
        <f>G925*100/F925</f>
        <v>0.7931739759300253</v>
      </c>
      <c r="I925" s="172">
        <v>0</v>
      </c>
    </row>
    <row r="926" spans="1:9" s="136" customFormat="1" ht="38.25">
      <c r="A926" s="43"/>
      <c r="B926" s="213"/>
      <c r="C926" s="83"/>
      <c r="D926" s="89"/>
      <c r="E926" s="529" t="s">
        <v>267</v>
      </c>
      <c r="F926" s="379" t="s">
        <v>84</v>
      </c>
      <c r="G926" s="586">
        <v>4052.54</v>
      </c>
      <c r="H926" s="348" t="s">
        <v>84</v>
      </c>
      <c r="I926" s="226">
        <v>0</v>
      </c>
    </row>
    <row r="927" spans="1:9" s="36" customFormat="1" ht="12.75">
      <c r="A927" s="37"/>
      <c r="B927" s="82"/>
      <c r="C927" s="370"/>
      <c r="D927" s="306">
        <v>6059</v>
      </c>
      <c r="E927" s="403" t="s">
        <v>71</v>
      </c>
      <c r="F927" s="195">
        <v>652122</v>
      </c>
      <c r="G927" s="593">
        <v>5172.46</v>
      </c>
      <c r="H927" s="99">
        <f>G927*100/F927</f>
        <v>0.793173669957462</v>
      </c>
      <c r="I927" s="172">
        <v>0</v>
      </c>
    </row>
    <row r="928" spans="1:9" s="136" customFormat="1" ht="38.25">
      <c r="A928" s="214"/>
      <c r="B928" s="89"/>
      <c r="C928" s="83"/>
      <c r="D928" s="89"/>
      <c r="E928" s="529" t="s">
        <v>267</v>
      </c>
      <c r="F928" s="379" t="s">
        <v>84</v>
      </c>
      <c r="G928" s="586">
        <v>5172.46</v>
      </c>
      <c r="H928" s="348" t="s">
        <v>84</v>
      </c>
      <c r="I928" s="226">
        <v>0</v>
      </c>
    </row>
    <row r="929" spans="1:9" s="57" customFormat="1" ht="12.75">
      <c r="A929" s="15" t="s">
        <v>81</v>
      </c>
      <c r="B929" s="16">
        <v>35</v>
      </c>
      <c r="C929" s="56"/>
      <c r="D929" s="56"/>
      <c r="E929" s="79"/>
      <c r="F929" s="56"/>
      <c r="G929" s="517"/>
      <c r="H929" s="80" t="s">
        <v>84</v>
      </c>
      <c r="I929" s="78"/>
    </row>
    <row r="930" spans="1:9" s="5" customFormat="1" ht="13.5" thickBot="1">
      <c r="A930" s="15"/>
      <c r="B930" s="16"/>
      <c r="C930" s="56"/>
      <c r="D930" s="56"/>
      <c r="E930" s="79"/>
      <c r="F930" s="56"/>
      <c r="G930" s="517"/>
      <c r="H930" s="80"/>
      <c r="I930" s="78"/>
    </row>
    <row r="931" spans="1:9" s="36" customFormat="1" ht="13.5" thickBot="1">
      <c r="A931" s="19" t="s">
        <v>41</v>
      </c>
      <c r="B931" s="20" t="s">
        <v>76</v>
      </c>
      <c r="C931" s="680" t="s">
        <v>54</v>
      </c>
      <c r="D931" s="681"/>
      <c r="E931" s="21" t="s">
        <v>40</v>
      </c>
      <c r="F931" s="20" t="s">
        <v>85</v>
      </c>
      <c r="G931" s="414" t="s">
        <v>86</v>
      </c>
      <c r="H931" s="22" t="s">
        <v>87</v>
      </c>
      <c r="I931" s="203" t="s">
        <v>92</v>
      </c>
    </row>
    <row r="932" spans="1:9" s="36" customFormat="1" ht="12.75">
      <c r="A932" s="13"/>
      <c r="B932" s="100">
        <v>92120</v>
      </c>
      <c r="C932" s="2"/>
      <c r="D932" s="3"/>
      <c r="E932" s="25" t="s">
        <v>175</v>
      </c>
      <c r="F932" s="91">
        <f>SUM(F933,F937)</f>
        <v>23000</v>
      </c>
      <c r="G932" s="91">
        <f>SUM(G933)</f>
        <v>5390</v>
      </c>
      <c r="H932" s="389">
        <f>G932*100/F932</f>
        <v>23.434782608695652</v>
      </c>
      <c r="I932" s="27">
        <f>SUM(I933)</f>
        <v>0</v>
      </c>
    </row>
    <row r="933" spans="1:9" s="36" customFormat="1" ht="25.5">
      <c r="A933" s="113"/>
      <c r="B933" s="127"/>
      <c r="C933" s="30"/>
      <c r="D933" s="29"/>
      <c r="E933" s="31" t="s">
        <v>321</v>
      </c>
      <c r="F933" s="133">
        <f>SUM(F935:F936)</f>
        <v>15000</v>
      </c>
      <c r="G933" s="133">
        <f>SUM(G935)</f>
        <v>5390</v>
      </c>
      <c r="H933" s="135">
        <f>G933*100/F933</f>
        <v>35.93333333333333</v>
      </c>
      <c r="I933" s="134">
        <f>SUM(I935)</f>
        <v>0</v>
      </c>
    </row>
    <row r="934" spans="1:11" s="36" customFormat="1" ht="12.75">
      <c r="A934" s="372"/>
      <c r="B934" s="339"/>
      <c r="C934" s="183"/>
      <c r="D934" s="183"/>
      <c r="E934" s="72" t="s">
        <v>88</v>
      </c>
      <c r="F934" s="211"/>
      <c r="G934" s="114"/>
      <c r="H934" s="69" t="s">
        <v>84</v>
      </c>
      <c r="I934" s="34"/>
      <c r="J934" s="35"/>
      <c r="K934" s="355" t="e">
        <f>SUM(#REF!)</f>
        <v>#REF!</v>
      </c>
    </row>
    <row r="935" spans="1:10" s="45" customFormat="1" ht="25.5">
      <c r="A935" s="137"/>
      <c r="B935" s="137"/>
      <c r="C935" s="183"/>
      <c r="D935" s="71">
        <v>4170</v>
      </c>
      <c r="E935" s="31" t="s">
        <v>95</v>
      </c>
      <c r="F935" s="177">
        <v>5390</v>
      </c>
      <c r="G935" s="114">
        <v>5390</v>
      </c>
      <c r="H935" s="154">
        <f>G935*100/F935</f>
        <v>100</v>
      </c>
      <c r="I935" s="134">
        <v>0</v>
      </c>
      <c r="J935" s="44"/>
    </row>
    <row r="936" spans="1:10" s="36" customFormat="1" ht="12.75">
      <c r="A936" s="63"/>
      <c r="B936" s="76"/>
      <c r="C936" s="65"/>
      <c r="D936" s="73">
        <v>4300</v>
      </c>
      <c r="E936" s="31" t="s">
        <v>191</v>
      </c>
      <c r="F936" s="48">
        <v>9610</v>
      </c>
      <c r="G936" s="114">
        <v>0</v>
      </c>
      <c r="H936" s="33">
        <f>G936*100/F936</f>
        <v>0</v>
      </c>
      <c r="I936" s="34">
        <v>0</v>
      </c>
      <c r="J936" s="35"/>
    </row>
    <row r="937" spans="1:9" s="5" customFormat="1" ht="12.75">
      <c r="A937" s="28"/>
      <c r="B937" s="81"/>
      <c r="C937" s="30"/>
      <c r="D937" s="29"/>
      <c r="E937" s="31" t="s">
        <v>24</v>
      </c>
      <c r="F937" s="92">
        <f>SUM(F939)</f>
        <v>8000</v>
      </c>
      <c r="G937" s="92">
        <f>SUM(G939)</f>
        <v>0</v>
      </c>
      <c r="H937" s="33">
        <f>G937*100/F937</f>
        <v>0</v>
      </c>
      <c r="I937" s="68">
        <v>0</v>
      </c>
    </row>
    <row r="938" spans="1:13" s="136" customFormat="1" ht="12.75">
      <c r="A938" s="63"/>
      <c r="B938" s="64"/>
      <c r="C938" s="39"/>
      <c r="D938" s="39"/>
      <c r="E938" s="40" t="s">
        <v>88</v>
      </c>
      <c r="F938" s="41"/>
      <c r="G938" s="162"/>
      <c r="H938" s="50" t="s">
        <v>84</v>
      </c>
      <c r="I938" s="49"/>
      <c r="K938" s="471">
        <f>SUM(F951:F966)</f>
        <v>1760000</v>
      </c>
      <c r="L938" s="340">
        <f>SUM(G951:G966)</f>
        <v>2082000</v>
      </c>
      <c r="M938" s="340">
        <f>SUM(I951:I966)</f>
        <v>0</v>
      </c>
    </row>
    <row r="939" spans="1:9" s="36" customFormat="1" ht="51">
      <c r="A939" s="63"/>
      <c r="B939" s="37"/>
      <c r="C939" s="370"/>
      <c r="D939" s="306">
        <v>6570</v>
      </c>
      <c r="E939" s="649" t="s">
        <v>290</v>
      </c>
      <c r="F939" s="195">
        <v>8000</v>
      </c>
      <c r="G939" s="593">
        <v>0</v>
      </c>
      <c r="H939" s="99">
        <f>G939*100/F939</f>
        <v>0</v>
      </c>
      <c r="I939" s="172">
        <v>0</v>
      </c>
    </row>
    <row r="940" spans="1:9" s="136" customFormat="1" ht="51">
      <c r="A940" s="43"/>
      <c r="B940" s="213"/>
      <c r="C940" s="44"/>
      <c r="D940" s="213"/>
      <c r="E940" s="529" t="s">
        <v>305</v>
      </c>
      <c r="F940" s="379" t="s">
        <v>84</v>
      </c>
      <c r="G940" s="586">
        <v>0</v>
      </c>
      <c r="H940" s="348" t="s">
        <v>84</v>
      </c>
      <c r="I940" s="226">
        <v>0</v>
      </c>
    </row>
    <row r="941" spans="1:9" s="57" customFormat="1" ht="12.75">
      <c r="A941" s="13"/>
      <c r="B941" s="660">
        <v>92195</v>
      </c>
      <c r="C941" s="661"/>
      <c r="D941" s="662"/>
      <c r="E941" s="657" t="s">
        <v>62</v>
      </c>
      <c r="F941" s="91">
        <f>SUM(F942)</f>
        <v>232500</v>
      </c>
      <c r="G941" s="91">
        <f>SUM(G942)</f>
        <v>142857.9</v>
      </c>
      <c r="H941" s="26">
        <f>G941*100/F941</f>
        <v>61.44425806451613</v>
      </c>
      <c r="I941" s="27">
        <f>SUM(I942)</f>
        <v>0</v>
      </c>
    </row>
    <row r="942" spans="1:10" s="18" customFormat="1" ht="38.25">
      <c r="A942" s="60"/>
      <c r="B942" s="113"/>
      <c r="C942" s="658"/>
      <c r="D942" s="659"/>
      <c r="E942" s="31" t="s">
        <v>137</v>
      </c>
      <c r="F942" s="92">
        <f>SUM(F944:F947)</f>
        <v>232500</v>
      </c>
      <c r="G942" s="150">
        <f>SUM(G944:G947)</f>
        <v>142857.9</v>
      </c>
      <c r="H942" s="33">
        <f>G942*100/F942</f>
        <v>61.44425806451613</v>
      </c>
      <c r="I942" s="34">
        <f>SUM(I944:I947)</f>
        <v>0</v>
      </c>
      <c r="J942" s="17"/>
    </row>
    <row r="943" spans="1:9" s="36" customFormat="1" ht="12.75">
      <c r="A943" s="63"/>
      <c r="B943" s="64"/>
      <c r="C943" s="70"/>
      <c r="D943" s="70"/>
      <c r="E943" s="72" t="s">
        <v>88</v>
      </c>
      <c r="F943" s="104"/>
      <c r="G943" s="114"/>
      <c r="H943" s="23" t="s">
        <v>84</v>
      </c>
      <c r="I943" s="114"/>
    </row>
    <row r="944" spans="1:10" s="36" customFormat="1" ht="12.75">
      <c r="A944" s="28"/>
      <c r="B944" s="452"/>
      <c r="C944" s="29"/>
      <c r="D944" s="73">
        <v>4110</v>
      </c>
      <c r="E944" s="31" t="s">
        <v>79</v>
      </c>
      <c r="F944" s="152">
        <v>500</v>
      </c>
      <c r="G944" s="114">
        <v>0</v>
      </c>
      <c r="H944" s="33">
        <f aca="true" t="shared" si="41" ref="H944:H950">G944*100/F944</f>
        <v>0</v>
      </c>
      <c r="I944" s="34">
        <v>0</v>
      </c>
      <c r="J944" s="35"/>
    </row>
    <row r="945" spans="1:12" s="36" customFormat="1" ht="25.5">
      <c r="A945" s="37"/>
      <c r="B945" s="37"/>
      <c r="C945" s="70"/>
      <c r="D945" s="71">
        <v>4170</v>
      </c>
      <c r="E945" s="72" t="s">
        <v>95</v>
      </c>
      <c r="F945" s="186">
        <v>7000</v>
      </c>
      <c r="G945" s="114">
        <v>450</v>
      </c>
      <c r="H945" s="99">
        <f t="shared" si="41"/>
        <v>6.428571428571429</v>
      </c>
      <c r="I945" s="34">
        <v>0</v>
      </c>
      <c r="K945" s="456" t="e">
        <f>SUM(#REF!)</f>
        <v>#REF!</v>
      </c>
      <c r="L945" s="355" t="e">
        <f>SUM(#REF!)</f>
        <v>#REF!</v>
      </c>
    </row>
    <row r="946" spans="1:9" s="57" customFormat="1" ht="12.75">
      <c r="A946" s="63"/>
      <c r="B946" s="37"/>
      <c r="C946" s="65"/>
      <c r="D946" s="73">
        <v>4210</v>
      </c>
      <c r="E946" s="31" t="s">
        <v>188</v>
      </c>
      <c r="F946" s="48">
        <v>15000</v>
      </c>
      <c r="G946" s="114">
        <v>5354.6</v>
      </c>
      <c r="H946" s="33">
        <f t="shared" si="41"/>
        <v>35.69733333333333</v>
      </c>
      <c r="I946" s="34">
        <v>0</v>
      </c>
    </row>
    <row r="947" spans="1:10" s="36" customFormat="1" ht="13.5" thickBot="1">
      <c r="A947" s="128"/>
      <c r="B947" s="235"/>
      <c r="C947" s="409"/>
      <c r="D947" s="115">
        <v>4300</v>
      </c>
      <c r="E947" s="116" t="s">
        <v>191</v>
      </c>
      <c r="F947" s="327">
        <v>210000</v>
      </c>
      <c r="G947" s="597">
        <v>137053.3</v>
      </c>
      <c r="H947" s="129">
        <f t="shared" si="41"/>
        <v>65.26347619047618</v>
      </c>
      <c r="I947" s="117">
        <v>0</v>
      </c>
      <c r="J947" s="35"/>
    </row>
    <row r="948" spans="1:9" s="36" customFormat="1" ht="27" customHeight="1">
      <c r="A948" s="272">
        <v>926</v>
      </c>
      <c r="B948" s="244"/>
      <c r="C948" s="244"/>
      <c r="D948" s="245"/>
      <c r="E948" s="246" t="s">
        <v>227</v>
      </c>
      <c r="F948" s="251">
        <f>SUM(F949,F956,F973)</f>
        <v>1583332</v>
      </c>
      <c r="G948" s="506">
        <f>SUM(G973,G956,G949)</f>
        <v>1456562.06</v>
      </c>
      <c r="H948" s="241">
        <f t="shared" si="41"/>
        <v>91.99347073134378</v>
      </c>
      <c r="I948" s="248">
        <f>SUM(I973,I956,I949)</f>
        <v>0</v>
      </c>
    </row>
    <row r="949" spans="1:9" s="36" customFormat="1" ht="12.75">
      <c r="A949" s="13"/>
      <c r="B949" s="100">
        <v>92604</v>
      </c>
      <c r="C949" s="2"/>
      <c r="D949" s="3"/>
      <c r="E949" s="25" t="s">
        <v>32</v>
      </c>
      <c r="F949" s="91">
        <f>SUM(F950)</f>
        <v>650000</v>
      </c>
      <c r="G949" s="549">
        <f>SUM(G950)</f>
        <v>650000</v>
      </c>
      <c r="H949" s="26">
        <f t="shared" si="41"/>
        <v>100</v>
      </c>
      <c r="I949" s="27">
        <v>0</v>
      </c>
    </row>
    <row r="950" spans="1:9" s="36" customFormat="1" ht="12.75">
      <c r="A950" s="28"/>
      <c r="B950" s="29"/>
      <c r="C950" s="30"/>
      <c r="D950" s="29"/>
      <c r="E950" s="31" t="s">
        <v>82</v>
      </c>
      <c r="F950" s="92">
        <f>SUM(F952)</f>
        <v>650000</v>
      </c>
      <c r="G950" s="150">
        <f>SUM(G952)</f>
        <v>650000</v>
      </c>
      <c r="H950" s="33">
        <f t="shared" si="41"/>
        <v>100</v>
      </c>
      <c r="I950" s="34">
        <v>0</v>
      </c>
    </row>
    <row r="951" spans="1:10" s="36" customFormat="1" ht="12.75">
      <c r="A951" s="37"/>
      <c r="B951" s="35"/>
      <c r="C951" s="38"/>
      <c r="D951" s="39"/>
      <c r="E951" s="40" t="s">
        <v>88</v>
      </c>
      <c r="F951" s="41"/>
      <c r="G951" s="114"/>
      <c r="H951" s="33" t="s">
        <v>84</v>
      </c>
      <c r="I951" s="34"/>
      <c r="J951" s="35"/>
    </row>
    <row r="952" spans="1:10" s="36" customFormat="1" ht="38.25">
      <c r="A952" s="76"/>
      <c r="B952" s="102"/>
      <c r="C952" s="103"/>
      <c r="D952" s="71">
        <v>2650</v>
      </c>
      <c r="E952" s="72" t="s">
        <v>138</v>
      </c>
      <c r="F952" s="194">
        <v>650000</v>
      </c>
      <c r="G952" s="114">
        <v>650000</v>
      </c>
      <c r="H952" s="99">
        <f>G952*100/F952</f>
        <v>100</v>
      </c>
      <c r="I952" s="34">
        <v>0</v>
      </c>
      <c r="J952" s="35"/>
    </row>
    <row r="953" spans="1:9" s="36" customFormat="1" ht="12.75">
      <c r="A953" s="15" t="s">
        <v>81</v>
      </c>
      <c r="B953" s="16">
        <v>36</v>
      </c>
      <c r="C953" s="56"/>
      <c r="D953" s="56"/>
      <c r="E953" s="79"/>
      <c r="F953" s="56"/>
      <c r="G953" s="78"/>
      <c r="H953" s="80" t="s">
        <v>84</v>
      </c>
      <c r="I953" s="78"/>
    </row>
    <row r="954" spans="1:9" s="36" customFormat="1" ht="13.5" thickBot="1">
      <c r="A954" s="15"/>
      <c r="B954" s="16"/>
      <c r="C954" s="56"/>
      <c r="D954" s="56"/>
      <c r="E954" s="79"/>
      <c r="F954" s="56"/>
      <c r="G954" s="78"/>
      <c r="H954" s="80"/>
      <c r="I954" s="78"/>
    </row>
    <row r="955" spans="1:9" s="36" customFormat="1" ht="13.5" thickBot="1">
      <c r="A955" s="19" t="s">
        <v>41</v>
      </c>
      <c r="B955" s="20" t="s">
        <v>76</v>
      </c>
      <c r="C955" s="680" t="s">
        <v>54</v>
      </c>
      <c r="D955" s="681"/>
      <c r="E955" s="21" t="s">
        <v>40</v>
      </c>
      <c r="F955" s="20" t="s">
        <v>85</v>
      </c>
      <c r="G955" s="414" t="s">
        <v>86</v>
      </c>
      <c r="H955" s="22" t="s">
        <v>87</v>
      </c>
      <c r="I955" s="203" t="s">
        <v>92</v>
      </c>
    </row>
    <row r="956" spans="1:9" s="57" customFormat="1" ht="12.75">
      <c r="A956" s="13"/>
      <c r="B956" s="217">
        <v>92605</v>
      </c>
      <c r="C956" s="8"/>
      <c r="D956" s="9"/>
      <c r="E956" s="95" t="s">
        <v>226</v>
      </c>
      <c r="F956" s="406">
        <f>SUM(F957)</f>
        <v>370000</v>
      </c>
      <c r="G956" s="627">
        <f>SUM(G957)</f>
        <v>370000</v>
      </c>
      <c r="H956" s="26">
        <f>G956*100/F956</f>
        <v>100</v>
      </c>
      <c r="I956" s="59">
        <v>0</v>
      </c>
    </row>
    <row r="957" spans="1:9" s="57" customFormat="1" ht="25.5">
      <c r="A957" s="28"/>
      <c r="B957" s="216"/>
      <c r="C957" s="81"/>
      <c r="D957" s="81"/>
      <c r="E957" s="188" t="s">
        <v>176</v>
      </c>
      <c r="F957" s="195">
        <f>SUM(F959)</f>
        <v>370000</v>
      </c>
      <c r="G957" s="628">
        <f>SUM(G959)</f>
        <v>370000</v>
      </c>
      <c r="H957" s="33">
        <f>G957*100/F957</f>
        <v>100</v>
      </c>
      <c r="I957" s="34">
        <v>0</v>
      </c>
    </row>
    <row r="958" spans="1:12" s="45" customFormat="1" ht="12.75">
      <c r="A958" s="37"/>
      <c r="B958" s="64"/>
      <c r="C958" s="39"/>
      <c r="D958" s="39"/>
      <c r="E958" s="72" t="s">
        <v>88</v>
      </c>
      <c r="F958" s="211"/>
      <c r="G958" s="114"/>
      <c r="H958" s="33" t="s">
        <v>84</v>
      </c>
      <c r="I958" s="34"/>
      <c r="K958" s="354" t="s">
        <v>84</v>
      </c>
      <c r="L958" s="354">
        <f>SUM(G962:G972)</f>
        <v>370000</v>
      </c>
    </row>
    <row r="959" spans="1:9" s="45" customFormat="1" ht="12.75">
      <c r="A959" s="37"/>
      <c r="B959" s="63"/>
      <c r="C959" s="174"/>
      <c r="D959" s="215">
        <v>2820</v>
      </c>
      <c r="E959" s="488" t="s">
        <v>49</v>
      </c>
      <c r="F959" s="197">
        <v>370000</v>
      </c>
      <c r="G959" s="582">
        <v>370000</v>
      </c>
      <c r="H959" s="192">
        <f>G959*100/F959</f>
        <v>100</v>
      </c>
      <c r="I959" s="49">
        <v>0</v>
      </c>
    </row>
    <row r="960" spans="1:9" s="45" customFormat="1" ht="12.75">
      <c r="A960" s="37"/>
      <c r="B960" s="63"/>
      <c r="C960" s="63"/>
      <c r="D960" s="82"/>
      <c r="E960" s="482" t="s">
        <v>39</v>
      </c>
      <c r="F960" s="60" t="s">
        <v>84</v>
      </c>
      <c r="G960" s="522"/>
      <c r="H960" s="198" t="s">
        <v>84</v>
      </c>
      <c r="I960" s="199"/>
    </row>
    <row r="961" spans="1:9" s="45" customFormat="1" ht="12.75">
      <c r="A961" s="28"/>
      <c r="B961" s="60"/>
      <c r="C961" s="419"/>
      <c r="D961" s="412"/>
      <c r="E961" s="489" t="s">
        <v>101</v>
      </c>
      <c r="F961" s="145"/>
      <c r="G961" s="522"/>
      <c r="H961" s="198" t="s">
        <v>84</v>
      </c>
      <c r="I961" s="199"/>
    </row>
    <row r="962" spans="1:9" s="45" customFormat="1" ht="12.75">
      <c r="A962" s="43"/>
      <c r="B962" s="204"/>
      <c r="C962" s="204"/>
      <c r="D962" s="213"/>
      <c r="E962" s="411" t="s">
        <v>97</v>
      </c>
      <c r="F962" s="344"/>
      <c r="G962" s="46">
        <v>81500</v>
      </c>
      <c r="H962" s="352"/>
      <c r="I962" s="46">
        <v>0</v>
      </c>
    </row>
    <row r="963" spans="1:9" s="45" customFormat="1" ht="12.75">
      <c r="A963" s="43"/>
      <c r="B963" s="204"/>
      <c r="C963" s="204"/>
      <c r="D963" s="213"/>
      <c r="E963" s="411" t="s">
        <v>98</v>
      </c>
      <c r="F963" s="344"/>
      <c r="G963" s="46">
        <v>201000</v>
      </c>
      <c r="H963" s="352"/>
      <c r="I963" s="46">
        <v>0</v>
      </c>
    </row>
    <row r="964" spans="1:9" s="45" customFormat="1" ht="12.75">
      <c r="A964" s="43"/>
      <c r="B964" s="204"/>
      <c r="C964" s="204"/>
      <c r="D964" s="213"/>
      <c r="E964" s="411" t="s">
        <v>99</v>
      </c>
      <c r="F964" s="344"/>
      <c r="G964" s="46">
        <v>35000</v>
      </c>
      <c r="H964" s="352"/>
      <c r="I964" s="46">
        <v>0</v>
      </c>
    </row>
    <row r="965" spans="1:9" s="45" customFormat="1" ht="12.75">
      <c r="A965" s="43"/>
      <c r="B965" s="204"/>
      <c r="C965" s="204"/>
      <c r="D965" s="213"/>
      <c r="E965" s="411" t="s">
        <v>276</v>
      </c>
      <c r="F965" s="344"/>
      <c r="G965" s="46">
        <v>2500</v>
      </c>
      <c r="H965" s="352"/>
      <c r="I965" s="46">
        <v>0</v>
      </c>
    </row>
    <row r="966" spans="1:9" s="45" customFormat="1" ht="12.75">
      <c r="A966" s="43"/>
      <c r="B966" s="204"/>
      <c r="C966" s="204"/>
      <c r="D966" s="213"/>
      <c r="E966" s="411" t="s">
        <v>100</v>
      </c>
      <c r="F966" s="344"/>
      <c r="G966" s="46">
        <v>2000</v>
      </c>
      <c r="H966" s="352"/>
      <c r="I966" s="46">
        <v>0</v>
      </c>
    </row>
    <row r="967" spans="1:9" s="5" customFormat="1" ht="12.75">
      <c r="A967" s="43"/>
      <c r="B967" s="204"/>
      <c r="C967" s="204"/>
      <c r="D967" s="213"/>
      <c r="E967" s="411" t="s">
        <v>179</v>
      </c>
      <c r="F967" s="344"/>
      <c r="G967" s="46">
        <v>9000</v>
      </c>
      <c r="H967" s="352"/>
      <c r="I967" s="46">
        <v>0</v>
      </c>
    </row>
    <row r="968" spans="1:12" s="36" customFormat="1" ht="12.75">
      <c r="A968" s="43"/>
      <c r="B968" s="204"/>
      <c r="C968" s="204"/>
      <c r="D968" s="213"/>
      <c r="E968" s="411" t="s">
        <v>187</v>
      </c>
      <c r="F968" s="344"/>
      <c r="G968" s="46">
        <v>14300</v>
      </c>
      <c r="H968" s="352"/>
      <c r="I968" s="46">
        <v>0</v>
      </c>
      <c r="K968" s="464">
        <f>SUM(F978:F981)</f>
        <v>318720</v>
      </c>
      <c r="L968" s="355">
        <f>SUM(G978:G981)</f>
        <v>234212.26</v>
      </c>
    </row>
    <row r="969" spans="1:9" s="36" customFormat="1" ht="12.75">
      <c r="A969" s="204"/>
      <c r="B969" s="43"/>
      <c r="C969" s="44"/>
      <c r="D969" s="213"/>
      <c r="E969" s="411" t="s">
        <v>181</v>
      </c>
      <c r="F969" s="344"/>
      <c r="G969" s="46">
        <v>600</v>
      </c>
      <c r="H969" s="352"/>
      <c r="I969" s="46">
        <v>0</v>
      </c>
    </row>
    <row r="970" spans="1:9" s="136" customFormat="1" ht="25.5">
      <c r="A970" s="43"/>
      <c r="B970" s="44"/>
      <c r="C970" s="204"/>
      <c r="D970" s="213"/>
      <c r="E970" s="445" t="s">
        <v>223</v>
      </c>
      <c r="F970" s="344"/>
      <c r="G970" s="46">
        <v>800</v>
      </c>
      <c r="H970" s="347"/>
      <c r="I970" s="226">
        <v>0</v>
      </c>
    </row>
    <row r="971" spans="1:9" s="57" customFormat="1" ht="12.75">
      <c r="A971" s="204"/>
      <c r="B971" s="204"/>
      <c r="C971" s="204"/>
      <c r="D971" s="213"/>
      <c r="E971" s="411" t="s">
        <v>102</v>
      </c>
      <c r="F971" s="351"/>
      <c r="G971" s="169">
        <v>6000</v>
      </c>
      <c r="H971" s="353"/>
      <c r="I971" s="46">
        <v>0</v>
      </c>
    </row>
    <row r="972" spans="1:9" s="136" customFormat="1" ht="12.75">
      <c r="A972" s="204"/>
      <c r="B972" s="204"/>
      <c r="C972" s="293"/>
      <c r="D972" s="89"/>
      <c r="E972" s="411" t="s">
        <v>180</v>
      </c>
      <c r="F972" s="351"/>
      <c r="G972" s="169">
        <v>17300</v>
      </c>
      <c r="H972" s="353"/>
      <c r="I972" s="46">
        <v>0</v>
      </c>
    </row>
    <row r="973" spans="1:10" s="36" customFormat="1" ht="12.75">
      <c r="A973" s="404"/>
      <c r="B973" s="396">
        <v>92695</v>
      </c>
      <c r="C973" s="9"/>
      <c r="D973" s="9"/>
      <c r="E973" s="95" t="s">
        <v>62</v>
      </c>
      <c r="F973" s="200">
        <f>SUM(F987,F974)</f>
        <v>563332</v>
      </c>
      <c r="G973" s="590">
        <f>SUM(G987,G974)</f>
        <v>436562.06000000006</v>
      </c>
      <c r="H973" s="26">
        <f>G973*100/F973</f>
        <v>77.49640709208781</v>
      </c>
      <c r="I973" s="59">
        <f>SUM(I974,I987)</f>
        <v>0</v>
      </c>
      <c r="J973" s="35"/>
    </row>
    <row r="974" spans="1:10" s="36" customFormat="1" ht="38.25">
      <c r="A974" s="60"/>
      <c r="B974" s="61"/>
      <c r="C974" s="29"/>
      <c r="D974" s="29"/>
      <c r="E974" s="31" t="s">
        <v>139</v>
      </c>
      <c r="F974" s="62">
        <f>SUM(F976:F983)</f>
        <v>319366</v>
      </c>
      <c r="G974" s="114">
        <f>SUM(G976:G983)</f>
        <v>234857.76</v>
      </c>
      <c r="H974" s="33">
        <f>G974*100/F974</f>
        <v>73.5387486457544</v>
      </c>
      <c r="I974" s="34">
        <f>SUM(I976:I982)</f>
        <v>0</v>
      </c>
      <c r="J974" s="35"/>
    </row>
    <row r="975" spans="1:10" s="36" customFormat="1" ht="12.75">
      <c r="A975" s="145"/>
      <c r="B975" s="339"/>
      <c r="C975" s="138"/>
      <c r="D975" s="138"/>
      <c r="E975" s="40" t="s">
        <v>88</v>
      </c>
      <c r="F975" s="151"/>
      <c r="G975" s="114"/>
      <c r="H975" s="23" t="s">
        <v>84</v>
      </c>
      <c r="I975" s="114"/>
      <c r="J975" s="35"/>
    </row>
    <row r="976" spans="1:10" s="36" customFormat="1" ht="12.75">
      <c r="A976" s="372"/>
      <c r="B976" s="137"/>
      <c r="C976" s="146"/>
      <c r="D976" s="73">
        <v>4110</v>
      </c>
      <c r="E976" s="31" t="s">
        <v>79</v>
      </c>
      <c r="F976" s="152">
        <v>302</v>
      </c>
      <c r="G976" s="114">
        <v>301.73</v>
      </c>
      <c r="H976" s="135">
        <f aca="true" t="shared" si="42" ref="H976:H987">G976*100/F976</f>
        <v>99.91059602649007</v>
      </c>
      <c r="I976" s="134">
        <v>0</v>
      </c>
      <c r="J976" s="35"/>
    </row>
    <row r="977" spans="1:10" s="36" customFormat="1" ht="12.75">
      <c r="A977" s="145"/>
      <c r="B977" s="137"/>
      <c r="C977" s="146"/>
      <c r="D977" s="73">
        <v>4120</v>
      </c>
      <c r="E977" s="31" t="s">
        <v>45</v>
      </c>
      <c r="F977" s="153">
        <v>43</v>
      </c>
      <c r="G977" s="114">
        <v>42.99</v>
      </c>
      <c r="H977" s="135">
        <f t="shared" si="42"/>
        <v>99.97674418604652</v>
      </c>
      <c r="I977" s="134">
        <v>0</v>
      </c>
      <c r="J977" s="35"/>
    </row>
    <row r="978" spans="1:10" s="36" customFormat="1" ht="25.5">
      <c r="A978" s="137"/>
      <c r="B978" s="137"/>
      <c r="C978" s="183"/>
      <c r="D978" s="71">
        <v>4170</v>
      </c>
      <c r="E978" s="31" t="s">
        <v>95</v>
      </c>
      <c r="F978" s="177">
        <v>21205</v>
      </c>
      <c r="G978" s="114">
        <v>10755.27</v>
      </c>
      <c r="H978" s="154">
        <f t="shared" si="42"/>
        <v>50.72044329167649</v>
      </c>
      <c r="I978" s="134">
        <v>0</v>
      </c>
      <c r="J978" s="35"/>
    </row>
    <row r="979" spans="1:9" s="57" customFormat="1" ht="12.75">
      <c r="A979" s="37"/>
      <c r="B979" s="82"/>
      <c r="C979" s="65"/>
      <c r="D979" s="73">
        <v>4210</v>
      </c>
      <c r="E979" s="31" t="s">
        <v>188</v>
      </c>
      <c r="F979" s="48">
        <v>26991</v>
      </c>
      <c r="G979" s="114">
        <v>17536.48</v>
      </c>
      <c r="H979" s="33">
        <f t="shared" si="42"/>
        <v>64.97158312029936</v>
      </c>
      <c r="I979" s="34">
        <v>0</v>
      </c>
    </row>
    <row r="980" spans="1:10" s="18" customFormat="1" ht="12.75">
      <c r="A980" s="63"/>
      <c r="B980" s="37"/>
      <c r="C980" s="65"/>
      <c r="D980" s="73">
        <v>4300</v>
      </c>
      <c r="E980" s="31" t="s">
        <v>191</v>
      </c>
      <c r="F980" s="48">
        <v>266124</v>
      </c>
      <c r="G980" s="114">
        <v>205285.51</v>
      </c>
      <c r="H980" s="33">
        <f t="shared" si="42"/>
        <v>77.13904420495709</v>
      </c>
      <c r="I980" s="34">
        <v>0</v>
      </c>
      <c r="J980" s="17"/>
    </row>
    <row r="981" spans="1:9" s="36" customFormat="1" ht="12.75">
      <c r="A981" s="37"/>
      <c r="B981" s="82"/>
      <c r="C981" s="65"/>
      <c r="D981" s="73">
        <v>4430</v>
      </c>
      <c r="E981" s="31" t="s">
        <v>199</v>
      </c>
      <c r="F981" s="48">
        <v>4400</v>
      </c>
      <c r="G981" s="114">
        <v>635</v>
      </c>
      <c r="H981" s="33">
        <f t="shared" si="42"/>
        <v>14.431818181818182</v>
      </c>
      <c r="I981" s="34">
        <v>0</v>
      </c>
    </row>
    <row r="982" spans="1:9" s="36" customFormat="1" ht="63.75">
      <c r="A982" s="63"/>
      <c r="B982" s="37"/>
      <c r="C982" s="65"/>
      <c r="D982" s="73">
        <v>4560</v>
      </c>
      <c r="E982" s="31" t="s">
        <v>268</v>
      </c>
      <c r="F982" s="48">
        <v>292</v>
      </c>
      <c r="G982" s="114">
        <v>292</v>
      </c>
      <c r="H982" s="33">
        <f t="shared" si="42"/>
        <v>100</v>
      </c>
      <c r="I982" s="34">
        <v>0</v>
      </c>
    </row>
    <row r="983" spans="1:10" s="45" customFormat="1" ht="12.75">
      <c r="A983" s="76"/>
      <c r="B983" s="76"/>
      <c r="C983" s="65"/>
      <c r="D983" s="73">
        <v>4780</v>
      </c>
      <c r="E983" s="31" t="s">
        <v>284</v>
      </c>
      <c r="F983" s="48">
        <v>9</v>
      </c>
      <c r="G983" s="114">
        <v>8.78</v>
      </c>
      <c r="H983" s="33">
        <f t="shared" si="42"/>
        <v>97.55555555555554</v>
      </c>
      <c r="I983" s="68">
        <v>0</v>
      </c>
      <c r="J983" s="44"/>
    </row>
    <row r="984" spans="1:9" s="36" customFormat="1" ht="12.75">
      <c r="A984" s="15" t="s">
        <v>81</v>
      </c>
      <c r="B984" s="16">
        <v>37</v>
      </c>
      <c r="C984" s="56"/>
      <c r="D984" s="56"/>
      <c r="E984" s="79"/>
      <c r="F984" s="56"/>
      <c r="G984" s="517"/>
      <c r="H984" s="80" t="s">
        <v>84</v>
      </c>
      <c r="I984" s="78"/>
    </row>
    <row r="985" spans="1:9" s="36" customFormat="1" ht="13.5" thickBot="1">
      <c r="A985" s="15"/>
      <c r="B985" s="16"/>
      <c r="C985" s="56"/>
      <c r="D985" s="56"/>
      <c r="E985" s="79"/>
      <c r="F985" s="56"/>
      <c r="G985" s="517"/>
      <c r="H985" s="80"/>
      <c r="I985" s="78"/>
    </row>
    <row r="986" spans="1:9" s="36" customFormat="1" ht="13.5" thickBot="1">
      <c r="A986" s="19" t="s">
        <v>41</v>
      </c>
      <c r="B986" s="20" t="s">
        <v>76</v>
      </c>
      <c r="C986" s="680" t="s">
        <v>54</v>
      </c>
      <c r="D986" s="681"/>
      <c r="E986" s="21" t="s">
        <v>40</v>
      </c>
      <c r="F986" s="20" t="s">
        <v>85</v>
      </c>
      <c r="G986" s="414" t="s">
        <v>86</v>
      </c>
      <c r="H986" s="22" t="s">
        <v>87</v>
      </c>
      <c r="I986" s="203" t="s">
        <v>92</v>
      </c>
    </row>
    <row r="987" spans="1:12" s="36" customFormat="1" ht="12.75">
      <c r="A987" s="37"/>
      <c r="B987" s="395"/>
      <c r="C987" s="54"/>
      <c r="D987" s="54"/>
      <c r="E987" s="55" t="s">
        <v>24</v>
      </c>
      <c r="F987" s="92">
        <f>SUM(F989,F996,F998,F1000)</f>
        <v>243966</v>
      </c>
      <c r="G987" s="150">
        <f>SUM(G989,G996,G998,G1000)</f>
        <v>201704.30000000002</v>
      </c>
      <c r="H987" s="33">
        <f t="shared" si="42"/>
        <v>82.67721731716715</v>
      </c>
      <c r="I987" s="68">
        <f>SUM(I989,I996,I998)</f>
        <v>0</v>
      </c>
      <c r="K987" s="355">
        <f>SUM(G990:G995)</f>
        <v>160644.54</v>
      </c>
      <c r="L987" s="507" t="s">
        <v>84</v>
      </c>
    </row>
    <row r="988" spans="1:9" s="36" customFormat="1" ht="12.75">
      <c r="A988" s="37"/>
      <c r="B988" s="37"/>
      <c r="C988" s="39"/>
      <c r="D988" s="39"/>
      <c r="E988" s="40" t="s">
        <v>88</v>
      </c>
      <c r="F988" s="41"/>
      <c r="G988" s="114"/>
      <c r="H988" s="33" t="s">
        <v>84</v>
      </c>
      <c r="I988" s="34"/>
    </row>
    <row r="989" spans="1:12" s="36" customFormat="1" ht="12.75">
      <c r="A989" s="219"/>
      <c r="B989" s="219"/>
      <c r="C989" s="149"/>
      <c r="D989" s="42">
        <v>6050</v>
      </c>
      <c r="E989" s="40" t="s">
        <v>71</v>
      </c>
      <c r="F989" s="88">
        <v>202250</v>
      </c>
      <c r="G989" s="162">
        <v>160644.54</v>
      </c>
      <c r="H989" s="50">
        <f>G989*100/F989</f>
        <v>79.42869715698393</v>
      </c>
      <c r="I989" s="34">
        <v>0</v>
      </c>
      <c r="L989" s="355">
        <f>SUM(G990:G995)</f>
        <v>160644.54</v>
      </c>
    </row>
    <row r="990" spans="1:9" s="36" customFormat="1" ht="25.5">
      <c r="A990" s="219"/>
      <c r="B990" s="219"/>
      <c r="C990" s="334"/>
      <c r="D990" s="289"/>
      <c r="E990" s="529" t="s">
        <v>269</v>
      </c>
      <c r="F990" s="376"/>
      <c r="G990" s="46">
        <v>11642.05</v>
      </c>
      <c r="H990" s="347"/>
      <c r="I990" s="503">
        <v>0</v>
      </c>
    </row>
    <row r="991" spans="1:13" s="36" customFormat="1" ht="25.5">
      <c r="A991" s="219"/>
      <c r="B991" s="219"/>
      <c r="C991" s="564"/>
      <c r="D991" s="405"/>
      <c r="E991" s="527" t="s">
        <v>270</v>
      </c>
      <c r="F991" s="376"/>
      <c r="G991" s="46">
        <v>9348</v>
      </c>
      <c r="H991" s="347"/>
      <c r="I991" s="503">
        <v>0</v>
      </c>
      <c r="M991" s="355">
        <f>SUM(G999,G997,G991)</f>
        <v>48548</v>
      </c>
    </row>
    <row r="992" spans="1:13" s="36" customFormat="1" ht="38.25">
      <c r="A992" s="219"/>
      <c r="B992" s="509"/>
      <c r="C992" s="334"/>
      <c r="D992" s="289"/>
      <c r="E992" s="527" t="s">
        <v>316</v>
      </c>
      <c r="F992" s="376"/>
      <c r="G992" s="46">
        <v>22656</v>
      </c>
      <c r="H992" s="347"/>
      <c r="I992" s="503">
        <v>0</v>
      </c>
      <c r="M992" s="355"/>
    </row>
    <row r="993" spans="1:13" s="36" customFormat="1" ht="38.25">
      <c r="A993" s="219"/>
      <c r="B993" s="509"/>
      <c r="C993" s="334"/>
      <c r="D993" s="289"/>
      <c r="E993" s="529" t="s">
        <v>271</v>
      </c>
      <c r="F993" s="376"/>
      <c r="G993" s="46">
        <v>5499.96</v>
      </c>
      <c r="H993" s="347"/>
      <c r="I993" s="503">
        <v>0</v>
      </c>
      <c r="M993" s="355"/>
    </row>
    <row r="994" spans="1:9" s="45" customFormat="1" ht="38.25">
      <c r="A994" s="219"/>
      <c r="B994" s="509"/>
      <c r="C994" s="334"/>
      <c r="D994" s="289"/>
      <c r="E994" s="529" t="s">
        <v>318</v>
      </c>
      <c r="F994" s="376"/>
      <c r="G994" s="46">
        <v>77965.38</v>
      </c>
      <c r="H994" s="347"/>
      <c r="I994" s="503">
        <v>0</v>
      </c>
    </row>
    <row r="995" spans="1:9" s="36" customFormat="1" ht="12.75">
      <c r="A995" s="219"/>
      <c r="B995" s="509"/>
      <c r="C995" s="564"/>
      <c r="D995" s="629"/>
      <c r="E995" s="566" t="s">
        <v>222</v>
      </c>
      <c r="F995" s="376"/>
      <c r="G995" s="46">
        <v>33533.15</v>
      </c>
      <c r="H995" s="347"/>
      <c r="I995" s="46">
        <v>0</v>
      </c>
    </row>
    <row r="996" spans="1:10" s="11" customFormat="1" ht="12.75">
      <c r="A996" s="219"/>
      <c r="B996" s="509"/>
      <c r="C996" s="334"/>
      <c r="D996" s="289">
        <v>6057</v>
      </c>
      <c r="E996" s="220" t="s">
        <v>71</v>
      </c>
      <c r="F996" s="221">
        <v>25000</v>
      </c>
      <c r="G996" s="193">
        <v>25000</v>
      </c>
      <c r="H996" s="33">
        <f>G996*100/F996</f>
        <v>100</v>
      </c>
      <c r="I996" s="68">
        <v>0</v>
      </c>
      <c r="J996" s="10"/>
    </row>
    <row r="997" spans="1:9" s="57" customFormat="1" ht="25.5">
      <c r="A997" s="43"/>
      <c r="B997" s="213"/>
      <c r="C997" s="83"/>
      <c r="D997" s="89"/>
      <c r="E997" s="529" t="s">
        <v>269</v>
      </c>
      <c r="F997" s="343" t="s">
        <v>84</v>
      </c>
      <c r="G997" s="46">
        <v>25000</v>
      </c>
      <c r="H997" s="345" t="s">
        <v>84</v>
      </c>
      <c r="I997" s="46">
        <v>0</v>
      </c>
    </row>
    <row r="998" spans="1:9" s="57" customFormat="1" ht="12.75">
      <c r="A998" s="219"/>
      <c r="B998" s="509"/>
      <c r="C998" s="334"/>
      <c r="D998" s="289">
        <v>6059</v>
      </c>
      <c r="E998" s="220" t="s">
        <v>71</v>
      </c>
      <c r="F998" s="221">
        <v>14200</v>
      </c>
      <c r="G998" s="193">
        <v>14200</v>
      </c>
      <c r="H998" s="33">
        <f>G998*100/F998</f>
        <v>100</v>
      </c>
      <c r="I998" s="68">
        <v>0</v>
      </c>
    </row>
    <row r="999" spans="1:9" s="57" customFormat="1" ht="25.5">
      <c r="A999" s="43"/>
      <c r="B999" s="43"/>
      <c r="C999" s="293"/>
      <c r="D999" s="89"/>
      <c r="E999" s="529" t="s">
        <v>269</v>
      </c>
      <c r="F999" s="343" t="s">
        <v>84</v>
      </c>
      <c r="G999" s="46">
        <v>14200</v>
      </c>
      <c r="H999" s="565" t="s">
        <v>84</v>
      </c>
      <c r="I999" s="46">
        <v>0</v>
      </c>
    </row>
    <row r="1000" spans="1:9" s="57" customFormat="1" ht="12.75">
      <c r="A1000" s="28"/>
      <c r="B1000" s="28"/>
      <c r="C1000" s="400"/>
      <c r="D1000" s="399">
        <v>6060</v>
      </c>
      <c r="E1000" s="67" t="s">
        <v>75</v>
      </c>
      <c r="F1000" s="187">
        <v>2516</v>
      </c>
      <c r="G1000" s="199">
        <v>1859.76</v>
      </c>
      <c r="H1000" s="50">
        <f>G1000*100/F1000</f>
        <v>73.91732909379968</v>
      </c>
      <c r="I1000" s="68">
        <v>0</v>
      </c>
    </row>
    <row r="1001" spans="1:9" s="57" customFormat="1" ht="38.25">
      <c r="A1001" s="326"/>
      <c r="B1001" s="544"/>
      <c r="C1001" s="400"/>
      <c r="D1001" s="306"/>
      <c r="E1001" s="529" t="s">
        <v>317</v>
      </c>
      <c r="F1001" s="630"/>
      <c r="G1001" s="46">
        <v>1859.76</v>
      </c>
      <c r="H1001" s="565" t="s">
        <v>84</v>
      </c>
      <c r="I1001" s="226">
        <v>0</v>
      </c>
    </row>
    <row r="1002" spans="1:9" s="57" customFormat="1" ht="13.5" thickBot="1">
      <c r="A1002" s="334"/>
      <c r="B1002" s="334"/>
      <c r="C1002" s="10"/>
      <c r="D1002" s="10"/>
      <c r="E1002" s="288" t="s">
        <v>73</v>
      </c>
      <c r="F1002" s="408">
        <f>SUM(F948,F880,F827,F799,F732,F572,F515,F328,F285,F278,F247,F234,F143,F130,F93,F47,F4)</f>
        <v>76012037.84</v>
      </c>
      <c r="G1002" s="408">
        <f>SUM(G948,G880,G827,G799,G732,G572,G515,G328,G285,G278,G247,G234,G143,G130,G93,G47,G4)</f>
        <v>68128793.97</v>
      </c>
      <c r="H1002" s="632">
        <f>G1002*100/F1002</f>
        <v>89.62895339473245</v>
      </c>
      <c r="I1002" s="631">
        <f>SUM(I948,I880,I827,I799,I732,I572,I515,I328,I285,I278,I247,I234,I143,I130,I93,I47,I4)</f>
        <v>4325270.23</v>
      </c>
    </row>
    <row r="1003" spans="1:9" s="57" customFormat="1" ht="12.75">
      <c r="A1003" s="281" t="s">
        <v>84</v>
      </c>
      <c r="B1003" s="282" t="s">
        <v>84</v>
      </c>
      <c r="E1003" s="155"/>
      <c r="F1003" s="56"/>
      <c r="G1003" s="517"/>
      <c r="H1003" s="283"/>
      <c r="I1003" s="78"/>
    </row>
    <row r="1004" spans="5:9" s="57" customFormat="1" ht="12.75">
      <c r="E1004" s="155"/>
      <c r="G1004" s="523"/>
      <c r="H1004" s="202"/>
      <c r="I1004" s="201"/>
    </row>
    <row r="1005" spans="5:9" s="57" customFormat="1" ht="12.75">
      <c r="E1005" s="155"/>
      <c r="G1005" s="523" t="s">
        <v>84</v>
      </c>
      <c r="H1005" s="202"/>
      <c r="I1005" s="201"/>
    </row>
    <row r="1006" spans="5:9" s="57" customFormat="1" ht="12.75">
      <c r="E1006" s="155"/>
      <c r="G1006" s="523"/>
      <c r="H1006" s="202"/>
      <c r="I1006" s="201"/>
    </row>
    <row r="1007" spans="5:9" s="57" customFormat="1" ht="12.75">
      <c r="E1007" s="155"/>
      <c r="G1007" s="523"/>
      <c r="H1007" s="202"/>
      <c r="I1007" s="201"/>
    </row>
    <row r="1008" spans="5:9" s="57" customFormat="1" ht="12.75">
      <c r="E1008" s="155"/>
      <c r="G1008" s="523"/>
      <c r="H1008" s="202"/>
      <c r="I1008" s="201"/>
    </row>
    <row r="1009" spans="5:9" s="57" customFormat="1" ht="12.75">
      <c r="E1009" s="155"/>
      <c r="G1009" s="523"/>
      <c r="H1009" s="202"/>
      <c r="I1009" s="201"/>
    </row>
    <row r="1010" spans="5:9" s="57" customFormat="1" ht="12.75">
      <c r="E1010" s="155"/>
      <c r="G1010" s="523"/>
      <c r="H1010" s="202"/>
      <c r="I1010" s="201"/>
    </row>
    <row r="1011" spans="1:9" s="57" customFormat="1" ht="12.75">
      <c r="A1011" s="281" t="s">
        <v>81</v>
      </c>
      <c r="B1011" s="282">
        <v>38</v>
      </c>
      <c r="E1011" s="155"/>
      <c r="G1011" s="523"/>
      <c r="H1011" s="202"/>
      <c r="I1011" s="201"/>
    </row>
    <row r="1012" spans="1:9" ht="12.75">
      <c r="A1012" s="57"/>
      <c r="B1012" s="57"/>
      <c r="C1012" s="57"/>
      <c r="D1012" s="57"/>
      <c r="E1012" s="155"/>
      <c r="F1012" s="57"/>
      <c r="G1012" s="523"/>
      <c r="H1012" s="202"/>
      <c r="I1012" s="201"/>
    </row>
    <row r="1013" spans="1:9" ht="12.75">
      <c r="A1013" s="57"/>
      <c r="B1013" s="57"/>
      <c r="C1013" s="57"/>
      <c r="D1013" s="57"/>
      <c r="E1013" s="155"/>
      <c r="F1013" s="57"/>
      <c r="G1013" s="523"/>
      <c r="H1013" s="202"/>
      <c r="I1013" s="201"/>
    </row>
    <row r="1014" spans="1:9" ht="12.75">
      <c r="A1014" s="57"/>
      <c r="B1014" s="57"/>
      <c r="C1014" s="57"/>
      <c r="D1014" s="57"/>
      <c r="E1014" s="155"/>
      <c r="F1014" s="57"/>
      <c r="G1014" s="523"/>
      <c r="H1014" s="202"/>
      <c r="I1014" s="201"/>
    </row>
    <row r="1015" spans="1:9" ht="12.75">
      <c r="A1015" s="57"/>
      <c r="B1015" s="57"/>
      <c r="C1015" s="57"/>
      <c r="D1015" s="57"/>
      <c r="E1015" s="155"/>
      <c r="F1015" s="57"/>
      <c r="G1015" s="523"/>
      <c r="H1015" s="202"/>
      <c r="I1015" s="201"/>
    </row>
    <row r="1016" spans="1:9" ht="12.75">
      <c r="A1016" s="57"/>
      <c r="B1016" s="57"/>
      <c r="C1016" s="57"/>
      <c r="D1016" s="57"/>
      <c r="E1016" s="155"/>
      <c r="F1016" s="57"/>
      <c r="G1016" s="523"/>
      <c r="H1016" s="202"/>
      <c r="I1016" s="201"/>
    </row>
    <row r="1017" spans="1:2" ht="12.75">
      <c r="A1017" s="281" t="s">
        <v>84</v>
      </c>
      <c r="B1017" s="282" t="s">
        <v>84</v>
      </c>
    </row>
    <row r="1022" spans="1:9" ht="12.75">
      <c r="A1022" s="57"/>
      <c r="B1022" s="57"/>
      <c r="C1022" s="57"/>
      <c r="D1022" s="57"/>
      <c r="E1022" s="155"/>
      <c r="F1022" s="57"/>
      <c r="G1022" s="523"/>
      <c r="H1022" s="202"/>
      <c r="I1022" s="201"/>
    </row>
    <row r="1023" spans="1:9" ht="12.75">
      <c r="A1023" s="57"/>
      <c r="B1023" s="57"/>
      <c r="C1023" s="57"/>
      <c r="D1023" s="57"/>
      <c r="E1023" s="155"/>
      <c r="F1023" s="57"/>
      <c r="G1023" s="523"/>
      <c r="H1023" s="202"/>
      <c r="I1023" s="201"/>
    </row>
    <row r="1024" spans="1:9" ht="12.75">
      <c r="A1024" s="57"/>
      <c r="B1024" s="57"/>
      <c r="C1024" s="57"/>
      <c r="D1024" s="57"/>
      <c r="E1024" s="155"/>
      <c r="F1024" s="57"/>
      <c r="G1024" s="523"/>
      <c r="H1024" s="202"/>
      <c r="I1024" s="201"/>
    </row>
    <row r="1025" spans="1:9" ht="12.75">
      <c r="A1025" s="57"/>
      <c r="B1025" s="57"/>
      <c r="C1025" s="57"/>
      <c r="D1025" s="57"/>
      <c r="E1025" s="155"/>
      <c r="F1025" s="57"/>
      <c r="G1025" s="523"/>
      <c r="H1025" s="202"/>
      <c r="I1025" s="201"/>
    </row>
    <row r="1026" spans="1:2" ht="12.75">
      <c r="A1026" s="281" t="s">
        <v>84</v>
      </c>
      <c r="B1026" s="282" t="s">
        <v>84</v>
      </c>
    </row>
    <row r="1045" spans="1:2" ht="12.75">
      <c r="A1045" s="281" t="s">
        <v>84</v>
      </c>
      <c r="B1045" s="282" t="s">
        <v>84</v>
      </c>
    </row>
  </sheetData>
  <sheetProtection/>
  <mergeCells count="39">
    <mergeCell ref="C712:D712"/>
    <mergeCell ref="C931:D931"/>
    <mergeCell ref="C571:D571"/>
    <mergeCell ref="C684:D684"/>
    <mergeCell ref="C793:D793"/>
    <mergeCell ref="C598:D598"/>
    <mergeCell ref="C737:D737"/>
    <mergeCell ref="C765:D765"/>
    <mergeCell ref="C627:D627"/>
    <mergeCell ref="C986:D986"/>
    <mergeCell ref="C955:D955"/>
    <mergeCell ref="C541:D541"/>
    <mergeCell ref="C294:D294"/>
    <mergeCell ref="C320:D320"/>
    <mergeCell ref="C377:D377"/>
    <mergeCell ref="C404:D404"/>
    <mergeCell ref="C874:D874"/>
    <mergeCell ref="C852:D852"/>
    <mergeCell ref="C513:D513"/>
    <mergeCell ref="A1:F1"/>
    <mergeCell ref="C427:D427"/>
    <mergeCell ref="C241:D241"/>
    <mergeCell ref="C193:D193"/>
    <mergeCell ref="C24:D24"/>
    <mergeCell ref="C142:D142"/>
    <mergeCell ref="C46:D46"/>
    <mergeCell ref="C113:D113"/>
    <mergeCell ref="C3:D3"/>
    <mergeCell ref="C66:D66"/>
    <mergeCell ref="C215:D215"/>
    <mergeCell ref="C349:D349"/>
    <mergeCell ref="C490:D490"/>
    <mergeCell ref="C654:D654"/>
    <mergeCell ref="C903:D903"/>
    <mergeCell ref="C92:D92"/>
    <mergeCell ref="C164:D164"/>
    <mergeCell ref="C458:D458"/>
    <mergeCell ref="C275:D275"/>
    <mergeCell ref="C825:D825"/>
  </mergeCells>
  <printOptions/>
  <pageMargins left="0.75" right="0.75" top="1" bottom="1" header="0.5" footer="0.5"/>
  <pageSetup orientation="landscape" paperSize="9" scale="89" r:id="rId2"/>
  <rowBreaks count="37" manualBreakCount="37">
    <brk id="22" max="8" man="1"/>
    <brk id="44" max="8" man="1"/>
    <brk id="64" max="8" man="1"/>
    <brk id="90" max="8" man="1"/>
    <brk id="111" max="8" man="1"/>
    <brk id="140" max="8" man="1"/>
    <brk id="162" max="8" man="1"/>
    <brk id="191" max="8" man="1"/>
    <brk id="213" max="8" man="1"/>
    <brk id="239" max="8" man="1"/>
    <brk id="273" max="8" man="1"/>
    <brk id="292" max="8" man="1"/>
    <brk id="318" max="8" man="1"/>
    <brk id="347" max="8" man="1"/>
    <brk id="375" max="8" man="1"/>
    <brk id="402" max="8" man="1"/>
    <brk id="425" max="8" man="1"/>
    <brk id="456" max="8" man="1"/>
    <brk id="488" max="8" man="1"/>
    <brk id="511" max="8" man="1"/>
    <brk id="539" max="8" man="1"/>
    <brk id="569" max="8" man="1"/>
    <brk id="596" max="8" man="1"/>
    <brk id="625" max="8" man="1"/>
    <brk id="652" max="8" man="1"/>
    <brk id="682" max="8" man="1"/>
    <brk id="710" max="8" man="1"/>
    <brk id="735" max="8" man="1"/>
    <brk id="763" max="8" man="1"/>
    <brk id="791" max="8" man="1"/>
    <brk id="823" max="8" man="1"/>
    <brk id="850" max="8" man="1"/>
    <brk id="872" max="8" man="1"/>
    <brk id="901" max="8" man="1"/>
    <brk id="929" max="8" man="1"/>
    <brk id="953" max="8" man="1"/>
    <brk id="98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2014-03-21T12:50:12Z</cp:lastPrinted>
  <dcterms:modified xsi:type="dcterms:W3CDTF">2014-04-04T13:43:01Z</dcterms:modified>
  <cp:category/>
  <cp:version/>
  <cp:contentType/>
  <cp:contentStatus/>
</cp:coreProperties>
</file>