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'Sheet1'!$A$1:$I$1007</definedName>
  </definedNames>
  <calcPr fullCalcOnLoad="1"/>
</workbook>
</file>

<file path=xl/sharedStrings.xml><?xml version="1.0" encoding="utf-8"?>
<sst xmlns="http://schemas.openxmlformats.org/spreadsheetml/2006/main" count="1417" uniqueCount="358">
  <si>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</si>
  <si>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</si>
  <si>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</si>
  <si>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</si>
  <si>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>* rezerwa ogólna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</si>
  <si>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</si>
  <si>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>za osoby pobierające niektóre świadczenia z pomocy społecznej oraz niektóre świadczenia rodzinne (zadania zlecone i własne)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</si>
  <si>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* koszty podróży służbowych i szkoleń pracowników Urzędu,                                                                                                                                                        * składki członkowskie na rzecz WOKISS i ZMP,                                                                                                                                                        * koszty ubezpieczenia mienia Gminy,                                                                                                                                                                    * odpis na ZFŚS, podatek VAT, składki na PFRON,                                                                                                                                           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</si>
  <si>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</si>
  <si>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</si>
  <si>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</si>
  <si>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</si>
  <si>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</si>
  <si>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</si>
  <si>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* dotacja dla Stowarzyszenia SOCJUM KĘPNO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</si>
  <si>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</si>
  <si>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</si>
  <si>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utrzymanie grobów wojennych i miejsc pamięci narodowej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</si>
  <si>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</si>
  <si>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</si>
  <si>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</si>
  <si>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</si>
  <si>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</si>
  <si>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</si>
  <si>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</si>
  <si>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</si>
  <si>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Wynagrodzenia osobowe pracowników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</si>
  <si>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</si>
  <si>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</si>
  <si>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</si>
  <si>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</si>
  <si>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</si>
  <si>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</si>
  <si>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</si>
  <si>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</si>
  <si>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</si>
  <si>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</si>
  <si>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</si>
  <si>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</si>
  <si>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</si>
  <si>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</si>
  <si>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Składki na Fundusz Pracy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</si>
  <si>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</si>
  <si>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</si>
  <si>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</si>
  <si>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</si>
  <si>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</si>
  <si>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</si>
  <si>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Wynagrodzenia agencyjno-prowizyjne</t>
  </si>
  <si>
    <t>Promocja jednostek samorządu terytorialnego</t>
  </si>
  <si>
    <t>Paragraf</t>
  </si>
  <si>
    <t>Przeciwdziałanie alkoholizmowi</t>
  </si>
  <si>
    <t>Muzea</t>
  </si>
  <si>
    <t>Gospodarka odpadami</t>
  </si>
  <si>
    <t>Obsługa długu publicznego</t>
  </si>
  <si>
    <t>Cmentarze</t>
  </si>
  <si>
    <t>Gospodarka mieszkaniowa</t>
  </si>
  <si>
    <t>Pozostała działalność</t>
  </si>
  <si>
    <t>Dowożenie uczniów do szkół</t>
  </si>
  <si>
    <t>Gimnazja</t>
  </si>
  <si>
    <t>Dotacja podmiotowa z budżetu dla niepublicznej jednostki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</si>
  <si>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</si>
  <si>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</si>
  <si>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</si>
  <si>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</si>
  <si>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</si>
  <si>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</si>
  <si>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</si>
  <si>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Świetlice szkolne</t>
  </si>
  <si>
    <t>Wydatki na zakupy inwestycyjne jednostek budżetowych</t>
  </si>
  <si>
    <t>Rozdział</t>
  </si>
  <si>
    <t>Biblioteki</t>
  </si>
  <si>
    <t>Przedszkola</t>
  </si>
  <si>
    <t>Składki na ubezpieczenia społeczne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</si>
  <si>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</si>
  <si>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</si>
  <si>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</si>
  <si>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</si>
  <si>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</si>
  <si>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</si>
  <si>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</si>
  <si>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</si>
  <si>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</si>
  <si>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</si>
  <si>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</si>
  <si>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</si>
  <si>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</si>
  <si>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</si>
  <si>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</si>
  <si>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</si>
  <si>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</si>
  <si>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t>* dotacja dla ZG LZS</t>
  </si>
  <si>
    <t>* dotacje dla KKS "POLONIA"</t>
  </si>
  <si>
    <t>* dotacje dla MUKS "MARCINKI"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</si>
  <si>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</si>
  <si>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</si>
  <si>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</si>
  <si>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związanez bieżącym funkcjonowaniem OSP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</si>
  <si>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</si>
  <si>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</si>
  <si>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</si>
  <si>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r>
      <t xml:space="preserve">stowarzyszeniom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</t>
    </r>
  </si>
  <si>
    <t>Odsetki od samorządowych papierów wartościowych lub zaciągnietych przez jednostkę samorządu terytorialnego  kredytów i pożyczek</t>
  </si>
  <si>
    <t xml:space="preserve">* rezerwy celowe na realizację zadań własnych z zakresu zarządzania kryzysowego             </t>
  </si>
  <si>
    <t>Wydatki osobowe niezaliczone do wynagrodzeń</t>
  </si>
  <si>
    <t>Stypendia dla uczniów</t>
  </si>
  <si>
    <t>Zwalczanie narkomanii</t>
  </si>
  <si>
    <t>Zadania w zakresie przeciwdziałania przemocy w rodzinie</t>
  </si>
  <si>
    <t>Składki na ubezpieczenie zdrowotne</t>
  </si>
  <si>
    <t>Świadczenia społeczne</t>
  </si>
  <si>
    <t>Zasiłki stałe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</si>
  <si>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</si>
  <si>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</si>
  <si>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</si>
  <si>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</si>
  <si>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stowarzyszeniom:  </t>
  </si>
  <si>
    <t>* dotacja dla TMZK</t>
  </si>
  <si>
    <t>* dotacja dla ZHP</t>
  </si>
  <si>
    <t>* dotacja dla BRACTWA ŚW. IDZIEGO</t>
  </si>
  <si>
    <t>Domy i ośrodki kultury, świetlice i kluby</t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</si>
  <si>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</si>
  <si>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</si>
  <si>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</si>
  <si>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</si>
  <si>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konserwacji rowów, składki na rzecz spółek wodnych,                                                                                                                                                 *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* opłaty za wyłapywanie i hotelowanie bezdomnych zwierząt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</si>
  <si>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</si>
  <si>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</si>
  <si>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</si>
  <si>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</si>
  <si>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</si>
  <si>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</si>
  <si>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</si>
  <si>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</si>
  <si>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</si>
  <si>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 xml:space="preserve">Składki na ubezpieczenie zdrowotne opłacane </t>
  </si>
  <si>
    <t xml:space="preserve">Zasiłki i pomoc w naturze oraz składki na 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</si>
  <si>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</si>
  <si>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</si>
  <si>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Wydatki na zakup i objęcie akcji oraz wniesienie wkładów do spółek prawa handlowego</t>
  </si>
  <si>
    <r>
      <t>Wydatki bieżące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remonty wiat autobusowych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</si>
  <si>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</si>
  <si>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</si>
  <si>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</si>
  <si>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</si>
  <si>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bieżące utrzymanie dróg gminnych, w tym m. in: remonty cząstkowe nawierzchni, remonty oznakowania poziomego i pionowego dróg, prowadzenie akcji "zima", regulacja drzewostanu wzdłuż dróg gminnych, wykaszanie poboczy,                                                                                                        * koszty administrowania strefą płatnego parkowania,                                                                                                                                                * koszty energii elektrycznej zasilającej sygnalizację świetlną na skrzyżowaniu ulic Broniewskiego i Alei Marcinkowskiego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</si>
  <si>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</si>
  <si>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>Wynagrodzenia bezosobowe</t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</si>
  <si>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</si>
  <si>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 xml:space="preserve">Inne formy pomocy dla uczniów </t>
  </si>
  <si>
    <t>* objęcie dodatkowych udziałów w spółce "Inwestor-Kępno" sp. z o.o. - zapewnienie spółce środków na realizację zadania pn. "Budowa Zakładu Zagospodarowania Odpadów w Olszowej" w ramach WRPO</t>
  </si>
  <si>
    <t>* dotacja dla Chóru JUTRZENKA</t>
  </si>
  <si>
    <t>Program Operacyjny Kapitał Ludzki</t>
  </si>
  <si>
    <t xml:space="preserve">Wydatki osobowe niezaliczone do wynagrodzeń                                                                                                                                                           </t>
  </si>
  <si>
    <r>
      <t xml:space="preserve">Wynagrodzenia bezosobowe </t>
    </r>
    <r>
      <rPr>
        <i/>
        <sz val="10"/>
        <rFont val="Arial CE"/>
        <family val="0"/>
      </rPr>
      <t>(z tytułu umowy zlecenia i umowy o dzieło)</t>
    </r>
  </si>
  <si>
    <t>Pozostałe zadania w zakresie polityki społecznej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</si>
  <si>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</si>
  <si>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</si>
  <si>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</si>
  <si>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Pozostała działalność (zadania zlecone i własne)</t>
  </si>
  <si>
    <t>* dotacja dla TKKF "PRZEMYSŁAW"</t>
  </si>
  <si>
    <t>* dotacja dla KLUBU BADMINTONOWEGO "VOL-TRICK"</t>
  </si>
  <si>
    <t>* dotacja dla TOWARZYSTWA PRZYJACIÓŁ KIERZNA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</si>
  <si>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</si>
  <si>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zieleni miejskiej</t>
    </r>
  </si>
  <si>
    <t>* dotacja dla KS HANULIN</t>
  </si>
  <si>
    <t>zakup materiałów i wyposażenia</t>
  </si>
  <si>
    <t>zakup usług remontowych</t>
  </si>
  <si>
    <t>zakup usług zdrowotnych</t>
  </si>
  <si>
    <t xml:space="preserve">zakup usług pozostałych </t>
  </si>
  <si>
    <t>zakup usług dostępu do sieci internet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</si>
  <si>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</si>
  <si>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 xml:space="preserve">opłaty z tytułu zakupu usług telekomunikacyjnych świadczonych w ruchomej publicznej sieci telefonicznej </t>
  </si>
  <si>
    <t xml:space="preserve">opłaty z tytułu zakupu usług telekomunikacyjnych świadczonych w stacjonarnej publicznej sieci telefonicznej 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</si>
  <si>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</si>
  <si>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</si>
  <si>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</si>
  <si>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</si>
  <si>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</si>
  <si>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</si>
  <si>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</si>
  <si>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</si>
  <si>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</si>
  <si>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</si>
  <si>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pomocy naukowych, dydaktycznych i książek</t>
  </si>
  <si>
    <t>podatek od nieruchomości</t>
  </si>
  <si>
    <t>zakup środków żywności</t>
  </si>
  <si>
    <t>zakup usług przez jednostki samorządu terytorialnego  od innych jednostek samorządu terytorialnego</t>
  </si>
  <si>
    <t>Drogi publiczne powiatowe</t>
  </si>
  <si>
    <t>Dotacje celowe na [pomoc finansową udzielaną między jednostkami samorządu terytorialnego na dofinansowanie własnych zadań inwestycyjnych i zakupów inwestycyjnych</t>
  </si>
  <si>
    <t>Placówki opiekuńczo-wychowawcze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</si>
  <si>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</si>
  <si>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</si>
  <si>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t>Wspieranie rodziny</t>
  </si>
  <si>
    <t>Żłobki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</si>
  <si>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żłobka</t>
    </r>
  </si>
  <si>
    <t>* dotacja dla STOWARZYSZENIA ROZWOJU MIEJSCOWOŚCI KLINY "KLIN"</t>
  </si>
  <si>
    <r>
      <t xml:space="preserve">stowarzyszeniom                                   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</si>
  <si>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Zadania w zakresie kultury fizycznej </t>
  </si>
  <si>
    <t xml:space="preserve">Kultura fizyczna </t>
  </si>
  <si>
    <t>* remont i adaptacja budynku byłego magistratu w Kępnie na siedzibę Muzeum Ziemi Kępińskiej im. T.P. Potworowskiego"</t>
  </si>
  <si>
    <t>* dotacja dla KSWR JULIA</t>
  </si>
  <si>
    <t>* dotacja dla KĘPIŃSKIEGO KLUBU TENISOWEGO</t>
  </si>
  <si>
    <t>* dotacje dla ZHP</t>
  </si>
  <si>
    <t>zakupusług obejmujących tłumaczenia</t>
  </si>
  <si>
    <t>szkolenia pracowników niebędących członkami korpusu służby cywilnej</t>
  </si>
  <si>
    <t>szkolenia pracowników niebędących członkami  korpusu służby cywilnej</t>
  </si>
  <si>
    <t xml:space="preserve">* Przebudowa  Domu Ludowego w Rzetni   </t>
  </si>
  <si>
    <t xml:space="preserve">* Przebudowa  Świetlic Wiejskich  w miejscowościach Myjomice i Borek Mielęcki  </t>
  </si>
  <si>
    <t>* Modernizacja i  doposażenie sali wiejskiej w Kierznie</t>
  </si>
  <si>
    <t>* Modernizacja sali  w Domu Strażaka w Mikorzynie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</si>
  <si>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w szczególności z kosztami stałymi zużycia energii elektrycznej w domach ludowych oraz z realizacją zadań w ramach Funduszu Sołeckiego  </t>
    </r>
  </si>
  <si>
    <t>* Pomoc finansowa dla Powiatu Kępińskiego na realizację budowy ciągu pieszo-rowerowego przy ulicy Osińskiej w Kępnie na długości 650 mb, w ramach przebudowy odcinka drogi powiatowej nr 5600P na terenie Gminy Kępno</t>
  </si>
  <si>
    <t>* Budowa ul. Prusa, Fredry i Reymonta w Kępnie</t>
  </si>
  <si>
    <t xml:space="preserve">* Budowa ul. Topolowej w Kępnie  </t>
  </si>
  <si>
    <t>* Budowa ul.  Walki Młodych w Kępnie (od ul. Wrocławskiej do torów kolejowych) I etap</t>
  </si>
  <si>
    <t>* Przebudowa chodników wzdłuż ul.  Polnej w Kępnie</t>
  </si>
  <si>
    <t>* Projekty przebudowy dróg, ulic i chodników do realizacji w 2014 r.</t>
  </si>
  <si>
    <t xml:space="preserve">* Przebudowa drogi nr G9622 w Myjomicach  </t>
  </si>
  <si>
    <t xml:space="preserve">* Budowa drogi tłuczniowej w Mikorzynie na tzw.osiedlu Sieradzkim  </t>
  </si>
  <si>
    <t>* Budowa drogi w Krążkowach-Olędrach I etap</t>
  </si>
  <si>
    <t xml:space="preserve">* Ułożenie nawierzchni asfaltowej na drodze gminnej  w Kierznie </t>
  </si>
  <si>
    <t xml:space="preserve">* Ułożenie nawierzchni asfaltowej na drodze gminnej  w Pustkowiu Kierzeńskim </t>
  </si>
  <si>
    <t xml:space="preserve">* Ułożenie nawierzchni asfaltowej na drodze gminnej (osiedlowej) w Olszowie </t>
  </si>
  <si>
    <t xml:space="preserve">* Wykonanie dokumentacji technicznej przebudowy drogi w Olszowie nr G9743  </t>
  </si>
  <si>
    <t xml:space="preserve">* Ułożenie nawierzchni asfaltowej  na drogach tłuczniowych w Świbie  </t>
  </si>
  <si>
    <t>* Budowa chodnika wzdłuż drogi gminnej w Klinach (III etap)</t>
  </si>
  <si>
    <t xml:space="preserve">* Zakup i wbudowanie materiałów budowlanych do wykonania chodnika i parkingu   przy PS w Krążkowach ,  </t>
  </si>
  <si>
    <t>* Budowa parkingu wraz z chodnikiem przy drodze gminnej  w Mechnicach</t>
  </si>
  <si>
    <t xml:space="preserve">* Budowa chodnika przy drodze G9536 w Olszowie  </t>
  </si>
  <si>
    <t>* Budowa chodnika wzdłuż drogi gminnej w Świbie</t>
  </si>
  <si>
    <t>* Opracowanie dokumentacji technicznych i kosztorysowych ulic na Osiedlu Jana Pawła II</t>
  </si>
  <si>
    <t xml:space="preserve">* Budowa ulicy Potworowskiego na Osiedlu Jana Pawła II </t>
  </si>
  <si>
    <t xml:space="preserve">* Przebudowa ulic: Kokocińskiego i Karłowicza na Osiedlu Jana Pawła II </t>
  </si>
  <si>
    <t>* Wykonanie progu zwalniającego na ul. Lutosławskiego w Kępnie</t>
  </si>
  <si>
    <t>opłaty na rzecz budżetu państwa</t>
  </si>
  <si>
    <t>* Wykup nieruchomości w celu regulacji stanu prawnego gruntów zajętych pod drogi gminne oraz wykup gruntów na poszerzenie dróg istniejących</t>
  </si>
  <si>
    <t>* Wykup nieruchomości w celu uregulowania stanu prawnego lokalizacji kortu do tenisa ziemnego w Mikorzynie na terenie Zespołu Szkół</t>
  </si>
  <si>
    <t>* Wykup gruntów pod budowę remizy OSP w Szklarce Mielęckiej</t>
  </si>
  <si>
    <t>* Zamiana nieruchomości ze SML-W w Kępnie w celu regulacji stanu prawnego gruntów zajętych pod parking dla Przedszkola i Żłobka Miejskiego  przy ul. Cichej 13 w Kępnie</t>
  </si>
  <si>
    <t>pozostałe odsetki</t>
  </si>
  <si>
    <t>Składki na Fundusz Emerytur Pomostowych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</si>
  <si>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 xml:space="preserve">zakupy, publikacje i inne usługi związane z promocją Gminy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</si>
  <si>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sołectw, diety sołtysów,                                                                                                                                           * wydatki związane z funkcjonowaniem Straży Miejskiej                                                                                                                                                                                                                        </t>
    </r>
  </si>
  <si>
    <t>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* wydatki związane z przygotowaniem i dostarczeniem do podatników decyzji podatkowych, koszty związane z postępowaniami egzekucyjnymi w zakresie podatków i opłat lokalnych, wynagrodzenia prowizyjne za inkaso podatków i opłat lokalnych</t>
  </si>
  <si>
    <t>Wybory do Parlamentu Europejskiego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</si>
  <si>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i przeprowadzeniem wyborów do Parlamentu Europejskiego</t>
    </r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</si>
  <si>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członków OKW</t>
    </r>
  </si>
  <si>
    <t>pozostałe podatki na rzecz budżetów jednostek samorządu terytorialnego</t>
  </si>
  <si>
    <t>* Budowa remizy OSP w Szklarce Mielęckiej</t>
  </si>
  <si>
    <t>* Rozbudowa remizy OSP w Ostrówcu</t>
  </si>
  <si>
    <t>Koszty emisji samorządowych papierów wartościowych oraz inne opłaty i prowizje</t>
  </si>
  <si>
    <r>
      <rPr>
        <sz val="10"/>
        <rFont val="Arial CE"/>
        <family val="0"/>
      </rPr>
      <t xml:space="preserve">Wydatki bieżące ze środków unijnych na obsługę projektu: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</t>
    </r>
    <r>
      <rPr>
        <sz val="10"/>
        <rFont val="Arial CE"/>
        <family val="0"/>
      </rPr>
      <t xml:space="preserve"> "Szkoła możliwości" r</t>
    </r>
    <r>
      <rPr>
        <i/>
        <sz val="10"/>
        <rFont val="Arial CE"/>
        <family val="0"/>
      </rPr>
      <t xml:space="preserve">ealizowanego przez Urząd Miasta i Gminy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</t>
    </r>
  </si>
  <si>
    <t>* Zakup pieca gazowego do Szkoły Podstawowej w Olszowie</t>
  </si>
  <si>
    <t>* Podłączenie kanalizacji sanitarnej do budynku Szkoły Podstawowej w Kierznie</t>
  </si>
  <si>
    <t>* Zakup i montaż placu zabaw i piłkochwytów na terenie Szkoły Podstawowej Nr 1 w Kępnie</t>
  </si>
  <si>
    <t>* Zakup i montaż doposażenia placu zabaw na terenie Szkoły Podstawowej Nr 3 w Kępnie</t>
  </si>
  <si>
    <t>* Zakup i montaż placu zabaw na terenie Szkoły Podstawowej  w Hanulinie</t>
  </si>
  <si>
    <t>* Zakup i montaż małego placu zabaw na terenie Szkoły Podstawowej  w Olszowie</t>
  </si>
  <si>
    <t>Dotacje celowe przekazane gminie na zadania bieżące</t>
  </si>
  <si>
    <t>* Zakup garażu metalowego  do Przedszkola Samorządowego w Hanulinie</t>
  </si>
  <si>
    <t xml:space="preserve">* Budowa przedszkola wraz z wyposażeniem w ramach kompleksu żłobkowo-przedszkolnego w Kępnie </t>
  </si>
  <si>
    <t>różnice kursowe</t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</si>
  <si>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</si>
  <si>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Szpitale ogólne</t>
  </si>
  <si>
    <t>Doatcje celowe z budżetu na finansowanie lub dofinansowanie kosztów realizacji inwestycji i zakupów inwestycyjnych innych jednostek sektora finansów publicznych</t>
  </si>
  <si>
    <t xml:space="preserve">* dotacja dla Szpitala w Kępnie na zakup sprzętu lub aparatury medycznej </t>
  </si>
  <si>
    <t>odsetki od dotacji oraz płatności wykorzystanych niezgodnie z przeznaczeniem lub wykorzystanych z naruszeniem procedur, o których mowa w art.. 184 ustawy, pobranych nienależnie lub w nadmiernej wysokości</t>
  </si>
  <si>
    <t xml:space="preserve">* Budowa żłobka wraz z wyposażeniem w ramach kompleksu żłobkowo-przedszkolnego w Kępnie </t>
  </si>
  <si>
    <t>* Zakup defibrylatorów</t>
  </si>
  <si>
    <t xml:space="preserve">Wydatki bieżące ze środków krajowych na obsługę projektu                                                                                                                                                                        "Szkoła możliwości" realizowanego przez Urząd Miasta i Gminy  </t>
  </si>
  <si>
    <t>* Modernizacja oświetlenia ulic, placów i dróg na terenie Gminy</t>
  </si>
  <si>
    <t xml:space="preserve">* Montaż lampy oświetleniowej w Świbie na skrzyżowaniu drogi E8 i drogi do Wierzbięcina  </t>
  </si>
  <si>
    <t>* Budowa placu zabaw obok boiska ORLIK w Kępnie w ramach projektu Nasze małe miejsce spotkań</t>
  </si>
  <si>
    <t>* Remont ogrodzenia przy ul.ks. M. Magnuszewskiego</t>
  </si>
  <si>
    <t>* Zagospodarowanie terenu przy placu zabaw w Pustkowiu Kierzeńskim</t>
  </si>
  <si>
    <t>* Zakup i montaż małego placu zabaw w Szklarce Mielęckiej</t>
  </si>
  <si>
    <t>Dotacje celowe przekazane z budżetu na finansowanie lub dofinansowanie zadań inwestycyjnych obiektów zabytkowych jednostkom niezaliczanym do sektora finansów publicznych</t>
  </si>
  <si>
    <t>* Dotacje na prace konserwatorskie, restauratorskie i roboty budowlane przy zabytku wpisanym do rejestru zabytków</t>
  </si>
  <si>
    <t>* Wykonanie systemu nawadniającego boiska sportowego w Mikorzynie</t>
  </si>
  <si>
    <t>* Oświetlenie obiektów sportowych przy ul. Kwiatowej w Hanulinie</t>
  </si>
  <si>
    <t>* Kępno przyjazne turystyce</t>
  </si>
  <si>
    <t>* Piknik na rowerowym szlaku</t>
  </si>
  <si>
    <t>* Utworzenie Street Workout Parku na terenie KOSiR w Kępnie</t>
  </si>
  <si>
    <r>
      <t>stowarzyszeniom                                                                                                                                                                              *</t>
    </r>
    <r>
      <rPr>
        <i/>
        <sz val="10"/>
        <rFont val="Arial CE"/>
        <family val="0"/>
      </rPr>
      <t xml:space="preserve"> dotacja dla OSP Mechnice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</si>
  <si>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STOWARZYSZENIA DZIAŁAŃ PSYCHOSPOŁECZNYCH</t>
  </si>
  <si>
    <t>* dotacja dla STOWARZYSZENIA POMOCY CHORYM ONKOLOGICZNIE "ZIELONY PARASOL"</t>
  </si>
  <si>
    <t>stowarzyszeniom</t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</si>
  <si>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</t>
    </r>
  </si>
  <si>
    <t>społecznego (zadania zlecone i własne)</t>
  </si>
  <si>
    <t xml:space="preserve">Świadczenia rodzinne oraz składki na ubezpieczenia emerytalne i rentowe z ubezpieczenia </t>
  </si>
  <si>
    <t xml:space="preserve">w tym:                                                                                              </t>
  </si>
  <si>
    <t xml:space="preserve">ubezpieczenia społeczne                                                                                                                              </t>
  </si>
  <si>
    <t>Dodatki mieszkaniowe (zadania zlecone i własne)</t>
  </si>
  <si>
    <r>
      <t xml:space="preserve">Wydatki bieżące  </t>
    </r>
    <r>
      <rPr>
        <i/>
        <sz val="10"/>
        <color indexed="8"/>
        <rFont val="Arial CE"/>
        <family val="0"/>
      </rPr>
      <t xml:space="preserve">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</t>
    </r>
  </si>
  <si>
    <t xml:space="preserve">Usuwanie skutków klęsk żywiołowych                                                                                       (zadania zlecone) </t>
  </si>
  <si>
    <r>
      <t>Wydatki bieżące</t>
    </r>
    <r>
      <rPr>
        <i/>
        <sz val="10"/>
        <color indexed="8"/>
        <rFont val="Arial CE"/>
        <family val="0"/>
      </rPr>
      <t xml:space="preserve"> związane z utrzymaniem i funkcjonowaniem Środowiskowego Domu Samopomocy                   w Kępnie                                                                                                                                      * wydatki z dotacji na zadanie zlecone - 186.282,92 zł,                                                                                                                  * wydatki na zadania własne - 24.226,75 zł,</t>
    </r>
  </si>
  <si>
    <t>Wydatki bieżące:                                                                     * wydatki z dotacji na zadanie zlecone - 3.173.300,88 zł,                                                                                                                  * wydatki na zadania własne - 16.345,80 zł,</t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</si>
  <si>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- 7.480,56 zł,   </t>
    </r>
    <r>
      <rPr>
        <sz val="10"/>
        <rFont val="Arial CE"/>
        <family val="0"/>
      </rPr>
      <t xml:space="preserve">                                                                                       * wydatki na zadania własne - 12.310,17 zł,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</si>
  <si>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, związane z wypłatą dodatków energetycznych - 1.213,17 zł,   </t>
    </r>
    <r>
      <rPr>
        <sz val="10"/>
        <rFont val="Arial CE"/>
        <family val="0"/>
      </rPr>
      <t xml:space="preserve">                                                                                       * wydatki na zadania własne - 283.819,17 zł,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</si>
  <si>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- 205.451,20 zł,   </t>
    </r>
    <r>
      <rPr>
        <sz val="10"/>
        <rFont val="Arial CE"/>
        <family val="0"/>
      </rPr>
      <t xml:space="preserve">                                                                                       * wydatki na zadania własne - 143.394,00 zł,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</si>
  <si>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utrzymanie i funkcjonowanie Klubu Seniora  - 152.287,69 zł,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realizację Rządowego Programu "Posiłek dla potrzebujących" - 60.500,00 zł.                             * wydatki z dotacji na zadanie zlecone przeznaczone na: realizację rządowego programu wspierania osób pobierających świadczenia pielęgnacyjne - 76.594,00 zł oraz na spłatę dodatku do świadczenia pielęgnacyjnego za okres 2011 roku do 2013 roku - 800,00 zł,   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</si>
  <si>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 rodzinnych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</si>
  <si>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 xml:space="preserve">zwrot dotacji z 2013 roku  na dofinansowanie zadań własnych gmin w ramach resortowego programu wspierania rodziny i systemu pieczy zastępczej na rok 2013 „Asystent rodziny” 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</si>
  <si>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 xml:space="preserve">zwrot części dotacji przeznaczonej na realizację w 2013 roku przez Gimnazjum w Mikorzynie projektu w ramach Programu „Młodzież w działaniu”.  
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</si>
  <si>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niewykorzystanej części dotacji z 2013 roku na dofinansowanie zadań własnych gmin  w zakresie wychowania przedszkolnego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</si>
  <si>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 oraz wyemitowanych obligacji komunalnych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</si>
  <si>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zagospodarowania odpadów komunalnych oraz monitoringu mogielnika w Przybyszowie</t>
    </r>
  </si>
  <si>
    <t>Dotacja podmiotowa z budżetu dla samorządowej instytucji kultury</t>
  </si>
  <si>
    <r>
      <t xml:space="preserve">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</si>
  <si>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</si>
  <si>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</si>
  <si>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remontem wejścia do szkoły oraz z wymianą drzwi i okien w Szkole Podstawowej Nr 1 w Kępnie                                                                                           * wydatki związane z opracowaniem programu opieki nad zabytkami</t>
    </r>
  </si>
  <si>
    <t>Sprawozdanie z wykonania budżetu Gminy Kępno za 2014 rok      -</t>
  </si>
  <si>
    <t>* Parczek pod bzami  - projekt realizowany we wsi Pustkowie Kierzeńskie w ramach IV edycji konkursu „Pięknieje wielkopolska wieś”</t>
  </si>
  <si>
    <t>* Zagospodarowanie centrum wsi na cele aktywnego wypoczynku i integracji społecznej - projekt realizowany we wsi Osiny w ramach IV edycji konkursu „Pięknieje wielkopolska wieś”</t>
  </si>
  <si>
    <t>* Poprawa infrastruktury rekreacyjnej i kulturalnej sołectwa Mikorzyn</t>
  </si>
  <si>
    <t>* Remont i wyposażenie Domu Strażaka w Rzetni</t>
  </si>
  <si>
    <t>* Wymiana pieca CO w Domu Ludowym w Krążkowach</t>
  </si>
  <si>
    <t>* Budowa ul.  Walki Młodych w Kępnie (od ul. Wrocławskiej do torów kolejowych) I etap - wydatki niewygasające</t>
  </si>
  <si>
    <t>* Budowa ul. Topolowej w Kępnie  - wydatki niewygasające</t>
  </si>
  <si>
    <t>* Przebudowa ul.  Strumykowej w Kępnie (od ul. Warszawskiej do Al. Marcinkowskiego) - wydatki niewygasające</t>
  </si>
  <si>
    <t>* Opracowanie dokumentacji technicznej odwodnienia drogi gminnej w rejonie ul. Grabowskiej - wydatki niewygasające</t>
  </si>
  <si>
    <t>* Wykonanie progu zwalniającego na drodze w Kierznie - wydatki niewygasające</t>
  </si>
  <si>
    <t>* Wykonanie parkingu przy drodze gminnej obok Kościoła w Świbie - wydatki niewygasające</t>
  </si>
  <si>
    <t>* Remont i modernizacja oraz zakup wyposażenia Domu Ludowego w Ostrówcu-Myjomicach</t>
  </si>
  <si>
    <t xml:space="preserve">* Przebudowa ciągu ulic gminnych: Alei Marcinkowskiego,
Poniatowskiego, Kościelnej i Staszica obejmująca zakresem projekt "Poprawa dostępności komunikacyjnej centrum usługowo-kulturalnego miasta Kępna" - etap I przebudowa chodników przy ul. Staszica </t>
  </si>
  <si>
    <t>niewłaściwe obciążenia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</si>
  <si>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utworzenie bazy metadanych dla opracowań planistycznych zgodnie z ustawą z 4 marca 2010 r. o infrastrukturze informacji przestrzennej  </t>
    </r>
  </si>
  <si>
    <t>zakup usług obejmujących tłumaczenia</t>
  </si>
  <si>
    <t>* Wdrożenie standardów swiadczenia elektronicznych usług publicznych oraz informatyzacji;  zakup i wymiana 5 szt. komputerów z pełnym oprogramowaniem;  zakup oprogramowania do prowadzenia rejestru mienia komunalnego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</si>
  <si>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realizację projektu pn. "Zatrzymane w czasie- upowszechnianie wielokulturowego charakteru Gminy Kępno" objętego PROW na lata 2007-2013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</si>
  <si>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realizację projektu pn. "Kępno  przyjazne turystyce" objętego PROW na lata 2007-2013</t>
    </r>
  </si>
  <si>
    <t>* Zakup i montaż kamer monitoringu wizyjnego</t>
  </si>
  <si>
    <t>Wybory do rad gmin, rad powiatów i sejmików województw, wybory wójtów, burmistrzów i prezydentów miast oraz referenda gminne, powiatowe i wojewódzkie</t>
  </si>
  <si>
    <t>* Budowa remizy OSP w Szklarce Mielęckiej - wydatki niewygasające</t>
  </si>
  <si>
    <t>* Rozbudowa remizy OSP w Świbie - wydatki niewygasające</t>
  </si>
  <si>
    <t>* Rozbudowa remizy OSP w Ostrówcu- wydatki niewygasające</t>
  </si>
  <si>
    <t>* Wykonanie wymiany ogrodzenia w Szkole Podstawowej  w Hanulinie</t>
  </si>
  <si>
    <t>* Zakup maszyny czyszcząco-myjącej do Szkoły Podstawowej  w Mikorzynie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</si>
  <si>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dotacje dla Gmin: Łęka Opatowska oraz Grabów nad Prosną na pokrycie kosztów dotacji przekazanych przez  te gminy do przedszkoli niepublicznych położonych w w/w miejscowościach, na dzieci uczęszczające do tych placówek, a będące mieszkańcami naszej Gminy.
</t>
    </r>
  </si>
  <si>
    <t>* Przebudowa klatek schodowych w Przedszkolu Samorządowym Nr 5 w Kępnie</t>
  </si>
  <si>
    <t>Inne formy wychowania przedszkolnego</t>
  </si>
  <si>
    <r>
      <t xml:space="preserve">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dla Gminy Wieruszów na pokrycie kosztów dotacji przekazanej do punktu przedszkolnego, na dzieci uczęszczające do tej placówki, a będące mieszkańcami naszej Gminy.
</t>
    </r>
  </si>
  <si>
    <t>* Zakup patelni do kuchni zbiorczej w Mianowicach  działającej w ramach Szkoły Podstawowej Nr 1 w Kępnie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</si>
  <si>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 xml:space="preserve">zwrot części dotacji przeznaczonej na realizację w 2012 roku projektu systemowego "Szkoła możliwości" w ramach Programu Operacyjnego Kapitał Ludzki 
</t>
    </r>
  </si>
  <si>
    <t>* dotacja dla KĘPIŃSKIEGO KLUBU AMAZONKI</t>
  </si>
  <si>
    <t>* Budowa oświetlenia dróg w Osinach i Kierzenku</t>
  </si>
  <si>
    <t>* Budowa oświetlenia dróg w Osinach i Kierzenku - wydatki niewygasające</t>
  </si>
  <si>
    <t>* Remont zapory na strudze Parzynowskiej dla zasilania stawu na terenie KOSiR - wydatki niewygasające</t>
  </si>
  <si>
    <t xml:space="preserve">* objęcie dodatkowych udziałów w spółce "Wodociągi Kępińskie sp. z o.o.  </t>
  </si>
  <si>
    <t>* Wykonanie instalacji CO oraz kotłowni gazowej w budynku KOK przy ul. Sikorskiego 3, w tym opracowanie dokumentacji projektowej</t>
  </si>
  <si>
    <t>* Remont i modernizacja budynku biblioteki ("Willi Starosty"  w Kępnie stanowiącej siedzibę Biblioteki Samorządowej)</t>
  </si>
  <si>
    <t>* Budowa boiska wielofunkcyjnego na Osiedlu Mściwoja w Kępnie - wydatki niewygasające</t>
  </si>
  <si>
    <t xml:space="preserve">* Budowa boiska wielofunkcyjnego na Osiedlu Mściwoja w Kępnie 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</si>
  <si>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realizację projektu pn. "Historia Kępna  w fotografii zaklęta" objętego PROW na lata 2007-2013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</si>
  <si>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realizację projektu pn. "Kępno przyjazne turystyce" objętego PROW na lata 2007-2013</t>
    </r>
  </si>
  <si>
    <t>* Przebudowa schodów wejściowych do budynku Szkoły Podstawowej w Krążkowach</t>
  </si>
  <si>
    <t>* Zakup 11 szt. tablic interaktywnych w zestawach z rzutnikiem dla szkół podstawowych z terenu Gminy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</si>
</sst>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  <numFmt numFmtId="191" formatCode="#,##0.0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color indexed="8"/>
      <name val="Arial CE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0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4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173" fontId="8" fillId="0" borderId="15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3" fontId="8" fillId="0" borderId="10" xfId="42" applyNumberFormat="1" applyFont="1" applyFill="1" applyBorder="1" applyAlignment="1">
      <alignment horizontal="right" vertical="top"/>
      <protection/>
    </xf>
    <xf numFmtId="175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7" fontId="7" fillId="0" borderId="11" xfId="42" applyNumberFormat="1" applyFont="1" applyFill="1" applyBorder="1" applyAlignment="1">
      <alignment horizontal="right" vertical="top"/>
      <protection/>
    </xf>
    <xf numFmtId="177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7" fontId="8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8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>
      <alignment/>
      <protection/>
    </xf>
    <xf numFmtId="175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175" fontId="8" fillId="0" borderId="12" xfId="42" applyNumberFormat="1" applyFont="1" applyFill="1" applyBorder="1" applyAlignment="1">
      <alignment horizontal="left" vertical="top"/>
      <protection/>
    </xf>
    <xf numFmtId="177" fontId="8" fillId="0" borderId="1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1" fontId="7" fillId="0" borderId="34" xfId="42" applyNumberFormat="1" applyFont="1" applyFill="1" applyBorder="1" applyAlignment="1">
      <alignment horizontal="left" vertical="top"/>
      <protection/>
    </xf>
    <xf numFmtId="176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6" fontId="8" fillId="0" borderId="15" xfId="42" applyNumberFormat="1" applyFont="1" applyFill="1" applyBorder="1" applyAlignment="1">
      <alignment horizontal="right" vertical="top"/>
      <protection/>
    </xf>
    <xf numFmtId="182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182" fontId="7" fillId="0" borderId="11" xfId="42" applyNumberFormat="1" applyFont="1" applyFill="1" applyBorder="1" applyAlignment="1">
      <alignment horizontal="right" vertical="top"/>
      <protection/>
    </xf>
    <xf numFmtId="182" fontId="8" fillId="0" borderId="15" xfId="42" applyNumberFormat="1" applyFont="1" applyFill="1" applyBorder="1" applyAlignment="1">
      <alignment horizontal="right" vertical="top"/>
      <protection/>
    </xf>
    <xf numFmtId="178" fontId="8" fillId="0" borderId="13" xfId="42" applyNumberFormat="1" applyFont="1" applyFill="1" applyBorder="1" applyAlignment="1">
      <alignment horizontal="right" vertical="top"/>
      <protection/>
    </xf>
    <xf numFmtId="181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7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1" fontId="7" fillId="0" borderId="12" xfId="42" applyNumberFormat="1" applyFont="1" applyFill="1" applyBorder="1" applyAlignment="1">
      <alignment horizontal="left" vertical="top"/>
      <protection/>
    </xf>
    <xf numFmtId="182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173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2" fontId="8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176" fontId="8" fillId="0" borderId="11" xfId="42" applyNumberFormat="1" applyFont="1" applyFill="1" applyBorder="1" applyAlignment="1">
      <alignment horizontal="right" vertical="top"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1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5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7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7" fillId="0" borderId="28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182" fontId="7" fillId="0" borderId="13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center"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176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3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6" fontId="12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2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12" fillId="0" borderId="15" xfId="42" applyNumberFormat="1" applyFont="1" applyFill="1" applyBorder="1" applyAlignment="1">
      <alignment horizontal="right" vertical="top"/>
      <protection/>
    </xf>
    <xf numFmtId="173" fontId="12" fillId="0" borderId="10" xfId="42" applyNumberFormat="1" applyFont="1" applyFill="1" applyBorder="1" applyAlignment="1">
      <alignment horizontal="right" vertical="top"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177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175" fontId="8" fillId="0" borderId="47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78" fontId="8" fillId="0" borderId="47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2" fontId="8" fillId="0" borderId="48" xfId="42" applyNumberFormat="1" applyFont="1" applyFill="1" applyBorder="1" applyAlignment="1">
      <alignment horizontal="right" vertical="top"/>
      <protection/>
    </xf>
    <xf numFmtId="4" fontId="0" fillId="0" borderId="49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178" fontId="12" fillId="0" borderId="13" xfId="42" applyNumberFormat="1" applyFont="1" applyFill="1" applyBorder="1" applyAlignment="1">
      <alignment horizontal="right" vertical="top"/>
      <protection/>
    </xf>
    <xf numFmtId="177" fontId="12" fillId="0" borderId="37" xfId="42" applyNumberFormat="1" applyFont="1" applyFill="1" applyBorder="1" applyAlignment="1">
      <alignment horizontal="right" vertical="top"/>
      <protection/>
    </xf>
    <xf numFmtId="176" fontId="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178" fontId="7" fillId="0" borderId="13" xfId="42" applyNumberFormat="1" applyFont="1" applyFill="1" applyBorder="1" applyAlignment="1">
      <alignment horizontal="right" vertical="top"/>
      <protection/>
    </xf>
    <xf numFmtId="4" fontId="3" fillId="0" borderId="46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7" fontId="12" fillId="0" borderId="50" xfId="42" applyNumberFormat="1" applyFont="1" applyFill="1" applyBorder="1" applyAlignment="1">
      <alignment horizontal="right" vertical="top"/>
      <protection/>
    </xf>
    <xf numFmtId="177" fontId="8" fillId="0" borderId="37" xfId="42" applyNumberFormat="1" applyFont="1" applyFill="1" applyBorder="1" applyAlignment="1">
      <alignment horizontal="right" vertical="top"/>
      <protection/>
    </xf>
    <xf numFmtId="177" fontId="8" fillId="0" borderId="10" xfId="42" applyNumberFormat="1" applyFont="1" applyFill="1" applyBorder="1" applyAlignment="1">
      <alignment horizontal="right" vertical="top"/>
      <protection/>
    </xf>
    <xf numFmtId="0" fontId="8" fillId="0" borderId="13" xfId="42" applyFont="1" applyFill="1" applyBorder="1" applyAlignment="1">
      <alignment horizontal="left" vertical="top" wrapText="1"/>
      <protection/>
    </xf>
    <xf numFmtId="173" fontId="8" fillId="0" borderId="24" xfId="42" applyNumberFormat="1" applyFont="1" applyFill="1" applyBorder="1" applyAlignment="1">
      <alignment horizontal="right" vertical="top"/>
      <protection/>
    </xf>
    <xf numFmtId="177" fontId="8" fillId="0" borderId="47" xfId="42" applyNumberFormat="1" applyFont="1" applyFill="1" applyBorder="1" applyAlignment="1">
      <alignment horizontal="right" vertical="top"/>
      <protection/>
    </xf>
    <xf numFmtId="182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8" fillId="0" borderId="37" xfId="42" applyNumberFormat="1" applyFont="1" applyFill="1" applyBorder="1" applyAlignment="1">
      <alignment horizontal="right" vertical="top"/>
      <protection/>
    </xf>
    <xf numFmtId="182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2" fontId="8" fillId="0" borderId="17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51" xfId="42" applyNumberFormat="1" applyFont="1" applyFill="1" applyBorder="1" applyAlignment="1">
      <alignment horizontal="center" vertical="top"/>
      <protection/>
    </xf>
    <xf numFmtId="0" fontId="9" fillId="0" borderId="27" xfId="42" applyFont="1" applyFill="1" applyBorder="1">
      <alignment/>
      <protection/>
    </xf>
    <xf numFmtId="173" fontId="8" fillId="0" borderId="52" xfId="42" applyNumberFormat="1" applyFont="1" applyFill="1" applyBorder="1" applyAlignment="1">
      <alignment horizontal="right" vertical="top"/>
      <protection/>
    </xf>
    <xf numFmtId="178" fontId="8" fillId="0" borderId="53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2" fontId="8" fillId="0" borderId="26" xfId="42" applyNumberFormat="1" applyFont="1" applyFill="1" applyBorder="1" applyAlignment="1">
      <alignment horizontal="right" vertical="top"/>
      <protection/>
    </xf>
    <xf numFmtId="181" fontId="7" fillId="0" borderId="14" xfId="42" applyNumberFormat="1" applyFont="1" applyFill="1" applyBorder="1" applyAlignment="1">
      <alignment horizontal="left" vertical="top"/>
      <protection/>
    </xf>
    <xf numFmtId="173" fontId="8" fillId="0" borderId="50" xfId="42" applyNumberFormat="1" applyFont="1" applyFill="1" applyBorder="1" applyAlignment="1">
      <alignment horizontal="right" vertical="top"/>
      <protection/>
    </xf>
    <xf numFmtId="181" fontId="7" fillId="0" borderId="54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55" xfId="42" applyFont="1" applyFill="1" applyBorder="1">
      <alignment/>
      <protection/>
    </xf>
    <xf numFmtId="175" fontId="8" fillId="0" borderId="46" xfId="42" applyNumberFormat="1" applyFont="1" applyFill="1" applyBorder="1" applyAlignment="1">
      <alignment horizontal="left" vertical="top"/>
      <protection/>
    </xf>
    <xf numFmtId="0" fontId="0" fillId="0" borderId="46" xfId="42" applyFont="1" applyFill="1" applyBorder="1">
      <alignment/>
      <protection/>
    </xf>
    <xf numFmtId="181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6" xfId="42" applyFont="1" applyFill="1" applyBorder="1" applyAlignment="1">
      <alignment horizontal="left" vertical="top" wrapText="1"/>
      <protection/>
    </xf>
    <xf numFmtId="182" fontId="8" fillId="0" borderId="50" xfId="42" applyNumberFormat="1" applyFont="1" applyFill="1" applyBorder="1" applyAlignment="1">
      <alignment horizontal="right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6" fontId="7" fillId="0" borderId="15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0" fontId="10" fillId="0" borderId="31" xfId="42" applyFont="1" applyFill="1" applyBorder="1" applyAlignment="1">
      <alignment horizontal="left" vertical="top" wrapText="1"/>
      <protection/>
    </xf>
    <xf numFmtId="4" fontId="9" fillId="0" borderId="36" xfId="42" applyNumberFormat="1" applyFont="1" applyFill="1" applyBorder="1" applyAlignment="1">
      <alignment vertical="top"/>
      <protection/>
    </xf>
    <xf numFmtId="178" fontId="8" fillId="0" borderId="19" xfId="42" applyNumberFormat="1" applyFont="1" applyFill="1" applyBorder="1" applyAlignment="1">
      <alignment horizontal="right" vertical="top"/>
      <protection/>
    </xf>
    <xf numFmtId="178" fontId="10" fillId="0" borderId="22" xfId="42" applyNumberFormat="1" applyFont="1" applyFill="1" applyBorder="1" applyAlignment="1">
      <alignment horizontal="right" vertical="top"/>
      <protection/>
    </xf>
    <xf numFmtId="178" fontId="8" fillId="0" borderId="37" xfId="42" applyNumberFormat="1" applyFont="1" applyFill="1" applyBorder="1" applyAlignment="1">
      <alignment horizontal="right" vertical="top"/>
      <protection/>
    </xf>
    <xf numFmtId="0" fontId="9" fillId="0" borderId="10" xfId="42" applyFont="1" applyFill="1" applyBorder="1">
      <alignment/>
      <protection/>
    </xf>
    <xf numFmtId="177" fontId="8" fillId="0" borderId="50" xfId="42" applyNumberFormat="1" applyFont="1" applyFill="1" applyBorder="1" applyAlignment="1">
      <alignment horizontal="right" vertical="top"/>
      <protection/>
    </xf>
    <xf numFmtId="0" fontId="9" fillId="0" borderId="44" xfId="42" applyFont="1" applyFill="1" applyBorder="1">
      <alignment/>
      <protection/>
    </xf>
    <xf numFmtId="0" fontId="0" fillId="0" borderId="45" xfId="42" applyFont="1" applyFill="1" applyBorder="1">
      <alignment/>
      <protection/>
    </xf>
    <xf numFmtId="181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3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57" xfId="42" applyNumberFormat="1" applyFont="1" applyFill="1" applyBorder="1" applyAlignment="1">
      <alignment vertical="top"/>
      <protection/>
    </xf>
    <xf numFmtId="180" fontId="6" fillId="33" borderId="28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8" xfId="42" applyFont="1" applyFill="1" applyBorder="1" applyAlignment="1">
      <alignment horizontal="left" vertical="top" wrapText="1"/>
      <protection/>
    </xf>
    <xf numFmtId="176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0" fontId="6" fillId="33" borderId="31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2" fontId="6" fillId="33" borderId="10" xfId="42" applyNumberFormat="1" applyFont="1" applyFill="1" applyBorder="1" applyAlignment="1">
      <alignment horizontal="right" vertical="top"/>
      <protection/>
    </xf>
    <xf numFmtId="0" fontId="4" fillId="33" borderId="31" xfId="42" applyFont="1" applyFill="1" applyBorder="1">
      <alignment/>
      <protection/>
    </xf>
    <xf numFmtId="0" fontId="4" fillId="33" borderId="50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6" xfId="42" applyFont="1" applyFill="1" applyBorder="1" applyAlignment="1">
      <alignment horizontal="left" vertical="top" wrapText="1"/>
      <protection/>
    </xf>
    <xf numFmtId="177" fontId="6" fillId="33" borderId="50" xfId="42" applyNumberFormat="1" applyFont="1" applyFill="1" applyBorder="1" applyAlignment="1">
      <alignment horizontal="right" vertical="top"/>
      <protection/>
    </xf>
    <xf numFmtId="180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36" xfId="42" applyNumberFormat="1" applyFont="1" applyFill="1" applyBorder="1" applyAlignment="1">
      <alignment vertical="top"/>
      <protection/>
    </xf>
    <xf numFmtId="0" fontId="0" fillId="33" borderId="31" xfId="42" applyFont="1" applyFill="1" applyBorder="1">
      <alignment/>
      <protection/>
    </xf>
    <xf numFmtId="0" fontId="6" fillId="33" borderId="22" xfId="42" applyFont="1" applyFill="1" applyBorder="1" applyAlignment="1">
      <alignment horizontal="left" vertical="top" wrapText="1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2" fontId="6" fillId="33" borderId="15" xfId="42" applyNumberFormat="1" applyFont="1" applyFill="1" applyBorder="1" applyAlignment="1">
      <alignment horizontal="right" vertical="top"/>
      <protection/>
    </xf>
    <xf numFmtId="0" fontId="4" fillId="33" borderId="56" xfId="42" applyFont="1" applyFill="1" applyBorder="1">
      <alignment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180" fontId="6" fillId="33" borderId="58" xfId="42" applyNumberFormat="1" applyFont="1" applyFill="1" applyBorder="1" applyAlignment="1">
      <alignment horizontal="left" vertical="top"/>
      <protection/>
    </xf>
    <xf numFmtId="180" fontId="6" fillId="33" borderId="56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59" xfId="42" applyFont="1" applyBorder="1">
      <alignment/>
      <protection/>
    </xf>
    <xf numFmtId="0" fontId="0" fillId="0" borderId="59" xfId="42" applyFont="1" applyBorder="1" applyAlignment="1">
      <alignment wrapText="1"/>
      <protection/>
    </xf>
    <xf numFmtId="0" fontId="8" fillId="0" borderId="59" xfId="42" applyFont="1" applyBorder="1" applyAlignment="1">
      <alignment horizontal="left" vertical="top"/>
      <protection/>
    </xf>
    <xf numFmtId="4" fontId="0" fillId="0" borderId="59" xfId="42" applyNumberFormat="1" applyFont="1" applyBorder="1" applyAlignment="1">
      <alignment vertical="top"/>
      <protection/>
    </xf>
    <xf numFmtId="4" fontId="0" fillId="0" borderId="59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175" fontId="8" fillId="0" borderId="0" xfId="42" applyNumberFormat="1" applyFont="1" applyFill="1" applyBorder="1" applyAlignment="1">
      <alignment horizontal="left" vertical="top"/>
      <protection/>
    </xf>
    <xf numFmtId="176" fontId="8" fillId="0" borderId="13" xfId="42" applyNumberFormat="1" applyFont="1" applyFill="1" applyBorder="1" applyAlignment="1">
      <alignment horizontal="right" vertical="top"/>
      <protection/>
    </xf>
    <xf numFmtId="0" fontId="0" fillId="0" borderId="60" xfId="42" applyFont="1" applyFill="1" applyBorder="1">
      <alignment/>
      <protection/>
    </xf>
    <xf numFmtId="0" fontId="8" fillId="0" borderId="61" xfId="42" applyFont="1" applyFill="1" applyBorder="1" applyAlignment="1">
      <alignment horizontal="left" vertical="top" wrapText="1"/>
      <protection/>
    </xf>
    <xf numFmtId="0" fontId="9" fillId="0" borderId="31" xfId="42" applyFont="1" applyFill="1" applyBorder="1">
      <alignment/>
      <protection/>
    </xf>
    <xf numFmtId="4" fontId="9" fillId="0" borderId="49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176" fontId="8" fillId="0" borderId="19" xfId="42" applyNumberFormat="1" applyFont="1" applyFill="1" applyBorder="1" applyAlignment="1">
      <alignment horizontal="right" vertical="top"/>
      <protection/>
    </xf>
    <xf numFmtId="0" fontId="3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6" fontId="7" fillId="0" borderId="47" xfId="42" applyNumberFormat="1" applyFont="1" applyFill="1" applyBorder="1" applyAlignment="1">
      <alignment horizontal="right" vertical="top"/>
      <protection/>
    </xf>
    <xf numFmtId="4" fontId="3" fillId="0" borderId="47" xfId="42" applyNumberFormat="1" applyFont="1" applyFill="1" applyBorder="1" applyAlignment="1">
      <alignment horizontal="center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0" fontId="10" fillId="0" borderId="31" xfId="42" applyNumberFormat="1" applyFont="1" applyFill="1" applyBorder="1" applyAlignment="1">
      <alignment horizontal="left" vertical="top" wrapText="1"/>
      <protection/>
    </xf>
    <xf numFmtId="176" fontId="8" fillId="0" borderId="22" xfId="42" applyNumberFormat="1" applyFont="1" applyFill="1" applyBorder="1" applyAlignment="1">
      <alignment horizontal="right" vertical="top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175" fontId="8" fillId="0" borderId="49" xfId="42" applyNumberFormat="1" applyFont="1" applyFill="1" applyBorder="1" applyAlignment="1">
      <alignment horizontal="left" vertical="top"/>
      <protection/>
    </xf>
    <xf numFmtId="177" fontId="8" fillId="0" borderId="24" xfId="42" applyNumberFormat="1" applyFont="1" applyFill="1" applyBorder="1" applyAlignment="1">
      <alignment horizontal="right" vertical="top"/>
      <protection/>
    </xf>
    <xf numFmtId="182" fontId="7" fillId="0" borderId="38" xfId="42" applyNumberFormat="1" applyFont="1" applyFill="1" applyBorder="1" applyAlignment="1">
      <alignment horizontal="right" vertical="top"/>
      <protection/>
    </xf>
    <xf numFmtId="178" fontId="10" fillId="0" borderId="24" xfId="42" applyNumberFormat="1" applyFont="1" applyFill="1" applyBorder="1" applyAlignment="1">
      <alignment horizontal="right" vertical="top"/>
      <protection/>
    </xf>
    <xf numFmtId="4" fontId="9" fillId="0" borderId="24" xfId="42" applyNumberFormat="1" applyFont="1" applyFill="1" applyBorder="1" applyAlignment="1">
      <alignment horizontal="center" vertical="top"/>
      <protection/>
    </xf>
    <xf numFmtId="0" fontId="8" fillId="0" borderId="62" xfId="42" applyFont="1" applyFill="1" applyBorder="1" applyAlignment="1">
      <alignment horizontal="left" vertical="top" wrapText="1"/>
      <protection/>
    </xf>
    <xf numFmtId="0" fontId="10" fillId="0" borderId="49" xfId="42" applyFont="1" applyFill="1" applyBorder="1" applyAlignment="1">
      <alignment horizontal="left" vertical="top" wrapText="1"/>
      <protection/>
    </xf>
    <xf numFmtId="175" fontId="10" fillId="0" borderId="32" xfId="42" applyNumberFormat="1" applyFont="1" applyFill="1" applyBorder="1" applyAlignment="1">
      <alignment horizontal="left" vertical="top"/>
      <protection/>
    </xf>
    <xf numFmtId="175" fontId="12" fillId="0" borderId="12" xfId="42" applyNumberFormat="1" applyFont="1" applyFill="1" applyBorder="1" applyAlignment="1">
      <alignment horizontal="left" vertical="top"/>
      <protection/>
    </xf>
    <xf numFmtId="0" fontId="12" fillId="0" borderId="18" xfId="42" applyFont="1" applyFill="1" applyBorder="1" applyAlignment="1">
      <alignment horizontal="left" vertical="top" wrapText="1"/>
      <protection/>
    </xf>
    <xf numFmtId="0" fontId="4" fillId="33" borderId="63" xfId="42" applyFont="1" applyFill="1" applyBorder="1">
      <alignment/>
      <protection/>
    </xf>
    <xf numFmtId="0" fontId="4" fillId="33" borderId="64" xfId="42" applyFont="1" applyFill="1" applyBorder="1">
      <alignment/>
      <protection/>
    </xf>
    <xf numFmtId="0" fontId="6" fillId="33" borderId="65" xfId="42" applyFont="1" applyFill="1" applyBorder="1" applyAlignment="1">
      <alignment horizontal="left" vertical="top" wrapText="1"/>
      <protection/>
    </xf>
    <xf numFmtId="176" fontId="6" fillId="33" borderId="63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181" fontId="7" fillId="0" borderId="15" xfId="42" applyNumberFormat="1" applyFont="1" applyFill="1" applyBorder="1" applyAlignment="1">
      <alignment horizontal="left" vertical="top"/>
      <protection/>
    </xf>
    <xf numFmtId="175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7" fontId="8" fillId="0" borderId="66" xfId="42" applyNumberFormat="1" applyFont="1" applyFill="1" applyBorder="1" applyAlignment="1">
      <alignment horizontal="right" vertical="top"/>
      <protection/>
    </xf>
    <xf numFmtId="4" fontId="9" fillId="0" borderId="43" xfId="42" applyNumberFormat="1" applyFont="1" applyFill="1" applyBorder="1" applyAlignment="1">
      <alignment vertical="top"/>
      <protection/>
    </xf>
    <xf numFmtId="0" fontId="9" fillId="0" borderId="67" xfId="42" applyFont="1" applyFill="1" applyBorder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176" fontId="8" fillId="34" borderId="24" xfId="42" applyNumberFormat="1" applyFont="1" applyFill="1" applyBorder="1" applyAlignment="1">
      <alignment horizontal="right" vertical="top"/>
      <protection/>
    </xf>
    <xf numFmtId="4" fontId="0" fillId="34" borderId="24" xfId="42" applyNumberFormat="1" applyFont="1" applyFill="1" applyBorder="1" applyAlignment="1">
      <alignment horizontal="center" vertical="top"/>
      <protection/>
    </xf>
    <xf numFmtId="182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178" fontId="10" fillId="34" borderId="22" xfId="42" applyNumberFormat="1" applyFont="1" applyFill="1" applyBorder="1" applyAlignment="1">
      <alignment horizontal="right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178" fontId="10" fillId="34" borderId="24" xfId="42" applyNumberFormat="1" applyFont="1" applyFill="1" applyBorder="1" applyAlignment="1">
      <alignment horizontal="right" vertical="top"/>
      <protection/>
    </xf>
    <xf numFmtId="4" fontId="4" fillId="34" borderId="22" xfId="42" applyNumberFormat="1" applyFont="1" applyFill="1" applyBorder="1" applyAlignment="1">
      <alignment horizontal="center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6" fontId="8" fillId="0" borderId="10" xfId="42" applyNumberFormat="1" applyFont="1" applyFill="1" applyBorder="1" applyAlignment="1">
      <alignment horizontal="right" vertical="top"/>
      <protection/>
    </xf>
    <xf numFmtId="176" fontId="10" fillId="34" borderId="22" xfId="42" applyNumberFormat="1" applyFont="1" applyFill="1" applyBorder="1" applyAlignment="1">
      <alignment horizontal="right" vertical="top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175" fontId="10" fillId="0" borderId="36" xfId="42" applyNumberFormat="1" applyFont="1" applyFill="1" applyBorder="1" applyAlignment="1">
      <alignment horizontal="left" vertical="top"/>
      <protection/>
    </xf>
    <xf numFmtId="182" fontId="6" fillId="33" borderId="50" xfId="42" applyNumberFormat="1" applyFont="1" applyFill="1" applyBorder="1" applyAlignment="1">
      <alignment horizontal="right"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4" fontId="7" fillId="0" borderId="0" xfId="42" applyNumberFormat="1" applyFont="1" applyFill="1" applyBorder="1" applyAlignment="1">
      <alignment horizontal="left" vertical="top"/>
      <protection/>
    </xf>
    <xf numFmtId="176" fontId="10" fillId="34" borderId="24" xfId="42" applyNumberFormat="1" applyFont="1" applyFill="1" applyBorder="1" applyAlignment="1">
      <alignment horizontal="right" vertical="top"/>
      <protection/>
    </xf>
    <xf numFmtId="181" fontId="7" fillId="0" borderId="68" xfId="42" applyNumberFormat="1" applyFont="1" applyFill="1" applyBorder="1" applyAlignment="1">
      <alignment horizontal="left" vertical="top"/>
      <protection/>
    </xf>
    <xf numFmtId="175" fontId="8" fillId="0" borderId="32" xfId="42" applyNumberFormat="1" applyFont="1" applyFill="1" applyBorder="1" applyAlignment="1">
      <alignment horizontal="left" vertical="top"/>
      <protection/>
    </xf>
    <xf numFmtId="0" fontId="0" fillId="0" borderId="69" xfId="42" applyFont="1" applyFill="1" applyBorder="1">
      <alignment/>
      <protection/>
    </xf>
    <xf numFmtId="0" fontId="0" fillId="0" borderId="60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0" fontId="0" fillId="0" borderId="61" xfId="42" applyFont="1" applyFill="1" applyBorder="1">
      <alignment/>
      <protection/>
    </xf>
    <xf numFmtId="0" fontId="0" fillId="34" borderId="24" xfId="42" applyFont="1" applyFill="1" applyBorder="1">
      <alignment/>
      <protection/>
    </xf>
    <xf numFmtId="182" fontId="8" fillId="34" borderId="24" xfId="42" applyNumberFormat="1" applyFont="1" applyFill="1" applyBorder="1" applyAlignment="1">
      <alignment horizontal="right" vertical="top"/>
      <protection/>
    </xf>
    <xf numFmtId="0" fontId="0" fillId="34" borderId="22" xfId="42" applyFont="1" applyFill="1" applyBorder="1">
      <alignment/>
      <protection/>
    </xf>
    <xf numFmtId="4" fontId="9" fillId="0" borderId="36" xfId="42" applyNumberFormat="1" applyFont="1" applyFill="1" applyBorder="1" applyAlignment="1">
      <alignment vertical="top"/>
      <protection/>
    </xf>
    <xf numFmtId="182" fontId="10" fillId="34" borderId="22" xfId="42" applyNumberFormat="1" applyFont="1" applyFill="1" applyBorder="1" applyAlignment="1">
      <alignment horizontal="right" vertical="top"/>
      <protection/>
    </xf>
    <xf numFmtId="0" fontId="0" fillId="0" borderId="62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0" fontId="9" fillId="0" borderId="27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182" fontId="11" fillId="34" borderId="24" xfId="42" applyNumberFormat="1" applyFont="1" applyFill="1" applyBorder="1" applyAlignment="1">
      <alignment horizontal="right" vertical="top"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73" fontId="8" fillId="0" borderId="48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81" fontId="7" fillId="0" borderId="24" xfId="42" applyNumberFormat="1" applyFont="1" applyFill="1" applyBorder="1" applyAlignment="1">
      <alignment horizontal="left" vertical="top"/>
      <protection/>
    </xf>
    <xf numFmtId="173" fontId="13" fillId="0" borderId="48" xfId="42" applyNumberFormat="1" applyFont="1" applyFill="1" applyBorder="1" applyAlignment="1">
      <alignment horizontal="right" vertical="top"/>
      <protection/>
    </xf>
    <xf numFmtId="177" fontId="8" fillId="35" borderId="24" xfId="42" applyNumberFormat="1" applyFont="1" applyFill="1" applyBorder="1" applyAlignment="1">
      <alignment horizontal="right" vertical="top"/>
      <protection/>
    </xf>
    <xf numFmtId="175" fontId="8" fillId="0" borderId="70" xfId="42" applyNumberFormat="1" applyFont="1" applyFill="1" applyBorder="1" applyAlignment="1">
      <alignment horizontal="left" vertical="top"/>
      <protection/>
    </xf>
    <xf numFmtId="0" fontId="0" fillId="0" borderId="69" xfId="42" applyFont="1" applyFill="1" applyBorder="1">
      <alignment/>
      <protection/>
    </xf>
    <xf numFmtId="176" fontId="6" fillId="33" borderId="22" xfId="42" applyNumberFormat="1" applyFont="1" applyFill="1" applyBorder="1" applyAlignment="1">
      <alignment horizontal="right" vertical="top"/>
      <protection/>
    </xf>
    <xf numFmtId="182" fontId="10" fillId="34" borderId="43" xfId="42" applyNumberFormat="1" applyFont="1" applyFill="1" applyBorder="1" applyAlignment="1">
      <alignment horizontal="right" vertical="top"/>
      <protection/>
    </xf>
    <xf numFmtId="0" fontId="8" fillId="0" borderId="69" xfId="42" applyFont="1" applyFill="1" applyBorder="1" applyAlignment="1">
      <alignment horizontal="left" vertical="top" wrapText="1"/>
      <protection/>
    </xf>
    <xf numFmtId="0" fontId="3" fillId="0" borderId="27" xfId="42" applyFont="1" applyFill="1" applyBorder="1">
      <alignment/>
      <protection/>
    </xf>
    <xf numFmtId="175" fontId="8" fillId="0" borderId="36" xfId="42" applyNumberFormat="1" applyFont="1" applyFill="1" applyBorder="1" applyAlignment="1">
      <alignment horizontal="left" vertical="top"/>
      <protection/>
    </xf>
    <xf numFmtId="182" fontId="7" fillId="0" borderId="10" xfId="42" applyNumberFormat="1" applyFont="1" applyFill="1" applyBorder="1" applyAlignment="1">
      <alignment horizontal="right" vertical="top"/>
      <protection/>
    </xf>
    <xf numFmtId="0" fontId="11" fillId="0" borderId="24" xfId="42" applyFont="1" applyFill="1" applyBorder="1" applyAlignment="1">
      <alignment horizontal="left" vertical="top" wrapText="1"/>
      <protection/>
    </xf>
    <xf numFmtId="173" fontId="16" fillId="0" borderId="7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11" fillId="0" borderId="49" xfId="42" applyFont="1" applyFill="1" applyBorder="1" applyAlignment="1">
      <alignment horizontal="left" vertical="top" wrapText="1"/>
      <protection/>
    </xf>
    <xf numFmtId="0" fontId="0" fillId="0" borderId="36" xfId="42" applyFont="1" applyFill="1" applyBorder="1">
      <alignment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49" xfId="42" applyNumberFormat="1" applyFont="1" applyFill="1" applyBorder="1" applyAlignment="1">
      <alignment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0" fontId="0" fillId="0" borderId="24" xfId="42" applyFont="1" applyFill="1" applyBorder="1">
      <alignment/>
      <protection/>
    </xf>
    <xf numFmtId="0" fontId="0" fillId="0" borderId="31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176" fontId="8" fillId="36" borderId="72" xfId="42" applyNumberFormat="1" applyFont="1" applyFill="1" applyBorder="1" applyAlignment="1">
      <alignment horizontal="right" vertical="top"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3" fillId="0" borderId="32" xfId="42" applyFont="1" applyFill="1" applyBorder="1">
      <alignment/>
      <protection/>
    </xf>
    <xf numFmtId="0" fontId="7" fillId="0" borderId="18" xfId="42" applyFont="1" applyFill="1" applyBorder="1" applyAlignment="1">
      <alignment horizontal="left" vertical="top" wrapText="1"/>
      <protection/>
    </xf>
    <xf numFmtId="182" fontId="7" fillId="0" borderId="22" xfId="42" applyNumberFormat="1" applyFont="1" applyFill="1" applyBorder="1" applyAlignment="1">
      <alignment horizontal="right" vertical="top"/>
      <protection/>
    </xf>
    <xf numFmtId="2" fontId="3" fillId="0" borderId="22" xfId="42" applyNumberFormat="1" applyFont="1" applyFill="1" applyBorder="1" applyAlignment="1">
      <alignment horizontal="center" vertical="top"/>
      <protection/>
    </xf>
    <xf numFmtId="173" fontId="12" fillId="0" borderId="48" xfId="42" applyNumberFormat="1" applyFont="1" applyFill="1" applyBorder="1" applyAlignment="1">
      <alignment horizontal="right" vertical="top"/>
      <protection/>
    </xf>
    <xf numFmtId="177" fontId="12" fillId="0" borderId="13" xfId="42" applyNumberFormat="1" applyFont="1" applyFill="1" applyBorder="1" applyAlignment="1">
      <alignment horizontal="right" vertical="top"/>
      <protection/>
    </xf>
    <xf numFmtId="0" fontId="0" fillId="0" borderId="69" xfId="42" applyFont="1" applyFill="1" applyBorder="1">
      <alignment/>
      <protection/>
    </xf>
    <xf numFmtId="175" fontId="8" fillId="0" borderId="69" xfId="42" applyNumberFormat="1" applyFont="1" applyFill="1" applyBorder="1" applyAlignment="1">
      <alignment horizontal="left" vertical="top"/>
      <protection/>
    </xf>
    <xf numFmtId="177" fontId="12" fillId="0" borderId="72" xfId="42" applyNumberFormat="1" applyFont="1" applyFill="1" applyBorder="1" applyAlignment="1">
      <alignment horizontal="right" vertical="top"/>
      <protection/>
    </xf>
    <xf numFmtId="175" fontId="12" fillId="0" borderId="69" xfId="42" applyNumberFormat="1" applyFont="1" applyFill="1" applyBorder="1" applyAlignment="1">
      <alignment horizontal="left" vertical="top"/>
      <protection/>
    </xf>
    <xf numFmtId="182" fontId="7" fillId="0" borderId="24" xfId="42" applyNumberFormat="1" applyFont="1" applyFill="1" applyBorder="1" applyAlignment="1">
      <alignment horizontal="right" vertical="top"/>
      <protection/>
    </xf>
    <xf numFmtId="0" fontId="12" fillId="0" borderId="32" xfId="42" applyFont="1" applyFill="1" applyBorder="1" applyAlignment="1">
      <alignment horizontal="left" vertical="top" wrapText="1"/>
      <protection/>
    </xf>
    <xf numFmtId="0" fontId="11" fillId="0" borderId="49" xfId="42" applyFont="1" applyFill="1" applyBorder="1" applyAlignment="1">
      <alignment horizontal="left" vertical="top" wrapText="1"/>
      <protection/>
    </xf>
    <xf numFmtId="4" fontId="9" fillId="0" borderId="0" xfId="42" applyNumberFormat="1" applyFont="1" applyFill="1" applyBorder="1">
      <alignment/>
      <protection/>
    </xf>
    <xf numFmtId="0" fontId="8" fillId="0" borderId="73" xfId="42" applyFont="1" applyFill="1" applyBorder="1" applyAlignment="1">
      <alignment horizontal="left" vertical="top" wrapText="1"/>
      <protection/>
    </xf>
    <xf numFmtId="173" fontId="12" fillId="0" borderId="50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9" fillId="0" borderId="49" xfId="42" applyFont="1" applyBorder="1" applyAlignment="1">
      <alignment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22" xfId="42" applyFont="1" applyFill="1" applyBorder="1" applyAlignment="1">
      <alignment horizontal="left" vertical="top" wrapText="1"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77" fontId="0" fillId="0" borderId="0" xfId="42" applyNumberFormat="1" applyFont="1" applyFill="1">
      <alignment/>
      <protection/>
    </xf>
    <xf numFmtId="177" fontId="0" fillId="0" borderId="0" xfId="42" applyNumberFormat="1" applyFont="1" applyFill="1">
      <alignment/>
      <protection/>
    </xf>
    <xf numFmtId="172" fontId="6" fillId="33" borderId="74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2" fontId="8" fillId="0" borderId="75" xfId="42" applyNumberFormat="1" applyFont="1" applyFill="1" applyBorder="1" applyAlignment="1">
      <alignment horizontal="right" vertical="top"/>
      <protection/>
    </xf>
    <xf numFmtId="173" fontId="8" fillId="0" borderId="22" xfId="42" applyNumberFormat="1" applyFont="1" applyFill="1" applyBorder="1" applyAlignment="1">
      <alignment horizontal="right" vertical="top"/>
      <protection/>
    </xf>
    <xf numFmtId="176" fontId="0" fillId="0" borderId="0" xfId="42" applyNumberFormat="1" applyFont="1" applyFill="1">
      <alignment/>
      <protection/>
    </xf>
    <xf numFmtId="178" fontId="0" fillId="0" borderId="0" xfId="42" applyNumberFormat="1" applyFont="1" applyFill="1">
      <alignment/>
      <protection/>
    </xf>
    <xf numFmtId="176" fontId="0" fillId="0" borderId="0" xfId="42" applyNumberFormat="1" applyFont="1" applyFill="1">
      <alignment/>
      <protection/>
    </xf>
    <xf numFmtId="175" fontId="8" fillId="0" borderId="16" xfId="42" applyNumberFormat="1" applyFont="1" applyFill="1" applyBorder="1" applyAlignment="1">
      <alignment horizontal="left" vertical="top"/>
      <protection/>
    </xf>
    <xf numFmtId="0" fontId="0" fillId="0" borderId="76" xfId="42" applyFont="1" applyFill="1" applyBorder="1">
      <alignment/>
      <protection/>
    </xf>
    <xf numFmtId="176" fontId="0" fillId="0" borderId="0" xfId="42" applyNumberFormat="1" applyFont="1" applyFill="1">
      <alignment/>
      <protection/>
    </xf>
    <xf numFmtId="182" fontId="0" fillId="0" borderId="0" xfId="42" applyNumberFormat="1" applyFont="1" applyFill="1">
      <alignment/>
      <protection/>
    </xf>
    <xf numFmtId="0" fontId="0" fillId="0" borderId="77" xfId="42" applyFont="1" applyFill="1" applyBorder="1">
      <alignment/>
      <protection/>
    </xf>
    <xf numFmtId="0" fontId="8" fillId="0" borderId="78" xfId="42" applyFont="1" applyFill="1" applyBorder="1" applyAlignment="1">
      <alignment horizontal="left" vertical="top" wrapText="1"/>
      <protection/>
    </xf>
    <xf numFmtId="177" fontId="8" fillId="0" borderId="72" xfId="42" applyNumberFormat="1" applyFont="1" applyFill="1" applyBorder="1" applyAlignment="1">
      <alignment horizontal="right" vertical="top"/>
      <protection/>
    </xf>
    <xf numFmtId="0" fontId="0" fillId="0" borderId="69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33" borderId="36" xfId="42" applyFont="1" applyFill="1" applyBorder="1">
      <alignment/>
      <protection/>
    </xf>
    <xf numFmtId="2" fontId="4" fillId="33" borderId="22" xfId="42" applyNumberFormat="1" applyFont="1" applyFill="1" applyBorder="1" applyAlignment="1">
      <alignment horizontal="center" vertical="top"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0" fontId="8" fillId="0" borderId="79" xfId="42" applyFont="1" applyFill="1" applyBorder="1" applyAlignment="1">
      <alignment horizontal="left" vertical="top" wrapText="1"/>
      <protection/>
    </xf>
    <xf numFmtId="180" fontId="6" fillId="33" borderId="74" xfId="42" applyNumberFormat="1" applyFont="1" applyFill="1" applyBorder="1" applyAlignment="1">
      <alignment horizontal="left" vertical="top"/>
      <protection/>
    </xf>
    <xf numFmtId="0" fontId="8" fillId="0" borderId="47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177" fontId="9" fillId="0" borderId="0" xfId="42" applyNumberFormat="1" applyFont="1" applyFill="1">
      <alignment/>
      <protection/>
    </xf>
    <xf numFmtId="173" fontId="8" fillId="0" borderId="79" xfId="42" applyNumberFormat="1" applyFont="1" applyFill="1" applyBorder="1" applyAlignment="1">
      <alignment horizontal="right" vertical="top"/>
      <protection/>
    </xf>
    <xf numFmtId="180" fontId="16" fillId="33" borderId="28" xfId="42" applyNumberFormat="1" applyFont="1" applyFill="1" applyBorder="1" applyAlignment="1">
      <alignment horizontal="left" vertical="top"/>
      <protection/>
    </xf>
    <xf numFmtId="0" fontId="16" fillId="33" borderId="28" xfId="42" applyFont="1" applyFill="1" applyBorder="1" applyAlignment="1">
      <alignment horizontal="left" vertical="top" wrapText="1"/>
      <protection/>
    </xf>
    <xf numFmtId="176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7" fontId="8" fillId="0" borderId="48" xfId="42" applyNumberFormat="1" applyFont="1" applyFill="1" applyBorder="1" applyAlignment="1">
      <alignment horizontal="right" vertical="top"/>
      <protection/>
    </xf>
    <xf numFmtId="182" fontId="7" fillId="0" borderId="50" xfId="42" applyNumberFormat="1" applyFont="1" applyFill="1" applyBorder="1" applyAlignment="1">
      <alignment horizontal="right" vertical="top"/>
      <protection/>
    </xf>
    <xf numFmtId="176" fontId="7" fillId="0" borderId="37" xfId="42" applyNumberFormat="1" applyFont="1" applyFill="1" applyBorder="1" applyAlignment="1">
      <alignment horizontal="right" vertical="top"/>
      <protection/>
    </xf>
    <xf numFmtId="0" fontId="7" fillId="0" borderId="13" xfId="42" applyFont="1" applyFill="1" applyBorder="1" applyAlignment="1">
      <alignment horizontal="left" vertical="top" wrapText="1"/>
      <protection/>
    </xf>
    <xf numFmtId="176" fontId="7" fillId="0" borderId="77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0" fillId="0" borderId="77" xfId="42" applyFont="1" applyFill="1" applyBorder="1">
      <alignment/>
      <protection/>
    </xf>
    <xf numFmtId="4" fontId="9" fillId="0" borderId="19" xfId="42" applyNumberFormat="1" applyFont="1" applyFill="1" applyBorder="1" applyAlignment="1">
      <alignment vertical="top"/>
      <protection/>
    </xf>
    <xf numFmtId="4" fontId="4" fillId="0" borderId="59" xfId="42" applyNumberFormat="1" applyFont="1" applyFill="1" applyBorder="1" applyAlignment="1">
      <alignment horizontal="center" vertical="top"/>
      <protection/>
    </xf>
    <xf numFmtId="180" fontId="16" fillId="33" borderId="56" xfId="42" applyNumberFormat="1" applyFont="1" applyFill="1" applyBorder="1" applyAlignment="1">
      <alignment horizontal="left" vertical="top"/>
      <protection/>
    </xf>
    <xf numFmtId="182" fontId="16" fillId="33" borderId="10" xfId="42" applyNumberFormat="1" applyFont="1" applyFill="1" applyBorder="1" applyAlignment="1">
      <alignment horizontal="right" vertical="top"/>
      <protection/>
    </xf>
    <xf numFmtId="4" fontId="55" fillId="0" borderId="0" xfId="42" applyNumberFormat="1" applyFont="1" applyFill="1">
      <alignment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12" fillId="0" borderId="30" xfId="42" applyFont="1" applyFill="1" applyBorder="1" applyAlignment="1">
      <alignment horizontal="left" vertical="top" wrapText="1"/>
      <protection/>
    </xf>
    <xf numFmtId="0" fontId="0" fillId="0" borderId="50" xfId="42" applyFont="1" applyFill="1" applyBorder="1">
      <alignment/>
      <protection/>
    </xf>
    <xf numFmtId="4" fontId="9" fillId="0" borderId="67" xfId="42" applyNumberFormat="1" applyFont="1" applyFill="1" applyBorder="1" applyAlignment="1">
      <alignment vertical="top"/>
      <protection/>
    </xf>
    <xf numFmtId="4" fontId="55" fillId="0" borderId="31" xfId="42" applyNumberFormat="1" applyFont="1" applyFill="1" applyBorder="1" applyAlignment="1">
      <alignment vertical="top"/>
      <protection/>
    </xf>
    <xf numFmtId="4" fontId="55" fillId="0" borderId="22" xfId="42" applyNumberFormat="1" applyFont="1" applyFill="1" applyBorder="1" applyAlignment="1">
      <alignment vertical="top"/>
      <protection/>
    </xf>
    <xf numFmtId="4" fontId="55" fillId="0" borderId="24" xfId="42" applyNumberFormat="1" applyFont="1" applyFill="1" applyBorder="1" applyAlignment="1">
      <alignment vertical="top"/>
      <protection/>
    </xf>
    <xf numFmtId="4" fontId="55" fillId="0" borderId="0" xfId="42" applyNumberFormat="1" applyFont="1" applyFill="1" applyBorder="1" applyAlignment="1">
      <alignment vertical="top"/>
      <protection/>
    </xf>
    <xf numFmtId="4" fontId="56" fillId="0" borderId="31" xfId="42" applyNumberFormat="1" applyFont="1" applyFill="1" applyBorder="1" applyAlignment="1">
      <alignment vertical="top"/>
      <protection/>
    </xf>
    <xf numFmtId="4" fontId="55" fillId="0" borderId="77" xfId="42" applyNumberFormat="1" applyFont="1" applyFill="1" applyBorder="1" applyAlignment="1">
      <alignment vertical="top"/>
      <protection/>
    </xf>
    <xf numFmtId="4" fontId="55" fillId="0" borderId="27" xfId="42" applyNumberFormat="1" applyFont="1" applyFill="1" applyBorder="1" applyAlignment="1">
      <alignment vertical="top"/>
      <protection/>
    </xf>
    <xf numFmtId="4" fontId="55" fillId="0" borderId="0" xfId="42" applyNumberFormat="1" applyFont="1" applyFill="1" applyAlignment="1">
      <alignment vertical="top"/>
      <protection/>
    </xf>
    <xf numFmtId="4" fontId="55" fillId="0" borderId="0" xfId="42" applyNumberFormat="1" applyFont="1" applyAlignment="1">
      <alignment vertical="top"/>
      <protection/>
    </xf>
    <xf numFmtId="4" fontId="0" fillId="0" borderId="59" xfId="42" applyNumberFormat="1" applyFont="1" applyBorder="1" applyAlignment="1">
      <alignment vertical="top"/>
      <protection/>
    </xf>
    <xf numFmtId="0" fontId="9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77" xfId="0" applyFont="1" applyBorder="1" applyAlignment="1">
      <alignment vertical="top" wrapText="1"/>
    </xf>
    <xf numFmtId="190" fontId="9" fillId="0" borderId="22" xfId="0" applyNumberFormat="1" applyFont="1" applyBorder="1" applyAlignment="1">
      <alignment horizontal="left" vertical="top" wrapText="1"/>
    </xf>
    <xf numFmtId="0" fontId="11" fillId="0" borderId="47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8" fillId="0" borderId="31" xfId="42" applyFont="1" applyFill="1" applyBorder="1" applyAlignment="1">
      <alignment horizontal="left" vertical="top" wrapText="1"/>
      <protection/>
    </xf>
    <xf numFmtId="0" fontId="9" fillId="0" borderId="69" xfId="0" applyFont="1" applyBorder="1" applyAlignment="1">
      <alignment vertical="top"/>
    </xf>
    <xf numFmtId="0" fontId="9" fillId="0" borderId="69" xfId="0" applyFont="1" applyBorder="1" applyAlignment="1">
      <alignment vertical="top" wrapText="1"/>
    </xf>
    <xf numFmtId="0" fontId="1" fillId="0" borderId="59" xfId="42" applyFont="1" applyFill="1" applyBorder="1" applyAlignment="1">
      <alignment horizontal="left" vertical="top"/>
      <protection/>
    </xf>
    <xf numFmtId="183" fontId="1" fillId="0" borderId="59" xfId="42" applyNumberFormat="1" applyFont="1" applyFill="1" applyBorder="1" applyAlignment="1">
      <alignment horizontal="left" vertical="top"/>
      <protection/>
    </xf>
    <xf numFmtId="0" fontId="0" fillId="0" borderId="59" xfId="42" applyFont="1" applyFill="1" applyBorder="1">
      <alignment/>
      <protection/>
    </xf>
    <xf numFmtId="0" fontId="0" fillId="0" borderId="59" xfId="42" applyFont="1" applyFill="1" applyBorder="1" applyAlignment="1">
      <alignment wrapText="1"/>
      <protection/>
    </xf>
    <xf numFmtId="4" fontId="55" fillId="0" borderId="59" xfId="42" applyNumberFormat="1" applyFont="1" applyFill="1" applyBorder="1" applyAlignment="1">
      <alignment vertical="top"/>
      <protection/>
    </xf>
    <xf numFmtId="4" fontId="0" fillId="0" borderId="59" xfId="42" applyNumberFormat="1" applyFont="1" applyFill="1" applyBorder="1" applyAlignment="1">
      <alignment vertical="top"/>
      <protection/>
    </xf>
    <xf numFmtId="180" fontId="6" fillId="33" borderId="65" xfId="42" applyNumberFormat="1" applyFont="1" applyFill="1" applyBorder="1" applyAlignment="1">
      <alignment horizontal="left" vertical="top"/>
      <protection/>
    </xf>
    <xf numFmtId="4" fontId="4" fillId="33" borderId="57" xfId="42" applyNumberFormat="1" applyFont="1" applyFill="1" applyBorder="1" applyAlignment="1">
      <alignment horizontal="center" vertical="top"/>
      <protection/>
    </xf>
    <xf numFmtId="182" fontId="17" fillId="0" borderId="11" xfId="42" applyNumberFormat="1" applyFont="1" applyFill="1" applyBorder="1" applyAlignment="1">
      <alignment horizontal="right" vertical="top"/>
      <protection/>
    </xf>
    <xf numFmtId="177" fontId="12" fillId="0" borderId="15" xfId="42" applyNumberFormat="1" applyFont="1" applyFill="1" applyBorder="1" applyAlignment="1">
      <alignment horizontal="right" vertical="top"/>
      <protection/>
    </xf>
    <xf numFmtId="182" fontId="16" fillId="33" borderId="33" xfId="42" applyNumberFormat="1" applyFont="1" applyFill="1" applyBorder="1" applyAlignment="1">
      <alignment horizontal="right" vertical="top"/>
      <protection/>
    </xf>
    <xf numFmtId="176" fontId="17" fillId="0" borderId="11" xfId="42" applyNumberFormat="1" applyFont="1" applyFill="1" applyBorder="1" applyAlignment="1">
      <alignment horizontal="right" vertical="top"/>
      <protection/>
    </xf>
    <xf numFmtId="190" fontId="9" fillId="0" borderId="36" xfId="51" applyNumberFormat="1" applyFont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49" xfId="42" applyFont="1" applyFill="1" applyBorder="1">
      <alignment/>
      <protection/>
    </xf>
    <xf numFmtId="176" fontId="16" fillId="33" borderId="22" xfId="42" applyNumberFormat="1" applyFont="1" applyFill="1" applyBorder="1" applyAlignment="1">
      <alignment horizontal="right" vertical="top"/>
      <protection/>
    </xf>
    <xf numFmtId="0" fontId="0" fillId="0" borderId="59" xfId="42" applyFont="1" applyFill="1" applyBorder="1">
      <alignment/>
      <protection/>
    </xf>
    <xf numFmtId="175" fontId="8" fillId="0" borderId="59" xfId="42" applyNumberFormat="1" applyFont="1" applyFill="1" applyBorder="1" applyAlignment="1">
      <alignment horizontal="left" vertical="top"/>
      <protection/>
    </xf>
    <xf numFmtId="4" fontId="0" fillId="0" borderId="45" xfId="42" applyNumberFormat="1" applyFont="1" applyFill="1" applyBorder="1" applyAlignment="1">
      <alignment vertical="top"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175" fontId="12" fillId="0" borderId="29" xfId="42" applyNumberFormat="1" applyFont="1" applyFill="1" applyBorder="1" applyAlignment="1">
      <alignment horizontal="left" vertical="top"/>
      <protection/>
    </xf>
    <xf numFmtId="0" fontId="0" fillId="0" borderId="49" xfId="42" applyFont="1" applyFill="1" applyBorder="1">
      <alignment/>
      <protection/>
    </xf>
    <xf numFmtId="180" fontId="6" fillId="33" borderId="22" xfId="42" applyNumberFormat="1" applyFont="1" applyFill="1" applyBorder="1" applyAlignment="1">
      <alignment horizontal="left" vertical="top"/>
      <protection/>
    </xf>
    <xf numFmtId="4" fontId="4" fillId="34" borderId="43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 applyAlignment="1">
      <alignment horizontal="left" vertical="top"/>
      <protection/>
    </xf>
    <xf numFmtId="177" fontId="17" fillId="0" borderId="11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31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78" fontId="17" fillId="0" borderId="11" xfId="42" applyNumberFormat="1" applyFont="1" applyFill="1" applyBorder="1" applyAlignment="1">
      <alignment horizontal="right" vertical="top"/>
      <protection/>
    </xf>
    <xf numFmtId="173" fontId="16" fillId="33" borderId="13" xfId="42" applyNumberFormat="1" applyFont="1" applyFill="1" applyBorder="1" applyAlignment="1">
      <alignment horizontal="right" vertical="top"/>
      <protection/>
    </xf>
    <xf numFmtId="178" fontId="12" fillId="0" borderId="24" xfId="42" applyNumberFormat="1" applyFont="1" applyFill="1" applyBorder="1" applyAlignment="1">
      <alignment horizontal="right" vertical="top"/>
      <protection/>
    </xf>
    <xf numFmtId="182" fontId="12" fillId="0" borderId="75" xfId="42" applyNumberFormat="1" applyFont="1" applyFill="1" applyBorder="1" applyAlignment="1">
      <alignment horizontal="right" vertical="top"/>
      <protection/>
    </xf>
    <xf numFmtId="4" fontId="0" fillId="0" borderId="69" xfId="42" applyNumberFormat="1" applyFont="1" applyFill="1" applyBorder="1" applyAlignment="1">
      <alignment vertical="top"/>
      <protection/>
    </xf>
    <xf numFmtId="182" fontId="17" fillId="0" borderId="13" xfId="42" applyNumberFormat="1" applyFont="1" applyFill="1" applyBorder="1" applyAlignment="1">
      <alignment horizontal="right" vertical="top"/>
      <protection/>
    </xf>
    <xf numFmtId="182" fontId="17" fillId="0" borderId="15" xfId="42" applyNumberFormat="1" applyFont="1" applyFill="1" applyBorder="1" applyAlignment="1">
      <alignment horizontal="right" vertical="top"/>
      <protection/>
    </xf>
    <xf numFmtId="177" fontId="17" fillId="0" borderId="15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177" fontId="16" fillId="33" borderId="50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176" fontId="17" fillId="0" borderId="19" xfId="42" applyNumberFormat="1" applyFont="1" applyFill="1" applyBorder="1" applyAlignment="1">
      <alignment horizontal="right" vertical="top"/>
      <protection/>
    </xf>
    <xf numFmtId="4" fontId="0" fillId="0" borderId="45" xfId="42" applyNumberFormat="1" applyFont="1" applyFill="1" applyBorder="1" applyAlignment="1">
      <alignment vertical="top"/>
      <protection/>
    </xf>
    <xf numFmtId="4" fontId="0" fillId="33" borderId="31" xfId="42" applyNumberFormat="1" applyFont="1" applyFill="1" applyBorder="1" applyAlignment="1">
      <alignment vertical="top"/>
      <protection/>
    </xf>
    <xf numFmtId="177" fontId="17" fillId="0" borderId="13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vertical="top"/>
      <protection/>
    </xf>
    <xf numFmtId="182" fontId="17" fillId="0" borderId="50" xfId="42" applyNumberFormat="1" applyFont="1" applyFill="1" applyBorder="1" applyAlignment="1">
      <alignment horizontal="right" vertical="top"/>
      <protection/>
    </xf>
    <xf numFmtId="4" fontId="0" fillId="0" borderId="77" xfId="42" applyNumberFormat="1" applyFont="1" applyFill="1" applyBorder="1" applyAlignment="1">
      <alignment vertical="top"/>
      <protection/>
    </xf>
    <xf numFmtId="0" fontId="57" fillId="0" borderId="23" xfId="42" applyFont="1" applyFill="1" applyBorder="1" applyAlignment="1">
      <alignment horizontal="left" vertical="top" wrapText="1"/>
      <protection/>
    </xf>
    <xf numFmtId="182" fontId="17" fillId="0" borderId="22" xfId="42" applyNumberFormat="1" applyFont="1" applyFill="1" applyBorder="1" applyAlignment="1">
      <alignment horizontal="right" vertical="top"/>
      <protection/>
    </xf>
    <xf numFmtId="178" fontId="16" fillId="33" borderId="10" xfId="42" applyNumberFormat="1" applyFont="1" applyFill="1" applyBorder="1" applyAlignment="1">
      <alignment horizontal="right" vertical="top"/>
      <protection/>
    </xf>
    <xf numFmtId="176" fontId="17" fillId="0" borderId="15" xfId="42" applyNumberFormat="1" applyFont="1" applyFill="1" applyBorder="1" applyAlignment="1">
      <alignment horizontal="right" vertical="top"/>
      <protection/>
    </xf>
    <xf numFmtId="182" fontId="12" fillId="0" borderId="48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176" fontId="17" fillId="0" borderId="37" xfId="42" applyNumberFormat="1" applyFont="1" applyFill="1" applyBorder="1" applyAlignment="1">
      <alignment horizontal="right" vertical="top"/>
      <protection/>
    </xf>
    <xf numFmtId="176" fontId="17" fillId="0" borderId="72" xfId="42" applyNumberFormat="1" applyFont="1" applyFill="1" applyBorder="1" applyAlignment="1">
      <alignment horizontal="right" vertical="top"/>
      <protection/>
    </xf>
    <xf numFmtId="176" fontId="17" fillId="0" borderId="13" xfId="42" applyNumberFormat="1" applyFont="1" applyFill="1" applyBorder="1" applyAlignment="1">
      <alignment horizontal="right" vertical="top"/>
      <protection/>
    </xf>
    <xf numFmtId="178" fontId="17" fillId="0" borderId="13" xfId="42" applyNumberFormat="1" applyFont="1" applyFill="1" applyBorder="1" applyAlignment="1">
      <alignment horizontal="right" vertical="top"/>
      <protection/>
    </xf>
    <xf numFmtId="178" fontId="12" fillId="0" borderId="19" xfId="42" applyNumberFormat="1" applyFont="1" applyFill="1" applyBorder="1" applyAlignment="1">
      <alignment horizontal="right" vertical="top"/>
      <protection/>
    </xf>
    <xf numFmtId="176" fontId="16" fillId="33" borderId="63" xfId="42" applyNumberFormat="1" applyFont="1" applyFill="1" applyBorder="1" applyAlignment="1">
      <alignment horizontal="right" vertical="top"/>
      <protection/>
    </xf>
    <xf numFmtId="177" fontId="12" fillId="0" borderId="10" xfId="42" applyNumberFormat="1" applyFont="1" applyFill="1" applyBorder="1" applyAlignment="1">
      <alignment horizontal="right" vertical="top"/>
      <protection/>
    </xf>
    <xf numFmtId="182" fontId="17" fillId="0" borderId="10" xfId="42" applyNumberFormat="1" applyFont="1" applyFill="1" applyBorder="1" applyAlignment="1">
      <alignment horizontal="right" vertical="top"/>
      <protection/>
    </xf>
    <xf numFmtId="182" fontId="12" fillId="0" borderId="24" xfId="42" applyNumberFormat="1" applyFont="1" applyFill="1" applyBorder="1" applyAlignment="1">
      <alignment horizontal="right" vertical="top"/>
      <protection/>
    </xf>
    <xf numFmtId="173" fontId="16" fillId="0" borderId="67" xfId="42" applyNumberFormat="1" applyFont="1" applyFill="1" applyBorder="1" applyAlignment="1">
      <alignment horizontal="right" vertical="top"/>
      <protection/>
    </xf>
    <xf numFmtId="4" fontId="4" fillId="0" borderId="43" xfId="42" applyNumberFormat="1" applyFont="1" applyFill="1" applyBorder="1" applyAlignment="1">
      <alignment horizontal="center" vertical="top"/>
      <protection/>
    </xf>
    <xf numFmtId="182" fontId="17" fillId="0" borderId="24" xfId="42" applyNumberFormat="1" applyFont="1" applyFill="1" applyBorder="1" applyAlignment="1">
      <alignment horizontal="right" vertical="top"/>
      <protection/>
    </xf>
    <xf numFmtId="182" fontId="16" fillId="33" borderId="80" xfId="42" applyNumberFormat="1" applyFont="1" applyFill="1" applyBorder="1" applyAlignment="1">
      <alignment horizontal="right" vertical="top"/>
      <protection/>
    </xf>
    <xf numFmtId="0" fontId="0" fillId="0" borderId="81" xfId="42" applyFont="1" applyFill="1" applyBorder="1">
      <alignment/>
      <protection/>
    </xf>
    <xf numFmtId="181" fontId="7" fillId="0" borderId="49" xfId="42" applyNumberFormat="1" applyFont="1" applyFill="1" applyBorder="1" applyAlignment="1">
      <alignment horizontal="left" vertical="top"/>
      <protection/>
    </xf>
    <xf numFmtId="175" fontId="8" fillId="0" borderId="67" xfId="42" applyNumberFormat="1" applyFont="1" applyFill="1" applyBorder="1" applyAlignment="1">
      <alignment horizontal="left" vertical="top"/>
      <protection/>
    </xf>
    <xf numFmtId="0" fontId="8" fillId="0" borderId="82" xfId="42" applyFont="1" applyFill="1" applyBorder="1" applyAlignment="1">
      <alignment horizontal="left" vertical="top" wrapText="1"/>
      <protection/>
    </xf>
    <xf numFmtId="0" fontId="11" fillId="0" borderId="43" xfId="0" applyFont="1" applyBorder="1" applyAlignment="1">
      <alignment vertical="top" wrapText="1"/>
    </xf>
    <xf numFmtId="176" fontId="8" fillId="36" borderId="66" xfId="42" applyNumberFormat="1" applyFont="1" applyFill="1" applyBorder="1" applyAlignment="1">
      <alignment horizontal="right" vertical="top"/>
      <protection/>
    </xf>
    <xf numFmtId="4" fontId="9" fillId="0" borderId="45" xfId="42" applyNumberFormat="1" applyFont="1" applyFill="1" applyBorder="1" applyAlignment="1">
      <alignment vertical="top"/>
      <protection/>
    </xf>
    <xf numFmtId="4" fontId="0" fillId="36" borderId="45" xfId="42" applyNumberFormat="1" applyFont="1" applyFill="1" applyBorder="1" applyAlignment="1">
      <alignment horizontal="center" vertical="top"/>
      <protection/>
    </xf>
    <xf numFmtId="176" fontId="8" fillId="36" borderId="77" xfId="42" applyNumberFormat="1" applyFont="1" applyFill="1" applyBorder="1" applyAlignment="1">
      <alignment horizontal="right" vertical="top"/>
      <protection/>
    </xf>
    <xf numFmtId="178" fontId="8" fillId="0" borderId="0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11" fillId="0" borderId="69" xfId="0" applyFont="1" applyBorder="1" applyAlignment="1">
      <alignment vertical="top" wrapText="1"/>
    </xf>
    <xf numFmtId="0" fontId="0" fillId="0" borderId="47" xfId="42" applyFont="1" applyFill="1" applyBorder="1">
      <alignment/>
      <protection/>
    </xf>
    <xf numFmtId="175" fontId="8" fillId="0" borderId="83" xfId="42" applyNumberFormat="1" applyFont="1" applyFill="1" applyBorder="1" applyAlignment="1">
      <alignment horizontal="left" vertical="top"/>
      <protection/>
    </xf>
    <xf numFmtId="0" fontId="0" fillId="0" borderId="17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177" fontId="8" fillId="35" borderId="15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0" fontId="0" fillId="0" borderId="44" xfId="42" applyFont="1" applyFill="1" applyBorder="1">
      <alignment/>
      <protection/>
    </xf>
    <xf numFmtId="0" fontId="0" fillId="0" borderId="84" xfId="42" applyFont="1" applyFill="1" applyBorder="1">
      <alignment/>
      <protection/>
    </xf>
    <xf numFmtId="175" fontId="8" fillId="0" borderId="85" xfId="42" applyNumberFormat="1" applyFont="1" applyFill="1" applyBorder="1" applyAlignment="1">
      <alignment horizontal="left" vertical="top"/>
      <protection/>
    </xf>
    <xf numFmtId="0" fontId="11" fillId="0" borderId="86" xfId="0" applyFont="1" applyBorder="1" applyAlignment="1">
      <alignment vertical="top" wrapText="1"/>
    </xf>
    <xf numFmtId="177" fontId="8" fillId="35" borderId="43" xfId="42" applyNumberFormat="1" applyFont="1" applyFill="1" applyBorder="1" applyAlignment="1">
      <alignment horizontal="right" vertical="top"/>
      <protection/>
    </xf>
    <xf numFmtId="4" fontId="9" fillId="35" borderId="43" xfId="42" applyNumberFormat="1" applyFont="1" applyFill="1" applyBorder="1" applyAlignment="1">
      <alignment horizontal="center" vertical="top"/>
      <protection/>
    </xf>
    <xf numFmtId="4" fontId="4" fillId="35" borderId="22" xfId="42" applyNumberFormat="1" applyFont="1" applyFill="1" applyBorder="1" applyAlignment="1">
      <alignment horizontal="center" vertical="top"/>
      <protection/>
    </xf>
    <xf numFmtId="0" fontId="8" fillId="0" borderId="27" xfId="42" applyFont="1" applyFill="1" applyBorder="1" applyAlignment="1">
      <alignment horizontal="left" vertical="top" wrapText="1"/>
      <protection/>
    </xf>
    <xf numFmtId="177" fontId="8" fillId="0" borderId="17" xfId="42" applyNumberFormat="1" applyFont="1" applyFill="1" applyBorder="1" applyAlignment="1">
      <alignment horizontal="right" vertical="top"/>
      <protection/>
    </xf>
    <xf numFmtId="0" fontId="11" fillId="0" borderId="33" xfId="0" applyFont="1" applyBorder="1" applyAlignment="1">
      <alignment vertical="top" wrapText="1"/>
    </xf>
    <xf numFmtId="0" fontId="9" fillId="0" borderId="66" xfId="42" applyFont="1" applyFill="1" applyBorder="1">
      <alignment/>
      <protection/>
    </xf>
    <xf numFmtId="0" fontId="9" fillId="0" borderId="49" xfId="0" applyFont="1" applyBorder="1" applyAlignment="1">
      <alignment horizontal="justify" vertical="top"/>
    </xf>
    <xf numFmtId="4" fontId="0" fillId="35" borderId="22" xfId="42" applyNumberFormat="1" applyFont="1" applyFill="1" applyBorder="1" applyAlignment="1">
      <alignment horizontal="center" vertical="top"/>
      <protection/>
    </xf>
    <xf numFmtId="0" fontId="0" fillId="0" borderId="62" xfId="42" applyFont="1" applyFill="1" applyBorder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76" fontId="7" fillId="0" borderId="24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34" borderId="45" xfId="42" applyFont="1" applyFill="1" applyBorder="1">
      <alignment/>
      <protection/>
    </xf>
    <xf numFmtId="4" fontId="9" fillId="0" borderId="59" xfId="42" applyNumberFormat="1" applyFont="1" applyFill="1" applyBorder="1" applyAlignment="1">
      <alignment vertical="top"/>
      <protection/>
    </xf>
    <xf numFmtId="0" fontId="0" fillId="0" borderId="49" xfId="42" applyFont="1" applyFill="1" applyBorder="1">
      <alignment/>
      <protection/>
    </xf>
    <xf numFmtId="0" fontId="8" fillId="0" borderId="87" xfId="42" applyFont="1" applyFill="1" applyBorder="1" applyAlignment="1">
      <alignment horizontal="left" vertical="top" wrapText="1"/>
      <protection/>
    </xf>
    <xf numFmtId="0" fontId="8" fillId="0" borderId="37" xfId="42" applyFont="1" applyFill="1" applyBorder="1" applyAlignment="1">
      <alignment horizontal="left" vertical="top" wrapText="1"/>
      <protection/>
    </xf>
    <xf numFmtId="4" fontId="19" fillId="0" borderId="0" xfId="42" applyNumberFormat="1" applyFont="1" applyAlignment="1">
      <alignment vertical="top"/>
      <protection/>
    </xf>
    <xf numFmtId="0" fontId="9" fillId="0" borderId="0" xfId="0" applyFont="1" applyAlignment="1">
      <alignment vertical="top" wrapText="1"/>
    </xf>
    <xf numFmtId="176" fontId="8" fillId="0" borderId="24" xfId="42" applyNumberFormat="1" applyFont="1" applyFill="1" applyBorder="1" applyAlignment="1">
      <alignment horizontal="right" vertical="top"/>
      <protection/>
    </xf>
    <xf numFmtId="0" fontId="9" fillId="0" borderId="0" xfId="51" applyFont="1" applyAlignment="1">
      <alignment vertical="top" wrapText="1"/>
      <protection/>
    </xf>
    <xf numFmtId="0" fontId="9" fillId="0" borderId="24" xfId="51" applyFont="1" applyBorder="1" applyAlignment="1">
      <alignment vertical="top" wrapText="1"/>
      <protection/>
    </xf>
    <xf numFmtId="175" fontId="8" fillId="0" borderId="33" xfId="42" applyNumberFormat="1" applyFont="1" applyFill="1" applyBorder="1" applyAlignment="1">
      <alignment horizontal="left" vertical="top"/>
      <protection/>
    </xf>
    <xf numFmtId="178" fontId="10" fillId="34" borderId="43" xfId="42" applyNumberFormat="1" applyFont="1" applyFill="1" applyBorder="1" applyAlignment="1">
      <alignment horizontal="right" vertical="top"/>
      <protection/>
    </xf>
    <xf numFmtId="4" fontId="0" fillId="34" borderId="43" xfId="42" applyNumberFormat="1" applyFont="1" applyFill="1" applyBorder="1" applyAlignment="1">
      <alignment horizontal="center" vertical="top"/>
      <protection/>
    </xf>
    <xf numFmtId="4" fontId="9" fillId="0" borderId="85" xfId="42" applyNumberFormat="1" applyFont="1" applyFill="1" applyBorder="1" applyAlignment="1">
      <alignment vertical="top"/>
      <protection/>
    </xf>
    <xf numFmtId="0" fontId="17" fillId="0" borderId="28" xfId="42" applyFont="1" applyFill="1" applyBorder="1" applyAlignment="1">
      <alignment horizontal="left" vertical="top" wrapText="1"/>
      <protection/>
    </xf>
    <xf numFmtId="177" fontId="7" fillId="0" borderId="10" xfId="42" applyNumberFormat="1" applyFont="1" applyFill="1" applyBorder="1" applyAlignment="1">
      <alignment horizontal="right" vertical="top"/>
      <protection/>
    </xf>
    <xf numFmtId="177" fontId="17" fillId="0" borderId="10" xfId="42" applyNumberFormat="1" applyFont="1" applyFill="1" applyBorder="1" applyAlignment="1">
      <alignment horizontal="right" vertical="top"/>
      <protection/>
    </xf>
    <xf numFmtId="4" fontId="9" fillId="34" borderId="45" xfId="42" applyNumberFormat="1" applyFont="1" applyFill="1" applyBorder="1" applyAlignment="1">
      <alignment horizontal="center" vertical="top"/>
      <protection/>
    </xf>
    <xf numFmtId="4" fontId="9" fillId="0" borderId="67" xfId="42" applyNumberFormat="1" applyFont="1" applyFill="1" applyBorder="1" applyAlignment="1">
      <alignment vertical="top"/>
      <protection/>
    </xf>
    <xf numFmtId="4" fontId="4" fillId="0" borderId="0" xfId="42" applyNumberFormat="1" applyFont="1" applyFill="1" applyAlignment="1">
      <alignment horizontal="center"/>
      <protection/>
    </xf>
    <xf numFmtId="0" fontId="9" fillId="0" borderId="59" xfId="0" applyFont="1" applyBorder="1" applyAlignment="1">
      <alignment vertical="top" wrapText="1"/>
    </xf>
    <xf numFmtId="176" fontId="6" fillId="33" borderId="57" xfId="42" applyNumberFormat="1" applyFont="1" applyFill="1" applyBorder="1" applyAlignment="1">
      <alignment horizontal="right" vertical="top"/>
      <protection/>
    </xf>
    <xf numFmtId="0" fontId="0" fillId="0" borderId="82" xfId="42" applyFont="1" applyFill="1" applyBorder="1">
      <alignment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45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0" fontId="0" fillId="0" borderId="41" xfId="42" applyFont="1" applyFill="1" applyBorder="1">
      <alignment/>
      <protection/>
    </xf>
    <xf numFmtId="175" fontId="12" fillId="0" borderId="41" xfId="42" applyNumberFormat="1" applyFont="1" applyFill="1" applyBorder="1" applyAlignment="1">
      <alignment horizontal="left"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177" fontId="12" fillId="0" borderId="66" xfId="42" applyNumberFormat="1" applyFont="1" applyFill="1" applyBorder="1" applyAlignment="1">
      <alignment horizontal="right" vertical="top"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180" fontId="6" fillId="33" borderId="88" xfId="42" applyNumberFormat="1" applyFont="1" applyFill="1" applyBorder="1" applyAlignment="1">
      <alignment horizontal="left" vertical="top"/>
      <protection/>
    </xf>
    <xf numFmtId="173" fontId="6" fillId="33" borderId="22" xfId="42" applyNumberFormat="1" applyFont="1" applyFill="1" applyBorder="1" applyAlignment="1">
      <alignment horizontal="right" vertical="top"/>
      <protection/>
    </xf>
    <xf numFmtId="0" fontId="18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276</xdr:row>
      <xdr:rowOff>0</xdr:rowOff>
    </xdr:from>
    <xdr:to>
      <xdr:col>4</xdr:col>
      <xdr:colOff>476250</xdr:colOff>
      <xdr:row>276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708945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7"/>
  <sheetViews>
    <sheetView tabSelected="1" zoomScaleSheetLayoutView="75" zoomScalePageLayoutView="0" workbookViewId="0" topLeftCell="A508">
      <selection activeCell="E520" sqref="E520"/>
    </sheetView>
  </sheetViews>
  <sheetFormatPr defaultColWidth="9.140625" defaultRowHeight="12.75"/>
  <cols>
    <col min="1" max="1" width="7.00390625" style="281" customWidth="1"/>
    <col min="2" max="2" width="9.421875" style="281" customWidth="1"/>
    <col min="3" max="3" width="2.8515625" style="281" customWidth="1"/>
    <col min="4" max="4" width="6.140625" style="281" customWidth="1"/>
    <col min="5" max="5" width="49.00390625" style="282" customWidth="1"/>
    <col min="6" max="6" width="14.8515625" style="281" bestFit="1" customWidth="1"/>
    <col min="7" max="7" width="14.8515625" style="503" bestFit="1" customWidth="1"/>
    <col min="8" max="8" width="8.00390625" style="284" bestFit="1" customWidth="1"/>
    <col min="9" max="9" width="14.421875" style="283" bestFit="1" customWidth="1"/>
    <col min="10" max="10" width="12.28125" style="281" bestFit="1" customWidth="1"/>
    <col min="11" max="11" width="13.28125" style="281" bestFit="1" customWidth="1"/>
    <col min="12" max="12" width="12.8515625" style="281" bestFit="1" customWidth="1"/>
    <col min="13" max="13" width="14.00390625" style="281" bestFit="1" customWidth="1"/>
    <col min="14" max="14" width="7.57421875" style="281" customWidth="1"/>
    <col min="15" max="15" width="9.140625" style="281" customWidth="1"/>
    <col min="16" max="16" width="14.00390625" style="281" bestFit="1" customWidth="1"/>
    <col min="17" max="16384" width="9.140625" style="281" customWidth="1"/>
  </cols>
  <sheetData>
    <row r="1" spans="1:11" ht="15" customHeight="1">
      <c r="A1" s="653" t="s">
        <v>312</v>
      </c>
      <c r="B1" s="654"/>
      <c r="C1" s="654"/>
      <c r="D1" s="654"/>
      <c r="E1" s="654"/>
      <c r="F1" s="654"/>
      <c r="G1" s="623" t="s">
        <v>84</v>
      </c>
      <c r="H1" s="271"/>
      <c r="I1" s="414" t="s">
        <v>85</v>
      </c>
      <c r="J1" s="327"/>
      <c r="K1" s="327"/>
    </row>
    <row r="2" spans="1:9" s="328" customFormat="1" ht="13.5" thickBot="1">
      <c r="A2" s="272"/>
      <c r="B2" s="272"/>
      <c r="C2" s="272"/>
      <c r="D2" s="272"/>
      <c r="E2" s="273"/>
      <c r="F2" s="274"/>
      <c r="G2" s="504"/>
      <c r="H2" s="276"/>
      <c r="I2" s="275"/>
    </row>
    <row r="3" spans="1:10" s="18" customFormat="1" ht="13.5" thickBot="1">
      <c r="A3" s="19" t="s">
        <v>37</v>
      </c>
      <c r="B3" s="20" t="s">
        <v>70</v>
      </c>
      <c r="C3" s="655" t="s">
        <v>50</v>
      </c>
      <c r="D3" s="656"/>
      <c r="E3" s="21" t="s">
        <v>36</v>
      </c>
      <c r="F3" s="20" t="s">
        <v>79</v>
      </c>
      <c r="G3" s="409" t="s">
        <v>80</v>
      </c>
      <c r="H3" s="22" t="s">
        <v>81</v>
      </c>
      <c r="I3" s="201" t="s">
        <v>86</v>
      </c>
      <c r="J3" s="17"/>
    </row>
    <row r="4" spans="1:10" s="11" customFormat="1" ht="12.75">
      <c r="A4" s="442">
        <v>10</v>
      </c>
      <c r="B4" s="234"/>
      <c r="C4" s="234"/>
      <c r="D4" s="235"/>
      <c r="E4" s="236" t="s">
        <v>66</v>
      </c>
      <c r="F4" s="237">
        <f>SUM(F10,F5)</f>
        <v>2437466.32</v>
      </c>
      <c r="G4" s="546">
        <f>SUM(G10,G5)</f>
        <v>2377673.9600000004</v>
      </c>
      <c r="H4" s="238">
        <f>G4*100/F4</f>
        <v>97.54694620765059</v>
      </c>
      <c r="I4" s="239">
        <f>SUM(I10,I5)</f>
        <v>778.95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77</v>
      </c>
      <c r="F5" s="47">
        <f>SUM(F6)</f>
        <v>9081</v>
      </c>
      <c r="G5" s="540">
        <f>SUM(G6)</f>
        <v>9080.43</v>
      </c>
      <c r="H5" s="26">
        <f>G5*100/F5</f>
        <v>99.99372315824249</v>
      </c>
      <c r="I5" s="27">
        <f>SUM(I6)</f>
        <v>564.49</v>
      </c>
      <c r="J5" s="4"/>
    </row>
    <row r="6" spans="1:10" s="36" customFormat="1" ht="12.75">
      <c r="A6" s="28"/>
      <c r="B6" s="81"/>
      <c r="C6" s="30"/>
      <c r="D6" s="29"/>
      <c r="E6" s="31" t="s">
        <v>76</v>
      </c>
      <c r="F6" s="48">
        <f>SUM(F8)</f>
        <v>9081</v>
      </c>
      <c r="G6" s="524">
        <f>SUM(G8)</f>
        <v>9080.43</v>
      </c>
      <c r="H6" s="33">
        <f>G6*100/F6</f>
        <v>99.99372315824249</v>
      </c>
      <c r="I6" s="34">
        <f>SUM(I8)</f>
        <v>564.49</v>
      </c>
      <c r="J6" s="35"/>
    </row>
    <row r="7" spans="1:10" s="36" customFormat="1" ht="12.75">
      <c r="A7" s="37"/>
      <c r="B7" s="389"/>
      <c r="C7" s="39"/>
      <c r="D7" s="39"/>
      <c r="E7" s="40" t="s">
        <v>82</v>
      </c>
      <c r="F7" s="41"/>
      <c r="G7" s="160"/>
      <c r="H7" s="50" t="s">
        <v>78</v>
      </c>
      <c r="I7" s="49"/>
      <c r="J7" s="35"/>
    </row>
    <row r="8" spans="1:10" s="36" customFormat="1" ht="12.75">
      <c r="A8" s="37"/>
      <c r="B8" s="82"/>
      <c r="C8" s="39"/>
      <c r="D8" s="42">
        <v>2850</v>
      </c>
      <c r="E8" s="40" t="s">
        <v>142</v>
      </c>
      <c r="F8" s="51">
        <v>9081</v>
      </c>
      <c r="G8" s="541">
        <v>9080.43</v>
      </c>
      <c r="H8" s="52">
        <f>G8*100/F8</f>
        <v>99.99372315824249</v>
      </c>
      <c r="I8" s="49">
        <v>564.49</v>
      </c>
      <c r="J8" s="35"/>
    </row>
    <row r="9" spans="1:10" s="57" customFormat="1" ht="12.75">
      <c r="A9" s="37"/>
      <c r="B9" s="390"/>
      <c r="C9" s="54"/>
      <c r="D9" s="54"/>
      <c r="E9" s="55" t="s">
        <v>143</v>
      </c>
      <c r="F9" s="53"/>
      <c r="G9" s="542"/>
      <c r="H9" s="23" t="s">
        <v>78</v>
      </c>
      <c r="I9" s="191"/>
      <c r="J9" s="56"/>
    </row>
    <row r="10" spans="1:10" s="5" customFormat="1" ht="12.75">
      <c r="A10" s="13"/>
      <c r="B10" s="360">
        <v>1095</v>
      </c>
      <c r="C10" s="2"/>
      <c r="D10" s="3"/>
      <c r="E10" s="25" t="s">
        <v>57</v>
      </c>
      <c r="F10" s="58">
        <f>SUM(F25,F17,F11)</f>
        <v>2428385.32</v>
      </c>
      <c r="G10" s="58">
        <f>SUM(G25,G17,G11)</f>
        <v>2368593.5300000003</v>
      </c>
      <c r="H10" s="26">
        <f>G10*100/F10</f>
        <v>97.53779643174586</v>
      </c>
      <c r="I10" s="59">
        <f>SUM(I25,I17,I11)</f>
        <v>214.46</v>
      </c>
      <c r="J10" s="4"/>
    </row>
    <row r="11" spans="1:11" s="36" customFormat="1" ht="51">
      <c r="A11" s="28"/>
      <c r="B11" s="215"/>
      <c r="C11" s="29"/>
      <c r="D11" s="29"/>
      <c r="E11" s="31" t="s">
        <v>210</v>
      </c>
      <c r="F11" s="62">
        <f>SUM(F13:F16)</f>
        <v>204002</v>
      </c>
      <c r="G11" s="62">
        <f>SUM(G13:G16)</f>
        <v>170620.91</v>
      </c>
      <c r="H11" s="33">
        <f>G11*100/F11</f>
        <v>83.63688101097048</v>
      </c>
      <c r="I11" s="34">
        <f>SUM(I13:I15)</f>
        <v>214.46</v>
      </c>
      <c r="J11" s="35"/>
      <c r="K11" s="440">
        <f>SUM(F13:F15)</f>
        <v>203850</v>
      </c>
    </row>
    <row r="12" spans="1:10" s="36" customFormat="1" ht="12.75">
      <c r="A12" s="63"/>
      <c r="B12" s="64"/>
      <c r="C12" s="35"/>
      <c r="D12" s="35"/>
      <c r="E12" s="67" t="s">
        <v>82</v>
      </c>
      <c r="F12" s="388"/>
      <c r="G12" s="496"/>
      <c r="H12" s="69" t="s">
        <v>78</v>
      </c>
      <c r="I12" s="68"/>
      <c r="J12" s="35"/>
    </row>
    <row r="13" spans="1:10" s="36" customFormat="1" ht="12.75">
      <c r="A13" s="63"/>
      <c r="B13" s="37"/>
      <c r="C13" s="65"/>
      <c r="D13" s="73">
        <v>4210</v>
      </c>
      <c r="E13" s="31" t="s">
        <v>165</v>
      </c>
      <c r="F13" s="48">
        <v>135201</v>
      </c>
      <c r="G13" s="113">
        <v>123967.41</v>
      </c>
      <c r="H13" s="33">
        <f>G13*100/F13</f>
        <v>91.69119311247698</v>
      </c>
      <c r="I13" s="34">
        <v>0</v>
      </c>
      <c r="J13" s="35"/>
    </row>
    <row r="14" spans="1:10" s="36" customFormat="1" ht="12.75">
      <c r="A14" s="63"/>
      <c r="B14" s="37"/>
      <c r="C14" s="65"/>
      <c r="D14" s="73">
        <v>4270</v>
      </c>
      <c r="E14" s="31" t="s">
        <v>166</v>
      </c>
      <c r="F14" s="48">
        <v>32357</v>
      </c>
      <c r="G14" s="113">
        <v>27309.4</v>
      </c>
      <c r="H14" s="33">
        <f>G14*100/F14</f>
        <v>84.40028432796613</v>
      </c>
      <c r="I14" s="34">
        <v>0</v>
      </c>
      <c r="J14" s="35"/>
    </row>
    <row r="15" spans="1:10" s="36" customFormat="1" ht="12.75">
      <c r="A15" s="63"/>
      <c r="B15" s="37"/>
      <c r="C15" s="65"/>
      <c r="D15" s="73">
        <v>4300</v>
      </c>
      <c r="E15" s="31" t="s">
        <v>168</v>
      </c>
      <c r="F15" s="48">
        <v>36292</v>
      </c>
      <c r="G15" s="113">
        <v>19233.4</v>
      </c>
      <c r="H15" s="33">
        <f>G15*100/F15</f>
        <v>52.99625261765679</v>
      </c>
      <c r="I15" s="34">
        <v>214.46</v>
      </c>
      <c r="J15" s="35"/>
    </row>
    <row r="16" spans="1:10" s="36" customFormat="1" ht="12.75">
      <c r="A16" s="37"/>
      <c r="B16" s="390"/>
      <c r="C16" s="65"/>
      <c r="D16" s="73">
        <v>4430</v>
      </c>
      <c r="E16" s="31" t="s">
        <v>176</v>
      </c>
      <c r="F16" s="48">
        <v>152</v>
      </c>
      <c r="G16" s="113">
        <v>110.7</v>
      </c>
      <c r="H16" s="33">
        <f>G16*100/F16</f>
        <v>72.82894736842105</v>
      </c>
      <c r="I16" s="34">
        <v>0</v>
      </c>
      <c r="J16" s="35"/>
    </row>
    <row r="17" spans="1:11" s="36" customFormat="1" ht="102">
      <c r="A17" s="37"/>
      <c r="B17" s="82"/>
      <c r="C17" s="65"/>
      <c r="D17" s="65"/>
      <c r="E17" s="31" t="s">
        <v>157</v>
      </c>
      <c r="F17" s="62">
        <f>SUM(F19:F24)</f>
        <v>420524.32</v>
      </c>
      <c r="G17" s="62">
        <f>SUM(G19:G24)</f>
        <v>420479.16</v>
      </c>
      <c r="H17" s="66">
        <f>G17*100/F17</f>
        <v>99.98926102537898</v>
      </c>
      <c r="I17" s="34">
        <f>SUM(I19:I24)</f>
        <v>0</v>
      </c>
      <c r="J17" s="35"/>
      <c r="K17" s="351">
        <f>SUM(F19:F24)</f>
        <v>420524.32</v>
      </c>
    </row>
    <row r="18" spans="1:10" s="36" customFormat="1" ht="12.75">
      <c r="A18" s="63"/>
      <c r="B18" s="64"/>
      <c r="C18" s="35"/>
      <c r="D18" s="35"/>
      <c r="E18" s="67" t="s">
        <v>82</v>
      </c>
      <c r="F18" s="41" t="s">
        <v>78</v>
      </c>
      <c r="G18" s="496"/>
      <c r="H18" s="69" t="s">
        <v>78</v>
      </c>
      <c r="I18" s="68"/>
      <c r="J18" s="35"/>
    </row>
    <row r="19" spans="1:11" s="36" customFormat="1" ht="12.75">
      <c r="A19" s="63"/>
      <c r="B19" s="37"/>
      <c r="C19" s="70"/>
      <c r="D19" s="71">
        <v>4010</v>
      </c>
      <c r="E19" s="72" t="s">
        <v>26</v>
      </c>
      <c r="F19" s="34">
        <v>5947.45</v>
      </c>
      <c r="G19" s="113">
        <v>5947.45</v>
      </c>
      <c r="H19" s="66">
        <f aca="true" t="shared" si="0" ref="H19:H24">G19*100/F19</f>
        <v>100</v>
      </c>
      <c r="I19" s="34">
        <v>0</v>
      </c>
      <c r="J19" s="35"/>
      <c r="K19" s="441" t="s">
        <v>78</v>
      </c>
    </row>
    <row r="20" spans="1:10" s="36" customFormat="1" ht="12.75">
      <c r="A20" s="63"/>
      <c r="B20" s="37"/>
      <c r="C20" s="65"/>
      <c r="D20" s="73">
        <v>4110</v>
      </c>
      <c r="E20" s="31" t="s">
        <v>73</v>
      </c>
      <c r="F20" s="74">
        <v>1022.37</v>
      </c>
      <c r="G20" s="113">
        <v>1022.37</v>
      </c>
      <c r="H20" s="66">
        <f t="shared" si="0"/>
        <v>100</v>
      </c>
      <c r="I20" s="34">
        <v>0</v>
      </c>
      <c r="J20" s="35"/>
    </row>
    <row r="21" spans="1:10" s="36" customFormat="1" ht="12.75">
      <c r="A21" s="63"/>
      <c r="B21" s="37"/>
      <c r="C21" s="65"/>
      <c r="D21" s="73">
        <v>4120</v>
      </c>
      <c r="E21" s="31" t="s">
        <v>41</v>
      </c>
      <c r="F21" s="77">
        <v>145.71</v>
      </c>
      <c r="G21" s="113">
        <v>145.71</v>
      </c>
      <c r="H21" s="66">
        <f t="shared" si="0"/>
        <v>100</v>
      </c>
      <c r="I21" s="34">
        <v>0</v>
      </c>
      <c r="J21" s="35"/>
    </row>
    <row r="22" spans="1:10" s="36" customFormat="1" ht="12.75">
      <c r="A22" s="63"/>
      <c r="B22" s="37"/>
      <c r="C22" s="65"/>
      <c r="D22" s="73">
        <v>4210</v>
      </c>
      <c r="E22" s="31" t="s">
        <v>165</v>
      </c>
      <c r="F22" s="48">
        <v>445.96</v>
      </c>
      <c r="G22" s="113">
        <v>445.96</v>
      </c>
      <c r="H22" s="33">
        <f t="shared" si="0"/>
        <v>100</v>
      </c>
      <c r="I22" s="34">
        <v>0</v>
      </c>
      <c r="J22" s="35"/>
    </row>
    <row r="23" spans="1:10" s="36" customFormat="1" ht="12.75">
      <c r="A23" s="63"/>
      <c r="B23" s="37"/>
      <c r="C23" s="65"/>
      <c r="D23" s="73">
        <v>4300</v>
      </c>
      <c r="E23" s="31" t="s">
        <v>168</v>
      </c>
      <c r="F23" s="48">
        <v>684.09</v>
      </c>
      <c r="G23" s="113">
        <v>683.2</v>
      </c>
      <c r="H23" s="33">
        <f t="shared" si="0"/>
        <v>99.86990015933576</v>
      </c>
      <c r="I23" s="34">
        <v>0</v>
      </c>
      <c r="J23" s="35"/>
    </row>
    <row r="24" spans="1:10" s="36" customFormat="1" ht="12.75">
      <c r="A24" s="63"/>
      <c r="B24" s="76"/>
      <c r="C24" s="65"/>
      <c r="D24" s="73">
        <v>4430</v>
      </c>
      <c r="E24" s="31" t="s">
        <v>176</v>
      </c>
      <c r="F24" s="48">
        <v>412278.74</v>
      </c>
      <c r="G24" s="113">
        <v>412234.47</v>
      </c>
      <c r="H24" s="33">
        <f t="shared" si="0"/>
        <v>99.98926211911873</v>
      </c>
      <c r="I24" s="34">
        <v>0</v>
      </c>
      <c r="J24" s="35"/>
    </row>
    <row r="25" spans="1:10" s="36" customFormat="1" ht="12.75">
      <c r="A25" s="37"/>
      <c r="B25" s="35"/>
      <c r="C25" s="104"/>
      <c r="D25" s="65"/>
      <c r="E25" s="31" t="s">
        <v>20</v>
      </c>
      <c r="F25" s="32">
        <f>SUM(F27,F38,F41)</f>
        <v>1803859</v>
      </c>
      <c r="G25" s="32">
        <f>SUM(G27,G38,G41)</f>
        <v>1777493.46</v>
      </c>
      <c r="H25" s="33">
        <f>G25*100/F25</f>
        <v>98.53838132581316</v>
      </c>
      <c r="I25" s="68">
        <f>SUM(I41,I27)</f>
        <v>0</v>
      </c>
      <c r="J25" s="35"/>
    </row>
    <row r="26" spans="1:10" s="36" customFormat="1" ht="12.75">
      <c r="A26" s="63"/>
      <c r="B26" s="64"/>
      <c r="C26" s="39"/>
      <c r="D26" s="39"/>
      <c r="E26" s="40" t="s">
        <v>82</v>
      </c>
      <c r="F26" s="41"/>
      <c r="G26" s="113"/>
      <c r="H26" s="33" t="s">
        <v>78</v>
      </c>
      <c r="I26" s="34"/>
      <c r="J26" s="35"/>
    </row>
    <row r="27" spans="1:10" s="36" customFormat="1" ht="12.75">
      <c r="A27" s="63"/>
      <c r="B27" s="63"/>
      <c r="C27" s="172"/>
      <c r="D27" s="214">
        <v>6050</v>
      </c>
      <c r="E27" s="289" t="s">
        <v>65</v>
      </c>
      <c r="F27" s="287">
        <v>729840</v>
      </c>
      <c r="G27" s="113">
        <v>703557.09</v>
      </c>
      <c r="H27" s="50">
        <f>G27*100/F27</f>
        <v>96.39881206839856</v>
      </c>
      <c r="I27" s="34">
        <v>0</v>
      </c>
      <c r="J27" s="35"/>
    </row>
    <row r="28" spans="1:10" s="36" customFormat="1" ht="12.75">
      <c r="A28" s="63"/>
      <c r="B28" s="63"/>
      <c r="C28" s="63"/>
      <c r="D28" s="363"/>
      <c r="E28" s="506" t="s">
        <v>206</v>
      </c>
      <c r="F28" s="415"/>
      <c r="G28" s="46">
        <v>225952.7</v>
      </c>
      <c r="H28" s="416"/>
      <c r="I28" s="34">
        <v>0</v>
      </c>
      <c r="J28" s="35"/>
    </row>
    <row r="29" spans="1:13" s="36" customFormat="1" ht="25.5">
      <c r="A29" s="63"/>
      <c r="B29" s="63"/>
      <c r="C29" s="63"/>
      <c r="D29" s="363"/>
      <c r="E29" s="506" t="s">
        <v>207</v>
      </c>
      <c r="F29" s="337"/>
      <c r="G29" s="46">
        <v>1600</v>
      </c>
      <c r="H29" s="338"/>
      <c r="I29" s="410">
        <v>0</v>
      </c>
      <c r="J29" s="35"/>
      <c r="M29" s="351" t="e">
        <f>SUM(G29,#REF!,)</f>
        <v>#REF!</v>
      </c>
    </row>
    <row r="30" spans="1:12" s="45" customFormat="1" ht="25.5">
      <c r="A30" s="202"/>
      <c r="B30" s="202"/>
      <c r="C30" s="202"/>
      <c r="D30" s="211"/>
      <c r="E30" s="507" t="s">
        <v>324</v>
      </c>
      <c r="F30" s="354" t="s">
        <v>78</v>
      </c>
      <c r="G30" s="544">
        <v>341286.39</v>
      </c>
      <c r="H30" s="344" t="s">
        <v>78</v>
      </c>
      <c r="I30" s="291">
        <v>0</v>
      </c>
      <c r="J30" s="44"/>
      <c r="L30" s="350">
        <f>SUM(G28:G37)</f>
        <v>703557.0900000001</v>
      </c>
    </row>
    <row r="31" spans="1:10" s="45" customFormat="1" ht="12.75">
      <c r="A31" s="202"/>
      <c r="B31" s="202"/>
      <c r="C31" s="202"/>
      <c r="D31" s="211"/>
      <c r="E31" s="507" t="s">
        <v>208</v>
      </c>
      <c r="F31" s="361"/>
      <c r="G31" s="544">
        <v>24108</v>
      </c>
      <c r="H31" s="338"/>
      <c r="I31" s="225">
        <v>0</v>
      </c>
      <c r="J31" s="44"/>
    </row>
    <row r="32" spans="1:10" s="45" customFormat="1" ht="12.75">
      <c r="A32" s="202"/>
      <c r="B32" s="202"/>
      <c r="C32" s="202"/>
      <c r="D32" s="211"/>
      <c r="E32" s="508" t="s">
        <v>209</v>
      </c>
      <c r="F32" s="361"/>
      <c r="G32" s="544">
        <v>13899</v>
      </c>
      <c r="H32" s="338"/>
      <c r="I32" s="225">
        <v>0</v>
      </c>
      <c r="J32" s="44"/>
    </row>
    <row r="33" spans="1:10" s="45" customFormat="1" ht="38.25">
      <c r="A33" s="202"/>
      <c r="B33" s="202"/>
      <c r="C33" s="202"/>
      <c r="D33" s="211"/>
      <c r="E33" s="624" t="s">
        <v>313</v>
      </c>
      <c r="F33" s="361"/>
      <c r="G33" s="544">
        <v>24268</v>
      </c>
      <c r="H33" s="338"/>
      <c r="I33" s="225">
        <v>0</v>
      </c>
      <c r="J33" s="44"/>
    </row>
    <row r="34" spans="1:10" s="45" customFormat="1" ht="51">
      <c r="A34" s="202"/>
      <c r="B34" s="202"/>
      <c r="C34" s="202"/>
      <c r="D34" s="211"/>
      <c r="E34" s="506" t="s">
        <v>314</v>
      </c>
      <c r="F34" s="361"/>
      <c r="G34" s="544">
        <v>40550</v>
      </c>
      <c r="H34" s="338"/>
      <c r="I34" s="225">
        <v>0</v>
      </c>
      <c r="J34" s="44"/>
    </row>
    <row r="35" spans="1:10" s="45" customFormat="1" ht="25.5">
      <c r="A35" s="202"/>
      <c r="B35" s="202"/>
      <c r="C35" s="202"/>
      <c r="D35" s="211"/>
      <c r="E35" s="508" t="s">
        <v>315</v>
      </c>
      <c r="F35" s="361"/>
      <c r="G35" s="544">
        <v>5904</v>
      </c>
      <c r="H35" s="338"/>
      <c r="I35" s="225">
        <v>0</v>
      </c>
      <c r="J35" s="44"/>
    </row>
    <row r="36" spans="1:10" s="45" customFormat="1" ht="12.75">
      <c r="A36" s="202"/>
      <c r="B36" s="202"/>
      <c r="C36" s="202"/>
      <c r="D36" s="211"/>
      <c r="E36" s="624" t="s">
        <v>316</v>
      </c>
      <c r="F36" s="361"/>
      <c r="G36" s="544">
        <v>15989</v>
      </c>
      <c r="H36" s="338"/>
      <c r="I36" s="225">
        <v>0</v>
      </c>
      <c r="J36" s="44"/>
    </row>
    <row r="37" spans="1:10" s="45" customFormat="1" ht="12.75">
      <c r="A37" s="202"/>
      <c r="B37" s="202"/>
      <c r="C37" s="202"/>
      <c r="D37" s="211"/>
      <c r="E37" s="506" t="s">
        <v>317</v>
      </c>
      <c r="F37" s="361"/>
      <c r="G37" s="544">
        <v>10000</v>
      </c>
      <c r="H37" s="338"/>
      <c r="I37" s="225">
        <v>0</v>
      </c>
      <c r="J37" s="44"/>
    </row>
    <row r="38" spans="1:10" s="36" customFormat="1" ht="12.75">
      <c r="A38" s="63"/>
      <c r="B38" s="63"/>
      <c r="C38" s="172"/>
      <c r="D38" s="214">
        <v>6057</v>
      </c>
      <c r="E38" s="289" t="s">
        <v>65</v>
      </c>
      <c r="F38" s="287">
        <v>770646</v>
      </c>
      <c r="G38" s="160">
        <v>770646</v>
      </c>
      <c r="H38" s="50">
        <f>G38*100/F38</f>
        <v>100</v>
      </c>
      <c r="I38" s="49">
        <v>0</v>
      </c>
      <c r="J38" s="35"/>
    </row>
    <row r="39" spans="1:12" s="36" customFormat="1" ht="12.75">
      <c r="A39" s="37"/>
      <c r="B39" s="35"/>
      <c r="C39" s="63"/>
      <c r="D39" s="363"/>
      <c r="E39" s="511" t="s">
        <v>206</v>
      </c>
      <c r="F39" s="415"/>
      <c r="G39" s="46">
        <v>273786</v>
      </c>
      <c r="H39" s="416"/>
      <c r="I39" s="34">
        <v>0</v>
      </c>
      <c r="J39" s="35"/>
      <c r="L39" s="351">
        <f>SUM(G39:G40)</f>
        <v>770646</v>
      </c>
    </row>
    <row r="40" spans="1:10" s="36" customFormat="1" ht="25.5">
      <c r="A40" s="37"/>
      <c r="B40" s="35"/>
      <c r="C40" s="75"/>
      <c r="D40" s="400"/>
      <c r="E40" s="511" t="s">
        <v>207</v>
      </c>
      <c r="F40" s="415"/>
      <c r="G40" s="46">
        <v>496860</v>
      </c>
      <c r="H40" s="416"/>
      <c r="I40" s="34">
        <v>0</v>
      </c>
      <c r="J40" s="35"/>
    </row>
    <row r="41" spans="1:10" s="36" customFormat="1" ht="12.75">
      <c r="A41" s="63"/>
      <c r="B41" s="63"/>
      <c r="C41" s="63"/>
      <c r="D41" s="363">
        <v>6059</v>
      </c>
      <c r="E41" s="585" t="s">
        <v>65</v>
      </c>
      <c r="F41" s="353">
        <v>303373</v>
      </c>
      <c r="G41" s="197">
        <v>303290.37</v>
      </c>
      <c r="H41" s="50">
        <f>G41*100/F41</f>
        <v>99.97276290243364</v>
      </c>
      <c r="I41" s="221">
        <v>0</v>
      </c>
      <c r="J41" s="35"/>
    </row>
    <row r="42" spans="1:12" s="36" customFormat="1" ht="12.75">
      <c r="A42" s="63"/>
      <c r="B42" s="37"/>
      <c r="C42" s="35"/>
      <c r="D42" s="363"/>
      <c r="E42" s="511" t="s">
        <v>206</v>
      </c>
      <c r="F42" s="590"/>
      <c r="G42" s="46">
        <v>109917.52</v>
      </c>
      <c r="H42" s="416"/>
      <c r="I42" s="34">
        <v>0</v>
      </c>
      <c r="J42" s="35"/>
      <c r="L42" s="351">
        <f>SUM(G42:G43)</f>
        <v>303290.37</v>
      </c>
    </row>
    <row r="43" spans="1:10" s="36" customFormat="1" ht="26.25" thickBot="1">
      <c r="A43" s="232"/>
      <c r="B43" s="467"/>
      <c r="C43" s="531"/>
      <c r="D43" s="584"/>
      <c r="E43" s="586" t="s">
        <v>207</v>
      </c>
      <c r="F43" s="587"/>
      <c r="G43" s="588">
        <v>193372.85</v>
      </c>
      <c r="H43" s="589"/>
      <c r="I43" s="533">
        <v>0</v>
      </c>
      <c r="J43" s="35"/>
    </row>
    <row r="44" spans="1:10" s="11" customFormat="1" ht="12.75">
      <c r="A44" s="240">
        <v>600</v>
      </c>
      <c r="B44" s="241"/>
      <c r="C44" s="241"/>
      <c r="D44" s="242"/>
      <c r="E44" s="243" t="s">
        <v>32</v>
      </c>
      <c r="F44" s="244">
        <f>SUM(F45,F53,F97)</f>
        <v>7277895</v>
      </c>
      <c r="G44" s="476">
        <f>SUM(G45,G53,G97)</f>
        <v>5696796.41</v>
      </c>
      <c r="H44" s="238">
        <f>G44*100/F44</f>
        <v>78.27533112252925</v>
      </c>
      <c r="I44" s="245">
        <f>SUM(I45,I53,I97)</f>
        <v>120807.9</v>
      </c>
      <c r="J44" s="10"/>
    </row>
    <row r="45" spans="1:10" s="5" customFormat="1" ht="12.75">
      <c r="A45" s="14"/>
      <c r="B45" s="84">
        <v>60014</v>
      </c>
      <c r="C45" s="3"/>
      <c r="D45" s="3"/>
      <c r="E45" s="25" t="s">
        <v>187</v>
      </c>
      <c r="F45" s="85">
        <f>SUM(F46)</f>
        <v>90000</v>
      </c>
      <c r="G45" s="526">
        <f>SUM(G46)</f>
        <v>90000</v>
      </c>
      <c r="H45" s="26">
        <f>G45*100/F45</f>
        <v>100</v>
      </c>
      <c r="I45" s="27">
        <f>SUM(I46)</f>
        <v>0</v>
      </c>
      <c r="J45" s="4"/>
    </row>
    <row r="46" spans="1:10" s="36" customFormat="1" ht="12.75">
      <c r="A46" s="37"/>
      <c r="B46" s="288"/>
      <c r="C46" s="65"/>
      <c r="D46" s="65"/>
      <c r="E46" s="31" t="s">
        <v>20</v>
      </c>
      <c r="F46" s="87">
        <f>SUM(F66,F48)</f>
        <v>90000</v>
      </c>
      <c r="G46" s="132">
        <f>SUM(G48)</f>
        <v>90000</v>
      </c>
      <c r="H46" s="33">
        <f>G46*100/F46</f>
        <v>100</v>
      </c>
      <c r="I46" s="34">
        <f>SUM(I48)</f>
        <v>0</v>
      </c>
      <c r="J46" s="35"/>
    </row>
    <row r="47" spans="1:10" s="36" customFormat="1" ht="12.75">
      <c r="A47" s="63"/>
      <c r="B47" s="64"/>
      <c r="C47" s="39"/>
      <c r="D47" s="39"/>
      <c r="E47" s="40" t="s">
        <v>82</v>
      </c>
      <c r="F47" s="41"/>
      <c r="G47" s="113"/>
      <c r="H47" s="33" t="s">
        <v>78</v>
      </c>
      <c r="I47" s="34"/>
      <c r="J47" s="35"/>
    </row>
    <row r="48" spans="1:11" s="36" customFormat="1" ht="51">
      <c r="A48" s="63"/>
      <c r="B48" s="63"/>
      <c r="C48" s="172"/>
      <c r="D48" s="214">
        <v>6300</v>
      </c>
      <c r="E48" s="289" t="s">
        <v>188</v>
      </c>
      <c r="F48" s="88">
        <v>90000</v>
      </c>
      <c r="G48" s="113">
        <v>90000</v>
      </c>
      <c r="H48" s="50">
        <f>G48*100/F48</f>
        <v>100</v>
      </c>
      <c r="I48" s="34">
        <v>0</v>
      </c>
      <c r="J48" s="35"/>
      <c r="K48" s="351" t="s">
        <v>78</v>
      </c>
    </row>
    <row r="49" spans="1:11" s="45" customFormat="1" ht="63.75">
      <c r="A49" s="290"/>
      <c r="B49" s="290"/>
      <c r="C49" s="290"/>
      <c r="D49" s="89"/>
      <c r="E49" s="435" t="s">
        <v>211</v>
      </c>
      <c r="F49" s="339" t="s">
        <v>78</v>
      </c>
      <c r="G49" s="46">
        <v>90000</v>
      </c>
      <c r="H49" s="341" t="s">
        <v>78</v>
      </c>
      <c r="I49" s="291">
        <v>0</v>
      </c>
      <c r="J49" s="44"/>
      <c r="K49" s="44"/>
    </row>
    <row r="50" spans="1:9" s="57" customFormat="1" ht="12.75">
      <c r="A50" s="15" t="s">
        <v>75</v>
      </c>
      <c r="B50" s="16">
        <v>1</v>
      </c>
      <c r="C50" s="56"/>
      <c r="D50" s="56"/>
      <c r="E50" s="79"/>
      <c r="F50" s="56"/>
      <c r="G50" s="78"/>
      <c r="H50" s="80" t="s">
        <v>78</v>
      </c>
      <c r="I50" s="78"/>
    </row>
    <row r="51" spans="1:9" s="57" customFormat="1" ht="13.5" thickBot="1">
      <c r="A51" s="15"/>
      <c r="B51" s="16"/>
      <c r="C51" s="56"/>
      <c r="D51" s="56"/>
      <c r="E51" s="79"/>
      <c r="F51" s="56"/>
      <c r="G51" s="78"/>
      <c r="H51" s="80"/>
      <c r="I51" s="78"/>
    </row>
    <row r="52" spans="1:10" s="18" customFormat="1" ht="13.5" thickBot="1">
      <c r="A52" s="19" t="s">
        <v>37</v>
      </c>
      <c r="B52" s="20" t="s">
        <v>70</v>
      </c>
      <c r="C52" s="655" t="s">
        <v>50</v>
      </c>
      <c r="D52" s="656"/>
      <c r="E52" s="21" t="s">
        <v>36</v>
      </c>
      <c r="F52" s="20" t="s">
        <v>79</v>
      </c>
      <c r="G52" s="409" t="s">
        <v>80</v>
      </c>
      <c r="H52" s="22" t="s">
        <v>81</v>
      </c>
      <c r="I52" s="201" t="s">
        <v>86</v>
      </c>
      <c r="J52" s="17"/>
    </row>
    <row r="53" spans="1:10" s="5" customFormat="1" ht="12.75">
      <c r="A53" s="14"/>
      <c r="B53" s="84">
        <v>60016</v>
      </c>
      <c r="C53" s="3"/>
      <c r="D53" s="3"/>
      <c r="E53" s="25" t="s">
        <v>42</v>
      </c>
      <c r="F53" s="85">
        <f>SUM(F62,F54)</f>
        <v>7182895</v>
      </c>
      <c r="G53" s="571">
        <f>SUM(G62,G54)</f>
        <v>5602737.41</v>
      </c>
      <c r="H53" s="26">
        <f>G53*100/F53</f>
        <v>78.00110415090295</v>
      </c>
      <c r="I53" s="27">
        <f>SUM(I62,I54)</f>
        <v>120807.9</v>
      </c>
      <c r="J53" s="4"/>
    </row>
    <row r="54" spans="1:11" s="36" customFormat="1" ht="127.5">
      <c r="A54" s="28"/>
      <c r="B54" s="365"/>
      <c r="C54" s="29"/>
      <c r="D54" s="29"/>
      <c r="E54" s="31" t="s">
        <v>144</v>
      </c>
      <c r="F54" s="353">
        <f>SUM(F56:F61)</f>
        <v>1776990</v>
      </c>
      <c r="G54" s="625">
        <f>SUM(G56:G61)</f>
        <v>1435164.74</v>
      </c>
      <c r="H54" s="33">
        <f>G54*100/F54</f>
        <v>80.76380508612878</v>
      </c>
      <c r="I54" s="34">
        <f>SUM(I56:I61)</f>
        <v>120807.9</v>
      </c>
      <c r="J54" s="35"/>
      <c r="K54" s="440">
        <f>SUM(F56:F60)</f>
        <v>1776990</v>
      </c>
    </row>
    <row r="55" spans="1:10" s="36" customFormat="1" ht="12.75">
      <c r="A55" s="63"/>
      <c r="B55" s="64"/>
      <c r="C55" s="35"/>
      <c r="D55" s="35"/>
      <c r="E55" s="443" t="s">
        <v>82</v>
      </c>
      <c r="F55" s="187"/>
      <c r="G55" s="191"/>
      <c r="H55" s="69" t="s">
        <v>78</v>
      </c>
      <c r="I55" s="68"/>
      <c r="J55" s="35"/>
    </row>
    <row r="56" spans="1:10" s="36" customFormat="1" ht="12.75">
      <c r="A56" s="63"/>
      <c r="B56" s="37"/>
      <c r="C56" s="65"/>
      <c r="D56" s="73">
        <v>4210</v>
      </c>
      <c r="E56" s="31" t="s">
        <v>165</v>
      </c>
      <c r="F56" s="48">
        <v>142620</v>
      </c>
      <c r="G56" s="113">
        <v>127225.25</v>
      </c>
      <c r="H56" s="33">
        <f aca="true" t="shared" si="1" ref="H56:H62">G56*100/F56</f>
        <v>89.20575655588277</v>
      </c>
      <c r="I56" s="34">
        <v>0</v>
      </c>
      <c r="J56" s="35"/>
    </row>
    <row r="57" spans="1:10" s="36" customFormat="1" ht="12.75">
      <c r="A57" s="63"/>
      <c r="B57" s="37"/>
      <c r="C57" s="65"/>
      <c r="D57" s="73">
        <v>4260</v>
      </c>
      <c r="E57" s="31" t="s">
        <v>170</v>
      </c>
      <c r="F57" s="48">
        <v>13000</v>
      </c>
      <c r="G57" s="113">
        <v>3056.2</v>
      </c>
      <c r="H57" s="33">
        <f t="shared" si="1"/>
        <v>23.50923076923077</v>
      </c>
      <c r="I57" s="34">
        <v>0</v>
      </c>
      <c r="J57" s="35"/>
    </row>
    <row r="58" spans="1:10" s="36" customFormat="1" ht="12.75">
      <c r="A58" s="63"/>
      <c r="B58" s="37"/>
      <c r="C58" s="65"/>
      <c r="D58" s="73">
        <v>4270</v>
      </c>
      <c r="E58" s="31" t="s">
        <v>166</v>
      </c>
      <c r="F58" s="48">
        <v>190053</v>
      </c>
      <c r="G58" s="113">
        <v>126012.62</v>
      </c>
      <c r="H58" s="33">
        <f t="shared" si="1"/>
        <v>66.30393627040878</v>
      </c>
      <c r="I58" s="34">
        <v>1107</v>
      </c>
      <c r="J58" s="35"/>
    </row>
    <row r="59" spans="1:10" s="36" customFormat="1" ht="12.75">
      <c r="A59" s="63"/>
      <c r="B59" s="37"/>
      <c r="C59" s="65"/>
      <c r="D59" s="73">
        <v>4300</v>
      </c>
      <c r="E59" s="31" t="s">
        <v>168</v>
      </c>
      <c r="F59" s="48">
        <v>1431177</v>
      </c>
      <c r="G59" s="113">
        <v>1178732.71</v>
      </c>
      <c r="H59" s="33">
        <f t="shared" si="1"/>
        <v>82.36107134197937</v>
      </c>
      <c r="I59" s="34">
        <v>119700.9</v>
      </c>
      <c r="J59" s="35"/>
    </row>
    <row r="60" spans="1:10" s="36" customFormat="1" ht="12.75">
      <c r="A60" s="63"/>
      <c r="B60" s="37"/>
      <c r="C60" s="65"/>
      <c r="D60" s="73">
        <v>4430</v>
      </c>
      <c r="E60" s="31" t="s">
        <v>176</v>
      </c>
      <c r="F60" s="48">
        <v>140</v>
      </c>
      <c r="G60" s="113">
        <v>90</v>
      </c>
      <c r="H60" s="33">
        <f t="shared" si="1"/>
        <v>64.28571428571429</v>
      </c>
      <c r="I60" s="34">
        <v>0</v>
      </c>
      <c r="J60" s="35"/>
    </row>
    <row r="61" spans="1:10" s="57" customFormat="1" ht="12.75">
      <c r="A61" s="60"/>
      <c r="B61" s="106"/>
      <c r="C61" s="29"/>
      <c r="D61" s="311">
        <v>4990</v>
      </c>
      <c r="E61" s="182" t="s">
        <v>326</v>
      </c>
      <c r="F61" s="524">
        <v>0</v>
      </c>
      <c r="G61" s="113">
        <v>47.96</v>
      </c>
      <c r="H61" s="385" t="s">
        <v>78</v>
      </c>
      <c r="I61" s="113">
        <v>0</v>
      </c>
      <c r="J61" s="56"/>
    </row>
    <row r="62" spans="1:10" s="36" customFormat="1" ht="12.75">
      <c r="A62" s="37"/>
      <c r="B62" s="82"/>
      <c r="C62" s="65"/>
      <c r="D62" s="65"/>
      <c r="E62" s="31" t="s">
        <v>20</v>
      </c>
      <c r="F62" s="87">
        <f>SUM(F64)</f>
        <v>5405905</v>
      </c>
      <c r="G62" s="132">
        <f>SUM(G64)</f>
        <v>4167572.67</v>
      </c>
      <c r="H62" s="33">
        <f t="shared" si="1"/>
        <v>77.09296907733302</v>
      </c>
      <c r="I62" s="34">
        <f>SUM(I64)</f>
        <v>0</v>
      </c>
      <c r="J62" s="35"/>
    </row>
    <row r="63" spans="1:10" s="36" customFormat="1" ht="12.75">
      <c r="A63" s="63"/>
      <c r="B63" s="64"/>
      <c r="C63" s="39"/>
      <c r="D63" s="39"/>
      <c r="E63" s="40" t="s">
        <v>82</v>
      </c>
      <c r="F63" s="41"/>
      <c r="G63" s="113"/>
      <c r="H63" s="33" t="s">
        <v>78</v>
      </c>
      <c r="I63" s="34"/>
      <c r="J63" s="35"/>
    </row>
    <row r="64" spans="1:11" s="36" customFormat="1" ht="12.75">
      <c r="A64" s="63"/>
      <c r="B64" s="63"/>
      <c r="C64" s="172"/>
      <c r="D64" s="214">
        <v>6050</v>
      </c>
      <c r="E64" s="289" t="s">
        <v>65</v>
      </c>
      <c r="F64" s="88">
        <v>5405905</v>
      </c>
      <c r="G64" s="113">
        <v>4167572.67</v>
      </c>
      <c r="H64" s="50">
        <f>G64*100/F64</f>
        <v>77.09296907733302</v>
      </c>
      <c r="I64" s="34">
        <f>SUM(I65:I86,I87:I93,)</f>
        <v>0</v>
      </c>
      <c r="J64" s="35"/>
      <c r="K64" s="351" t="s">
        <v>78</v>
      </c>
    </row>
    <row r="65" spans="1:11" s="45" customFormat="1" ht="12.75">
      <c r="A65" s="202"/>
      <c r="B65" s="202"/>
      <c r="C65" s="202"/>
      <c r="D65" s="211"/>
      <c r="E65" s="506" t="s">
        <v>212</v>
      </c>
      <c r="F65" s="339" t="s">
        <v>78</v>
      </c>
      <c r="G65" s="46">
        <v>565529.56</v>
      </c>
      <c r="H65" s="341" t="s">
        <v>78</v>
      </c>
      <c r="I65" s="291">
        <v>0</v>
      </c>
      <c r="J65" s="44"/>
      <c r="K65" s="44"/>
    </row>
    <row r="66" spans="1:11" s="45" customFormat="1" ht="12.75">
      <c r="A66" s="202"/>
      <c r="B66" s="202"/>
      <c r="C66" s="202"/>
      <c r="D66" s="211"/>
      <c r="E66" s="627" t="s">
        <v>213</v>
      </c>
      <c r="F66" s="339"/>
      <c r="G66" s="46">
        <v>541549.02</v>
      </c>
      <c r="H66" s="341"/>
      <c r="I66" s="225">
        <v>0</v>
      </c>
      <c r="J66" s="44"/>
      <c r="K66" s="431">
        <f>SUM(G65:G74,G75:G93)</f>
        <v>4167572.670000001</v>
      </c>
    </row>
    <row r="67" spans="1:11" s="45" customFormat="1" ht="15.75" customHeight="1">
      <c r="A67" s="202"/>
      <c r="B67" s="202"/>
      <c r="C67" s="202"/>
      <c r="D67" s="211"/>
      <c r="E67" s="626" t="s">
        <v>319</v>
      </c>
      <c r="F67" s="339"/>
      <c r="G67" s="46">
        <v>20425</v>
      </c>
      <c r="H67" s="341"/>
      <c r="I67" s="225">
        <v>0</v>
      </c>
      <c r="J67" s="44"/>
      <c r="K67" s="431" t="s">
        <v>78</v>
      </c>
    </row>
    <row r="68" spans="1:10" s="45" customFormat="1" ht="25.5">
      <c r="A68" s="202"/>
      <c r="B68" s="202"/>
      <c r="C68" s="202"/>
      <c r="D68" s="211"/>
      <c r="E68" s="506" t="s">
        <v>214</v>
      </c>
      <c r="F68" s="339" t="s">
        <v>78</v>
      </c>
      <c r="G68" s="46">
        <v>7995</v>
      </c>
      <c r="H68" s="341" t="s">
        <v>78</v>
      </c>
      <c r="I68" s="225">
        <v>0</v>
      </c>
      <c r="J68" s="44"/>
    </row>
    <row r="69" spans="1:10" s="45" customFormat="1" ht="38.25">
      <c r="A69" s="202"/>
      <c r="B69" s="202"/>
      <c r="C69" s="202"/>
      <c r="D69" s="211"/>
      <c r="E69" s="506" t="s">
        <v>318</v>
      </c>
      <c r="F69" s="339" t="s">
        <v>78</v>
      </c>
      <c r="G69" s="46">
        <v>142005</v>
      </c>
      <c r="H69" s="341" t="s">
        <v>78</v>
      </c>
      <c r="I69" s="225">
        <v>0</v>
      </c>
      <c r="J69" s="44"/>
    </row>
    <row r="70" spans="1:10" s="383" customFormat="1" ht="12.75">
      <c r="A70" s="377"/>
      <c r="B70" s="378"/>
      <c r="C70" s="379"/>
      <c r="D70" s="380"/>
      <c r="E70" s="506" t="s">
        <v>215</v>
      </c>
      <c r="F70" s="381"/>
      <c r="G70" s="46">
        <v>234681.6</v>
      </c>
      <c r="H70" s="382"/>
      <c r="I70" s="291">
        <v>0</v>
      </c>
      <c r="J70" s="379"/>
    </row>
    <row r="71" spans="1:10" s="45" customFormat="1" ht="25.5">
      <c r="A71" s="202"/>
      <c r="B71" s="43"/>
      <c r="C71" s="44"/>
      <c r="D71" s="211"/>
      <c r="E71" s="506" t="s">
        <v>216</v>
      </c>
      <c r="F71" s="339"/>
      <c r="G71" s="46">
        <v>2460</v>
      </c>
      <c r="H71" s="341"/>
      <c r="I71" s="291">
        <v>0</v>
      </c>
      <c r="J71" s="44"/>
    </row>
    <row r="72" spans="1:10" s="45" customFormat="1" ht="12.75">
      <c r="A72" s="202"/>
      <c r="B72" s="43"/>
      <c r="C72" s="44"/>
      <c r="D72" s="211"/>
      <c r="E72" s="506" t="s">
        <v>217</v>
      </c>
      <c r="F72" s="339"/>
      <c r="G72" s="46">
        <v>309676.23</v>
      </c>
      <c r="H72" s="341"/>
      <c r="I72" s="291">
        <v>0</v>
      </c>
      <c r="J72" s="44"/>
    </row>
    <row r="73" spans="1:10" s="45" customFormat="1" ht="25.5">
      <c r="A73" s="202"/>
      <c r="B73" s="43"/>
      <c r="C73" s="44"/>
      <c r="D73" s="211"/>
      <c r="E73" s="506" t="s">
        <v>218</v>
      </c>
      <c r="F73" s="339"/>
      <c r="G73" s="46">
        <v>152386.23</v>
      </c>
      <c r="H73" s="341"/>
      <c r="I73" s="291">
        <v>0</v>
      </c>
      <c r="J73" s="44"/>
    </row>
    <row r="74" spans="1:10" s="45" customFormat="1" ht="12.75">
      <c r="A74" s="202"/>
      <c r="B74" s="43"/>
      <c r="C74" s="44"/>
      <c r="D74" s="211"/>
      <c r="E74" s="509" t="s">
        <v>219</v>
      </c>
      <c r="F74" s="339"/>
      <c r="G74" s="46">
        <v>247229.02</v>
      </c>
      <c r="H74" s="341"/>
      <c r="I74" s="291">
        <v>0</v>
      </c>
      <c r="J74" s="44"/>
    </row>
    <row r="75" spans="1:10" s="45" customFormat="1" ht="25.5">
      <c r="A75" s="202"/>
      <c r="B75" s="43"/>
      <c r="C75" s="44"/>
      <c r="D75" s="211"/>
      <c r="E75" s="510" t="s">
        <v>220</v>
      </c>
      <c r="F75" s="339"/>
      <c r="G75" s="46">
        <v>196178.59</v>
      </c>
      <c r="H75" s="341"/>
      <c r="I75" s="291">
        <v>0</v>
      </c>
      <c r="J75" s="44"/>
    </row>
    <row r="76" spans="1:10" s="45" customFormat="1" ht="25.5">
      <c r="A76" s="202"/>
      <c r="B76" s="43"/>
      <c r="C76" s="44"/>
      <c r="D76" s="211"/>
      <c r="E76" s="511" t="s">
        <v>221</v>
      </c>
      <c r="F76" s="339"/>
      <c r="G76" s="46">
        <v>210050.54</v>
      </c>
      <c r="H76" s="341"/>
      <c r="I76" s="291">
        <v>0</v>
      </c>
      <c r="J76" s="44"/>
    </row>
    <row r="77" spans="1:10" s="5" customFormat="1" ht="25.5">
      <c r="A77" s="202"/>
      <c r="B77" s="43"/>
      <c r="C77" s="44"/>
      <c r="D77" s="211"/>
      <c r="E77" s="511" t="s">
        <v>222</v>
      </c>
      <c r="F77" s="339"/>
      <c r="G77" s="46">
        <v>212353.22</v>
      </c>
      <c r="H77" s="341"/>
      <c r="I77" s="46">
        <v>0</v>
      </c>
      <c r="J77" s="4"/>
    </row>
    <row r="78" spans="1:10" s="36" customFormat="1" ht="25.5">
      <c r="A78" s="43"/>
      <c r="B78" s="211"/>
      <c r="C78" s="44"/>
      <c r="D78" s="44"/>
      <c r="E78" s="506" t="s">
        <v>223</v>
      </c>
      <c r="F78" s="339"/>
      <c r="G78" s="46">
        <v>12300</v>
      </c>
      <c r="H78" s="341"/>
      <c r="I78" s="46">
        <v>0</v>
      </c>
      <c r="J78" s="35"/>
    </row>
    <row r="79" spans="1:10" s="36" customFormat="1" ht="25.5">
      <c r="A79" s="43"/>
      <c r="B79" s="211"/>
      <c r="C79" s="44"/>
      <c r="D79" s="44"/>
      <c r="E79" s="506" t="s">
        <v>224</v>
      </c>
      <c r="F79" s="339"/>
      <c r="G79" s="46">
        <v>263235.59</v>
      </c>
      <c r="H79" s="341"/>
      <c r="I79" s="46">
        <v>0</v>
      </c>
      <c r="J79" s="35"/>
    </row>
    <row r="80" spans="1:10" s="45" customFormat="1" ht="25.5">
      <c r="A80" s="202"/>
      <c r="B80" s="43"/>
      <c r="C80" s="44"/>
      <c r="D80" s="211"/>
      <c r="E80" s="511" t="s">
        <v>225</v>
      </c>
      <c r="F80" s="339"/>
      <c r="G80" s="46">
        <v>127686.4</v>
      </c>
      <c r="H80" s="341"/>
      <c r="I80" s="291">
        <v>0</v>
      </c>
      <c r="J80" s="44"/>
    </row>
    <row r="81" spans="1:10" s="5" customFormat="1" ht="38.25">
      <c r="A81" s="202"/>
      <c r="B81" s="43"/>
      <c r="C81" s="44"/>
      <c r="D81" s="211"/>
      <c r="E81" s="511" t="s">
        <v>226</v>
      </c>
      <c r="F81" s="339"/>
      <c r="G81" s="46">
        <v>26282.24</v>
      </c>
      <c r="H81" s="341"/>
      <c r="I81" s="46">
        <v>0</v>
      </c>
      <c r="J81" s="4"/>
    </row>
    <row r="82" spans="1:10" s="36" customFormat="1" ht="25.5">
      <c r="A82" s="43"/>
      <c r="B82" s="211"/>
      <c r="C82" s="44"/>
      <c r="D82" s="44"/>
      <c r="E82" s="506" t="s">
        <v>227</v>
      </c>
      <c r="F82" s="339"/>
      <c r="G82" s="46">
        <v>12915</v>
      </c>
      <c r="H82" s="341"/>
      <c r="I82" s="46">
        <v>0</v>
      </c>
      <c r="J82" s="35"/>
    </row>
    <row r="83" spans="1:10" s="36" customFormat="1" ht="12.75">
      <c r="A83" s="43"/>
      <c r="B83" s="211"/>
      <c r="C83" s="44"/>
      <c r="D83" s="44"/>
      <c r="E83" s="506" t="s">
        <v>228</v>
      </c>
      <c r="F83" s="339"/>
      <c r="G83" s="46">
        <v>25600</v>
      </c>
      <c r="H83" s="341"/>
      <c r="I83" s="46">
        <v>0</v>
      </c>
      <c r="J83" s="35"/>
    </row>
    <row r="84" spans="1:10" s="36" customFormat="1" ht="12.75">
      <c r="A84" s="202"/>
      <c r="B84" s="43"/>
      <c r="C84" s="44"/>
      <c r="D84" s="211"/>
      <c r="E84" s="511" t="s">
        <v>229</v>
      </c>
      <c r="F84" s="339"/>
      <c r="G84" s="46">
        <v>19606.2</v>
      </c>
      <c r="H84" s="341"/>
      <c r="I84" s="46">
        <v>0</v>
      </c>
      <c r="J84" s="35"/>
    </row>
    <row r="85" spans="1:10" s="45" customFormat="1" ht="25.5">
      <c r="A85" s="202"/>
      <c r="B85" s="43"/>
      <c r="C85" s="44"/>
      <c r="D85" s="211"/>
      <c r="E85" s="510" t="s">
        <v>230</v>
      </c>
      <c r="F85" s="339"/>
      <c r="G85" s="46">
        <v>0</v>
      </c>
      <c r="H85" s="341"/>
      <c r="I85" s="291">
        <v>0</v>
      </c>
      <c r="J85" s="44"/>
    </row>
    <row r="86" spans="1:10" s="45" customFormat="1" ht="25.5">
      <c r="A86" s="202"/>
      <c r="B86" s="43"/>
      <c r="C86" s="44"/>
      <c r="D86" s="211"/>
      <c r="E86" s="511" t="s">
        <v>231</v>
      </c>
      <c r="F86" s="339"/>
      <c r="G86" s="46">
        <v>0</v>
      </c>
      <c r="H86" s="341"/>
      <c r="I86" s="291">
        <v>0</v>
      </c>
      <c r="J86" s="44"/>
    </row>
    <row r="87" spans="1:10" s="5" customFormat="1" ht="25.5">
      <c r="A87" s="202"/>
      <c r="B87" s="43"/>
      <c r="C87" s="44"/>
      <c r="D87" s="211"/>
      <c r="E87" s="511" t="s">
        <v>232</v>
      </c>
      <c r="F87" s="339"/>
      <c r="G87" s="46">
        <v>673471.24</v>
      </c>
      <c r="H87" s="341"/>
      <c r="I87" s="46">
        <v>0</v>
      </c>
      <c r="J87" s="4"/>
    </row>
    <row r="88" spans="1:10" s="36" customFormat="1" ht="64.5" customHeight="1">
      <c r="A88" s="43"/>
      <c r="B88" s="211"/>
      <c r="C88" s="44"/>
      <c r="D88" s="44"/>
      <c r="E88" s="506" t="s">
        <v>325</v>
      </c>
      <c r="F88" s="339"/>
      <c r="G88" s="46">
        <v>31257</v>
      </c>
      <c r="H88" s="341"/>
      <c r="I88" s="46">
        <v>0</v>
      </c>
      <c r="J88" s="35"/>
    </row>
    <row r="89" spans="1:10" s="36" customFormat="1" ht="25.5">
      <c r="A89" s="43"/>
      <c r="B89" s="211"/>
      <c r="C89" s="44"/>
      <c r="D89" s="44"/>
      <c r="E89" s="506" t="s">
        <v>233</v>
      </c>
      <c r="F89" s="339"/>
      <c r="G89" s="46">
        <v>6699.99</v>
      </c>
      <c r="H89" s="341"/>
      <c r="I89" s="46">
        <v>0</v>
      </c>
      <c r="J89" s="35"/>
    </row>
    <row r="90" spans="1:10" s="383" customFormat="1" ht="38.25">
      <c r="A90" s="377"/>
      <c r="B90" s="378"/>
      <c r="C90" s="379"/>
      <c r="D90" s="380"/>
      <c r="E90" s="506" t="s">
        <v>320</v>
      </c>
      <c r="F90" s="381"/>
      <c r="G90" s="46">
        <v>60000</v>
      </c>
      <c r="H90" s="382"/>
      <c r="I90" s="291">
        <v>0</v>
      </c>
      <c r="J90" s="379"/>
    </row>
    <row r="91" spans="1:10" s="36" customFormat="1" ht="38.25">
      <c r="A91" s="43"/>
      <c r="B91" s="211"/>
      <c r="C91" s="44"/>
      <c r="D91" s="44"/>
      <c r="E91" s="506" t="s">
        <v>321</v>
      </c>
      <c r="F91" s="339"/>
      <c r="G91" s="46">
        <v>20000</v>
      </c>
      <c r="H91" s="341"/>
      <c r="I91" s="46">
        <v>0</v>
      </c>
      <c r="J91" s="35"/>
    </row>
    <row r="92" spans="1:10" s="36" customFormat="1" ht="25.5">
      <c r="A92" s="202"/>
      <c r="B92" s="43"/>
      <c r="C92" s="44"/>
      <c r="D92" s="211"/>
      <c r="E92" s="511" t="s">
        <v>322</v>
      </c>
      <c r="F92" s="339"/>
      <c r="G92" s="46">
        <v>14000</v>
      </c>
      <c r="H92" s="341"/>
      <c r="I92" s="46">
        <v>0</v>
      </c>
      <c r="J92" s="35"/>
    </row>
    <row r="93" spans="1:10" s="36" customFormat="1" ht="25.5">
      <c r="A93" s="212"/>
      <c r="B93" s="89"/>
      <c r="C93" s="83"/>
      <c r="D93" s="83"/>
      <c r="E93" s="506" t="s">
        <v>323</v>
      </c>
      <c r="F93" s="339"/>
      <c r="G93" s="46">
        <v>32000</v>
      </c>
      <c r="H93" s="341"/>
      <c r="I93" s="46">
        <v>0</v>
      </c>
      <c r="J93" s="35"/>
    </row>
    <row r="94" spans="1:11" s="36" customFormat="1" ht="12.75">
      <c r="A94" s="15" t="s">
        <v>75</v>
      </c>
      <c r="B94" s="16">
        <v>2</v>
      </c>
      <c r="C94" s="56"/>
      <c r="D94" s="56"/>
      <c r="E94" s="79"/>
      <c r="F94" s="56"/>
      <c r="G94" s="498"/>
      <c r="H94" s="80" t="s">
        <v>78</v>
      </c>
      <c r="I94" s="78"/>
      <c r="J94" s="35"/>
      <c r="K94" s="441" t="s">
        <v>78</v>
      </c>
    </row>
    <row r="95" spans="1:10" s="36" customFormat="1" ht="13.5" thickBot="1">
      <c r="A95" s="15"/>
      <c r="B95" s="16"/>
      <c r="C95" s="56"/>
      <c r="D95" s="56"/>
      <c r="E95" s="79"/>
      <c r="F95" s="56"/>
      <c r="G95" s="498"/>
      <c r="H95" s="80"/>
      <c r="I95" s="78"/>
      <c r="J95" s="35"/>
    </row>
    <row r="96" spans="1:10" s="36" customFormat="1" ht="13.5" thickBot="1">
      <c r="A96" s="19" t="s">
        <v>37</v>
      </c>
      <c r="B96" s="20" t="s">
        <v>70</v>
      </c>
      <c r="C96" s="655" t="s">
        <v>50</v>
      </c>
      <c r="D96" s="656"/>
      <c r="E96" s="21" t="s">
        <v>36</v>
      </c>
      <c r="F96" s="20" t="s">
        <v>79</v>
      </c>
      <c r="G96" s="409" t="s">
        <v>80</v>
      </c>
      <c r="H96" s="22" t="s">
        <v>81</v>
      </c>
      <c r="I96" s="201" t="s">
        <v>86</v>
      </c>
      <c r="J96" s="35"/>
    </row>
    <row r="97" spans="1:9" s="57" customFormat="1" ht="12.75">
      <c r="A97" s="13"/>
      <c r="B97" s="233">
        <v>60095</v>
      </c>
      <c r="C97" s="9"/>
      <c r="D97" s="9"/>
      <c r="E97" s="94" t="s">
        <v>57</v>
      </c>
      <c r="F97" s="198">
        <f>SUM(F98)</f>
        <v>5000</v>
      </c>
      <c r="G97" s="198">
        <f>SUM(G98)</f>
        <v>4059</v>
      </c>
      <c r="H97" s="26">
        <f>G97*100/F97</f>
        <v>81.18</v>
      </c>
      <c r="I97" s="59">
        <v>0</v>
      </c>
    </row>
    <row r="98" spans="1:9" s="57" customFormat="1" ht="25.5">
      <c r="A98" s="28"/>
      <c r="B98" s="529"/>
      <c r="C98" s="29"/>
      <c r="D98" s="29"/>
      <c r="E98" s="31" t="s">
        <v>139</v>
      </c>
      <c r="F98" s="439">
        <f>SUM(F100)</f>
        <v>5000</v>
      </c>
      <c r="G98" s="547">
        <f>SUM(G100)</f>
        <v>4059</v>
      </c>
      <c r="H98" s="33">
        <f>G98*100/F98</f>
        <v>81.18</v>
      </c>
      <c r="I98" s="34">
        <f>SUM(I100)</f>
        <v>0</v>
      </c>
    </row>
    <row r="99" spans="1:10" s="18" customFormat="1" ht="12.75">
      <c r="A99" s="37"/>
      <c r="B99" s="389"/>
      <c r="C99" s="35"/>
      <c r="D99" s="35"/>
      <c r="E99" s="443" t="s">
        <v>82</v>
      </c>
      <c r="F99" s="187"/>
      <c r="G99" s="191"/>
      <c r="H99" s="69" t="s">
        <v>78</v>
      </c>
      <c r="I99" s="68"/>
      <c r="J99" s="17"/>
    </row>
    <row r="100" spans="1:10" s="36" customFormat="1" ht="13.5" thickBot="1">
      <c r="A100" s="232"/>
      <c r="B100" s="467"/>
      <c r="C100" s="404"/>
      <c r="D100" s="114">
        <v>4270</v>
      </c>
      <c r="E100" s="115" t="s">
        <v>166</v>
      </c>
      <c r="F100" s="323">
        <v>5000</v>
      </c>
      <c r="G100" s="553">
        <v>4059</v>
      </c>
      <c r="H100" s="128">
        <f>G100*100/F100</f>
        <v>81.18</v>
      </c>
      <c r="I100" s="116">
        <v>0</v>
      </c>
      <c r="J100" s="35"/>
    </row>
    <row r="101" spans="1:10" s="36" customFormat="1" ht="12.75">
      <c r="A101" s="246">
        <v>700</v>
      </c>
      <c r="B101" s="247"/>
      <c r="C101" s="242"/>
      <c r="D101" s="242"/>
      <c r="E101" s="243" t="s">
        <v>56</v>
      </c>
      <c r="F101" s="248">
        <f>SUM(F119,F102)</f>
        <v>1732600</v>
      </c>
      <c r="G101" s="488">
        <f>SUM(G119,G102)</f>
        <v>1457186.9700000002</v>
      </c>
      <c r="H101" s="238">
        <f>G101*100/F101</f>
        <v>84.10406152603026</v>
      </c>
      <c r="I101" s="245">
        <f>SUM(I119,I102)</f>
        <v>71757.02</v>
      </c>
      <c r="J101" s="35"/>
    </row>
    <row r="102" spans="1:10" s="36" customFormat="1" ht="12.75">
      <c r="A102" s="14"/>
      <c r="B102" s="84">
        <v>70005</v>
      </c>
      <c r="C102" s="3"/>
      <c r="D102" s="3"/>
      <c r="E102" s="25" t="s">
        <v>19</v>
      </c>
      <c r="F102" s="129">
        <f>SUM(F103,F112)</f>
        <v>377000</v>
      </c>
      <c r="G102" s="550">
        <f>SUM(G103,G112)</f>
        <v>244635.75</v>
      </c>
      <c r="H102" s="26">
        <f>G102*100/F102</f>
        <v>64.89011936339523</v>
      </c>
      <c r="I102" s="27">
        <f>SUM(I103)</f>
        <v>0</v>
      </c>
      <c r="J102" s="35"/>
    </row>
    <row r="103" spans="1:10" s="36" customFormat="1" ht="63.75">
      <c r="A103" s="28"/>
      <c r="B103" s="86"/>
      <c r="C103" s="29"/>
      <c r="D103" s="29"/>
      <c r="E103" s="444" t="s">
        <v>287</v>
      </c>
      <c r="F103" s="445">
        <f>SUM(F105:F111)</f>
        <v>253700</v>
      </c>
      <c r="G103" s="548">
        <f>SUM(G105:G111)</f>
        <v>189841.75</v>
      </c>
      <c r="H103" s="33">
        <f>G103*100/F103</f>
        <v>74.82922743397714</v>
      </c>
      <c r="I103" s="34">
        <f>SUM(I105:I111)</f>
        <v>0</v>
      </c>
      <c r="J103" s="35"/>
    </row>
    <row r="104" spans="1:10" s="36" customFormat="1" ht="12.75">
      <c r="A104" s="63"/>
      <c r="B104" s="64"/>
      <c r="C104" s="35"/>
      <c r="D104" s="35"/>
      <c r="E104" s="443" t="s">
        <v>82</v>
      </c>
      <c r="F104" s="446"/>
      <c r="G104" s="191"/>
      <c r="H104" s="69" t="s">
        <v>78</v>
      </c>
      <c r="I104" s="68"/>
      <c r="J104" s="35"/>
    </row>
    <row r="105" spans="1:10" s="36" customFormat="1" ht="12.75">
      <c r="A105" s="63"/>
      <c r="B105" s="37"/>
      <c r="C105" s="65"/>
      <c r="D105" s="73">
        <v>4260</v>
      </c>
      <c r="E105" s="31" t="s">
        <v>170</v>
      </c>
      <c r="F105" s="48">
        <v>20000</v>
      </c>
      <c r="G105" s="113">
        <v>11858.13</v>
      </c>
      <c r="H105" s="33">
        <f aca="true" t="shared" si="2" ref="H105:H112">G105*100/F105</f>
        <v>59.29065</v>
      </c>
      <c r="I105" s="34">
        <v>0</v>
      </c>
      <c r="J105" s="35"/>
    </row>
    <row r="106" spans="1:10" s="36" customFormat="1" ht="12.75">
      <c r="A106" s="37"/>
      <c r="B106" s="82"/>
      <c r="C106" s="70"/>
      <c r="D106" s="71">
        <v>4270</v>
      </c>
      <c r="E106" s="72" t="s">
        <v>166</v>
      </c>
      <c r="F106" s="230">
        <v>2500</v>
      </c>
      <c r="G106" s="113">
        <v>2337</v>
      </c>
      <c r="H106" s="33">
        <f>G106*100/F106</f>
        <v>93.48</v>
      </c>
      <c r="I106" s="34">
        <v>0</v>
      </c>
      <c r="J106" s="35"/>
    </row>
    <row r="107" spans="1:10" s="36" customFormat="1" ht="12.75">
      <c r="A107" s="63"/>
      <c r="B107" s="37"/>
      <c r="C107" s="54"/>
      <c r="D107" s="450">
        <v>4300</v>
      </c>
      <c r="E107" s="55" t="s">
        <v>168</v>
      </c>
      <c r="F107" s="48">
        <v>149925</v>
      </c>
      <c r="G107" s="191">
        <v>117202.1</v>
      </c>
      <c r="H107" s="33">
        <f t="shared" si="2"/>
        <v>78.17382024345505</v>
      </c>
      <c r="I107" s="68">
        <v>0</v>
      </c>
      <c r="J107" s="35"/>
    </row>
    <row r="108" spans="1:10" s="36" customFormat="1" ht="12.75">
      <c r="A108" s="63"/>
      <c r="B108" s="37"/>
      <c r="C108" s="65"/>
      <c r="D108" s="73">
        <v>4510</v>
      </c>
      <c r="E108" s="31" t="s">
        <v>234</v>
      </c>
      <c r="F108" s="48">
        <v>1390</v>
      </c>
      <c r="G108" s="113">
        <v>0</v>
      </c>
      <c r="H108" s="33">
        <f>G108*100/F108</f>
        <v>0</v>
      </c>
      <c r="I108" s="34">
        <v>0</v>
      </c>
      <c r="J108" s="35"/>
    </row>
    <row r="109" spans="1:10" s="36" customFormat="1" ht="25.5">
      <c r="A109" s="63"/>
      <c r="B109" s="37"/>
      <c r="C109" s="65"/>
      <c r="D109" s="73">
        <v>4520</v>
      </c>
      <c r="E109" s="31" t="s">
        <v>179</v>
      </c>
      <c r="F109" s="48">
        <v>5385</v>
      </c>
      <c r="G109" s="113">
        <v>5384.52</v>
      </c>
      <c r="H109" s="33">
        <f t="shared" si="2"/>
        <v>99.99108635097492</v>
      </c>
      <c r="I109" s="34">
        <v>0</v>
      </c>
      <c r="J109" s="35"/>
    </row>
    <row r="110" spans="1:10" s="36" customFormat="1" ht="25.5">
      <c r="A110" s="63"/>
      <c r="B110" s="37"/>
      <c r="C110" s="65"/>
      <c r="D110" s="73">
        <v>4590</v>
      </c>
      <c r="E110" s="31" t="s">
        <v>180</v>
      </c>
      <c r="F110" s="48">
        <v>71500</v>
      </c>
      <c r="G110" s="113">
        <v>52470</v>
      </c>
      <c r="H110" s="33">
        <f t="shared" si="2"/>
        <v>73.38461538461539</v>
      </c>
      <c r="I110" s="34">
        <v>0</v>
      </c>
      <c r="J110" s="35"/>
    </row>
    <row r="111" spans="1:10" s="45" customFormat="1" ht="12.75">
      <c r="A111" s="63"/>
      <c r="B111" s="76"/>
      <c r="C111" s="65"/>
      <c r="D111" s="73">
        <v>4610</v>
      </c>
      <c r="E111" s="31" t="s">
        <v>178</v>
      </c>
      <c r="F111" s="48">
        <v>3000</v>
      </c>
      <c r="G111" s="113">
        <v>590</v>
      </c>
      <c r="H111" s="33">
        <f t="shared" si="2"/>
        <v>19.666666666666668</v>
      </c>
      <c r="I111" s="34">
        <v>0</v>
      </c>
      <c r="J111" s="44"/>
    </row>
    <row r="112" spans="1:10" s="45" customFormat="1" ht="12.75">
      <c r="A112" s="37"/>
      <c r="B112" s="288"/>
      <c r="C112" s="65"/>
      <c r="D112" s="65"/>
      <c r="E112" s="31" t="s">
        <v>20</v>
      </c>
      <c r="F112" s="62">
        <f>SUM(F114)</f>
        <v>123300</v>
      </c>
      <c r="G112" s="543">
        <f>SUM(G114)</f>
        <v>54794</v>
      </c>
      <c r="H112" s="33">
        <f t="shared" si="2"/>
        <v>44.439578264395784</v>
      </c>
      <c r="I112" s="34">
        <v>0</v>
      </c>
      <c r="J112" s="44"/>
    </row>
    <row r="113" spans="1:10" s="45" customFormat="1" ht="12.75">
      <c r="A113" s="63"/>
      <c r="B113" s="64"/>
      <c r="C113" s="39"/>
      <c r="D113" s="39"/>
      <c r="E113" s="40" t="s">
        <v>82</v>
      </c>
      <c r="F113" s="41"/>
      <c r="G113" s="160"/>
      <c r="H113" s="50" t="s">
        <v>78</v>
      </c>
      <c r="I113" s="49"/>
      <c r="J113" s="44"/>
    </row>
    <row r="114" spans="1:9" s="57" customFormat="1" ht="12.75">
      <c r="A114" s="63"/>
      <c r="B114" s="63"/>
      <c r="C114" s="172"/>
      <c r="D114" s="214">
        <v>6050</v>
      </c>
      <c r="E114" s="398" t="s">
        <v>65</v>
      </c>
      <c r="F114" s="355">
        <v>123300</v>
      </c>
      <c r="G114" s="549">
        <v>54794</v>
      </c>
      <c r="H114" s="98">
        <f>G114*100/F114</f>
        <v>44.439578264395784</v>
      </c>
      <c r="I114" s="170">
        <v>0</v>
      </c>
    </row>
    <row r="115" spans="1:11" s="57" customFormat="1" ht="38.25">
      <c r="A115" s="202"/>
      <c r="B115" s="202"/>
      <c r="C115" s="202"/>
      <c r="D115" s="211"/>
      <c r="E115" s="511" t="s">
        <v>235</v>
      </c>
      <c r="F115" s="342" t="s">
        <v>78</v>
      </c>
      <c r="G115" s="544">
        <v>29994</v>
      </c>
      <c r="H115" s="346" t="s">
        <v>78</v>
      </c>
      <c r="I115" s="225">
        <v>0</v>
      </c>
      <c r="K115" s="386">
        <f>SUM(G115:G116,G117:G118)</f>
        <v>54794</v>
      </c>
    </row>
    <row r="116" spans="1:10" s="18" customFormat="1" ht="38.25">
      <c r="A116" s="202"/>
      <c r="B116" s="202"/>
      <c r="C116" s="202"/>
      <c r="D116" s="211"/>
      <c r="E116" s="511" t="s">
        <v>236</v>
      </c>
      <c r="F116" s="342" t="s">
        <v>78</v>
      </c>
      <c r="G116" s="544">
        <v>0</v>
      </c>
      <c r="H116" s="346" t="s">
        <v>78</v>
      </c>
      <c r="I116" s="225">
        <v>0</v>
      </c>
      <c r="J116" s="17"/>
    </row>
    <row r="117" spans="1:10" s="18" customFormat="1" ht="25.5">
      <c r="A117" s="43"/>
      <c r="B117" s="44"/>
      <c r="C117" s="202"/>
      <c r="D117" s="211"/>
      <c r="E117" s="511" t="s">
        <v>237</v>
      </c>
      <c r="F117" s="342" t="s">
        <v>78</v>
      </c>
      <c r="G117" s="544">
        <v>0</v>
      </c>
      <c r="H117" s="346" t="s">
        <v>78</v>
      </c>
      <c r="I117" s="225">
        <v>0</v>
      </c>
      <c r="J117" s="17"/>
    </row>
    <row r="118" spans="1:10" s="5" customFormat="1" ht="51">
      <c r="A118" s="43"/>
      <c r="B118" s="83"/>
      <c r="C118" s="290"/>
      <c r="D118" s="89"/>
      <c r="E118" s="511" t="s">
        <v>238</v>
      </c>
      <c r="F118" s="342" t="s">
        <v>78</v>
      </c>
      <c r="G118" s="544">
        <v>24800</v>
      </c>
      <c r="H118" s="346" t="s">
        <v>78</v>
      </c>
      <c r="I118" s="225">
        <v>0</v>
      </c>
      <c r="J118" s="4"/>
    </row>
    <row r="119" spans="1:10" s="36" customFormat="1" ht="12.75">
      <c r="A119" s="13"/>
      <c r="B119" s="362">
        <v>70095</v>
      </c>
      <c r="C119" s="9"/>
      <c r="D119" s="9"/>
      <c r="E119" s="94" t="s">
        <v>57</v>
      </c>
      <c r="F119" s="189">
        <f>SUM(F120)</f>
        <v>1355600</v>
      </c>
      <c r="G119" s="189">
        <f>SUM(G120)</f>
        <v>1212551.2200000002</v>
      </c>
      <c r="H119" s="26">
        <f>G119*100/F119</f>
        <v>89.4475671289466</v>
      </c>
      <c r="I119" s="59">
        <f>SUM(I120)</f>
        <v>71757.02</v>
      </c>
      <c r="J119" s="35"/>
    </row>
    <row r="120" spans="1:11" s="36" customFormat="1" ht="102">
      <c r="A120" s="60"/>
      <c r="B120" s="213"/>
      <c r="C120" s="29"/>
      <c r="D120" s="29"/>
      <c r="E120" s="31" t="s">
        <v>16</v>
      </c>
      <c r="F120" s="91">
        <f>SUM(F122:F134)</f>
        <v>1355600</v>
      </c>
      <c r="G120" s="91">
        <f>SUM(G122:G134)</f>
        <v>1212551.2200000002</v>
      </c>
      <c r="H120" s="33">
        <f>G120*100/F120</f>
        <v>89.4475671289466</v>
      </c>
      <c r="I120" s="34">
        <f>SUM(I122:I133)</f>
        <v>71757.02</v>
      </c>
      <c r="J120" s="35"/>
      <c r="K120" s="386" t="s">
        <v>78</v>
      </c>
    </row>
    <row r="121" spans="1:10" s="36" customFormat="1" ht="12.75">
      <c r="A121" s="63"/>
      <c r="B121" s="64"/>
      <c r="C121" s="39"/>
      <c r="D121" s="39"/>
      <c r="E121" s="40" t="s">
        <v>82</v>
      </c>
      <c r="F121" s="41"/>
      <c r="G121" s="113"/>
      <c r="H121" s="33" t="s">
        <v>78</v>
      </c>
      <c r="I121" s="34"/>
      <c r="J121" s="35"/>
    </row>
    <row r="122" spans="1:10" s="36" customFormat="1" ht="12.75">
      <c r="A122" s="63"/>
      <c r="B122" s="37"/>
      <c r="C122" s="65"/>
      <c r="D122" s="73">
        <v>4110</v>
      </c>
      <c r="E122" s="31" t="s">
        <v>73</v>
      </c>
      <c r="F122" s="74">
        <v>1610</v>
      </c>
      <c r="G122" s="113">
        <v>1506.51</v>
      </c>
      <c r="H122" s="33">
        <f aca="true" t="shared" si="3" ref="H122:H133">G122*100/F122</f>
        <v>93.57204968944099</v>
      </c>
      <c r="I122" s="34">
        <v>103.14</v>
      </c>
      <c r="J122" s="35"/>
    </row>
    <row r="123" spans="1:10" s="36" customFormat="1" ht="25.5">
      <c r="A123" s="63"/>
      <c r="B123" s="37"/>
      <c r="C123" s="65"/>
      <c r="D123" s="73">
        <v>4170</v>
      </c>
      <c r="E123" s="31" t="s">
        <v>89</v>
      </c>
      <c r="F123" s="74">
        <v>11090</v>
      </c>
      <c r="G123" s="113">
        <v>8763.87</v>
      </c>
      <c r="H123" s="33">
        <f t="shared" si="3"/>
        <v>79.02497745716863</v>
      </c>
      <c r="I123" s="34">
        <v>150.48</v>
      </c>
      <c r="J123" s="35"/>
    </row>
    <row r="124" spans="1:10" s="36" customFormat="1" ht="12.75">
      <c r="A124" s="63"/>
      <c r="B124" s="37"/>
      <c r="C124" s="65"/>
      <c r="D124" s="73">
        <v>4210</v>
      </c>
      <c r="E124" s="31" t="s">
        <v>165</v>
      </c>
      <c r="F124" s="48">
        <v>32000</v>
      </c>
      <c r="G124" s="113">
        <v>27949.18</v>
      </c>
      <c r="H124" s="33">
        <f t="shared" si="3"/>
        <v>87.3411875</v>
      </c>
      <c r="I124" s="34">
        <v>707.47</v>
      </c>
      <c r="J124" s="35"/>
    </row>
    <row r="125" spans="1:10" s="36" customFormat="1" ht="12.75">
      <c r="A125" s="63"/>
      <c r="B125" s="37"/>
      <c r="C125" s="65"/>
      <c r="D125" s="73">
        <v>4260</v>
      </c>
      <c r="E125" s="31" t="s">
        <v>170</v>
      </c>
      <c r="F125" s="48">
        <v>276785</v>
      </c>
      <c r="G125" s="113">
        <v>243421.46</v>
      </c>
      <c r="H125" s="33">
        <f t="shared" si="3"/>
        <v>87.94604476398649</v>
      </c>
      <c r="I125" s="34">
        <v>14927.19</v>
      </c>
      <c r="J125" s="35"/>
    </row>
    <row r="126" spans="1:10" s="36" customFormat="1" ht="12.75">
      <c r="A126" s="63"/>
      <c r="B126" s="37"/>
      <c r="C126" s="65"/>
      <c r="D126" s="73">
        <v>4270</v>
      </c>
      <c r="E126" s="31" t="s">
        <v>166</v>
      </c>
      <c r="F126" s="48">
        <v>265078</v>
      </c>
      <c r="G126" s="113">
        <v>249393.33</v>
      </c>
      <c r="H126" s="33">
        <f t="shared" si="3"/>
        <v>94.08299821184708</v>
      </c>
      <c r="I126" s="34">
        <v>21089.76</v>
      </c>
      <c r="J126" s="35"/>
    </row>
    <row r="127" spans="1:10" s="36" customFormat="1" ht="12.75">
      <c r="A127" s="63"/>
      <c r="B127" s="37"/>
      <c r="C127" s="65"/>
      <c r="D127" s="73">
        <v>4300</v>
      </c>
      <c r="E127" s="31" t="s">
        <v>168</v>
      </c>
      <c r="F127" s="48">
        <v>654198</v>
      </c>
      <c r="G127" s="113">
        <v>598598.57</v>
      </c>
      <c r="H127" s="33">
        <f t="shared" si="3"/>
        <v>91.50113115601086</v>
      </c>
      <c r="I127" s="34">
        <v>34778.98</v>
      </c>
      <c r="J127" s="35"/>
    </row>
    <row r="128" spans="1:10" s="36" customFormat="1" ht="25.5">
      <c r="A128" s="63"/>
      <c r="B128" s="37"/>
      <c r="C128" s="65"/>
      <c r="D128" s="73">
        <v>4400</v>
      </c>
      <c r="E128" s="31" t="s">
        <v>173</v>
      </c>
      <c r="F128" s="48">
        <v>2200</v>
      </c>
      <c r="G128" s="113">
        <v>0</v>
      </c>
      <c r="H128" s="33">
        <f t="shared" si="3"/>
        <v>0</v>
      </c>
      <c r="I128" s="34">
        <v>0</v>
      </c>
      <c r="J128" s="35"/>
    </row>
    <row r="129" spans="1:10" s="36" customFormat="1" ht="12.75">
      <c r="A129" s="63"/>
      <c r="B129" s="37"/>
      <c r="C129" s="65"/>
      <c r="D129" s="73">
        <v>4430</v>
      </c>
      <c r="E129" s="31" t="s">
        <v>176</v>
      </c>
      <c r="F129" s="48">
        <v>125</v>
      </c>
      <c r="G129" s="113">
        <v>125</v>
      </c>
      <c r="H129" s="33">
        <f t="shared" si="3"/>
        <v>100</v>
      </c>
      <c r="I129" s="34">
        <v>0</v>
      </c>
      <c r="J129" s="35"/>
    </row>
    <row r="130" spans="1:10" s="36" customFormat="1" ht="25.5">
      <c r="A130" s="63"/>
      <c r="B130" s="37"/>
      <c r="C130" s="65"/>
      <c r="D130" s="73">
        <v>4520</v>
      </c>
      <c r="E130" s="31" t="s">
        <v>179</v>
      </c>
      <c r="F130" s="48">
        <v>78000</v>
      </c>
      <c r="G130" s="113">
        <v>68129.07</v>
      </c>
      <c r="H130" s="33">
        <f>G130*100/F130</f>
        <v>87.34496153846155</v>
      </c>
      <c r="I130" s="34">
        <v>0</v>
      </c>
      <c r="J130" s="35"/>
    </row>
    <row r="131" spans="1:10" s="36" customFormat="1" ht="12.75">
      <c r="A131" s="63"/>
      <c r="B131" s="37"/>
      <c r="C131" s="65"/>
      <c r="D131" s="73">
        <v>4580</v>
      </c>
      <c r="E131" s="31" t="s">
        <v>239</v>
      </c>
      <c r="F131" s="48">
        <v>300</v>
      </c>
      <c r="G131" s="113">
        <v>235.1</v>
      </c>
      <c r="H131" s="33">
        <f>G131*100/F131</f>
        <v>78.36666666666666</v>
      </c>
      <c r="I131" s="34">
        <v>0</v>
      </c>
      <c r="J131" s="35"/>
    </row>
    <row r="132" spans="1:10" s="36" customFormat="1" ht="25.5">
      <c r="A132" s="63"/>
      <c r="B132" s="37"/>
      <c r="C132" s="65"/>
      <c r="D132" s="73">
        <v>4590</v>
      </c>
      <c r="E132" s="31" t="s">
        <v>180</v>
      </c>
      <c r="F132" s="48">
        <v>14214</v>
      </c>
      <c r="G132" s="113">
        <v>3623.07</v>
      </c>
      <c r="H132" s="33">
        <f t="shared" si="3"/>
        <v>25.489447024060784</v>
      </c>
      <c r="I132" s="34">
        <v>0</v>
      </c>
      <c r="J132" s="35"/>
    </row>
    <row r="133" spans="1:10" s="45" customFormat="1" ht="12.75">
      <c r="A133" s="37"/>
      <c r="B133" s="37"/>
      <c r="C133" s="70"/>
      <c r="D133" s="71">
        <v>4610</v>
      </c>
      <c r="E133" s="72" t="s">
        <v>178</v>
      </c>
      <c r="F133" s="230">
        <v>20000</v>
      </c>
      <c r="G133" s="113">
        <v>10659.7</v>
      </c>
      <c r="H133" s="33">
        <f t="shared" si="3"/>
        <v>53.2985</v>
      </c>
      <c r="I133" s="34">
        <v>0</v>
      </c>
      <c r="J133" s="44"/>
    </row>
    <row r="134" spans="1:10" s="57" customFormat="1" ht="13.5" thickBot="1">
      <c r="A134" s="644"/>
      <c r="B134" s="645"/>
      <c r="C134" s="646"/>
      <c r="D134" s="647">
        <v>4990</v>
      </c>
      <c r="E134" s="648" t="s">
        <v>326</v>
      </c>
      <c r="F134" s="649">
        <v>0</v>
      </c>
      <c r="G134" s="553">
        <v>146.36</v>
      </c>
      <c r="H134" s="650" t="s">
        <v>78</v>
      </c>
      <c r="I134" s="553">
        <v>0</v>
      </c>
      <c r="J134" s="56"/>
    </row>
    <row r="135" spans="1:10" s="36" customFormat="1" ht="12.75">
      <c r="A135" s="254">
        <v>710</v>
      </c>
      <c r="B135" s="249"/>
      <c r="C135" s="250"/>
      <c r="D135" s="251"/>
      <c r="E135" s="252" t="s">
        <v>27</v>
      </c>
      <c r="F135" s="253">
        <f>SUM(F140,F136)</f>
        <v>40600</v>
      </c>
      <c r="G135" s="554">
        <f>SUM(G140,G136)</f>
        <v>26630</v>
      </c>
      <c r="H135" s="238">
        <f>G135*100/F135</f>
        <v>65.5911330049261</v>
      </c>
      <c r="I135" s="245">
        <f>SUM(I136,I140)</f>
        <v>4000</v>
      </c>
      <c r="J135" s="35"/>
    </row>
    <row r="136" spans="1:10" s="5" customFormat="1" ht="12.75">
      <c r="A136" s="14"/>
      <c r="B136" s="93">
        <v>71004</v>
      </c>
      <c r="C136" s="8"/>
      <c r="D136" s="9"/>
      <c r="E136" s="94" t="s">
        <v>1</v>
      </c>
      <c r="F136" s="95">
        <f>SUM(F137)</f>
        <v>37600</v>
      </c>
      <c r="G136" s="552">
        <f>SUM(G137)</f>
        <v>24600</v>
      </c>
      <c r="H136" s="26">
        <f>G136*100/F136</f>
        <v>65.42553191489361</v>
      </c>
      <c r="I136" s="59">
        <f>SUM(I137)</f>
        <v>4000</v>
      </c>
      <c r="J136" s="4"/>
    </row>
    <row r="137" spans="1:9" s="57" customFormat="1" ht="51">
      <c r="A137" s="28"/>
      <c r="B137" s="97"/>
      <c r="C137" s="96"/>
      <c r="D137" s="97"/>
      <c r="E137" s="72" t="s">
        <v>327</v>
      </c>
      <c r="F137" s="230">
        <f>SUM(F139)</f>
        <v>37600</v>
      </c>
      <c r="G137" s="230">
        <f>SUM(G139)</f>
        <v>24600</v>
      </c>
      <c r="H137" s="98">
        <f>G137*100/F137</f>
        <v>65.42553191489361</v>
      </c>
      <c r="I137" s="34">
        <f>SUM(I139)</f>
        <v>4000</v>
      </c>
    </row>
    <row r="138" spans="1:9" s="57" customFormat="1" ht="12.75">
      <c r="A138" s="63"/>
      <c r="B138" s="64"/>
      <c r="C138" s="35"/>
      <c r="D138" s="35"/>
      <c r="E138" s="443" t="s">
        <v>82</v>
      </c>
      <c r="F138" s="187"/>
      <c r="G138" s="191"/>
      <c r="H138" s="69" t="s">
        <v>78</v>
      </c>
      <c r="I138" s="68"/>
    </row>
    <row r="139" spans="1:10" s="18" customFormat="1" ht="12.75">
      <c r="A139" s="37"/>
      <c r="B139" s="390"/>
      <c r="C139" s="65"/>
      <c r="D139" s="73">
        <v>4300</v>
      </c>
      <c r="E139" s="31" t="s">
        <v>168</v>
      </c>
      <c r="F139" s="48">
        <v>37600</v>
      </c>
      <c r="G139" s="113">
        <v>24600</v>
      </c>
      <c r="H139" s="385">
        <f>G139*100/F139</f>
        <v>65.42553191489361</v>
      </c>
      <c r="I139" s="191">
        <v>4000</v>
      </c>
      <c r="J139" s="17"/>
    </row>
    <row r="140" spans="1:10" s="36" customFormat="1" ht="12.75">
      <c r="A140" s="13"/>
      <c r="B140" s="391">
        <v>71035</v>
      </c>
      <c r="C140" s="9"/>
      <c r="D140" s="9"/>
      <c r="E140" s="94" t="s">
        <v>55</v>
      </c>
      <c r="F140" s="95">
        <f>SUM(F141)</f>
        <v>3000</v>
      </c>
      <c r="G140" s="95">
        <f>SUM(G141)</f>
        <v>2030</v>
      </c>
      <c r="H140" s="26">
        <f>G140*100/F140</f>
        <v>67.66666666666667</v>
      </c>
      <c r="I140" s="59">
        <v>0</v>
      </c>
      <c r="J140" s="35"/>
    </row>
    <row r="141" spans="1:10" s="11" customFormat="1" ht="38.25">
      <c r="A141" s="28"/>
      <c r="B141" s="529"/>
      <c r="C141" s="97"/>
      <c r="D141" s="97"/>
      <c r="E141" s="72" t="s">
        <v>17</v>
      </c>
      <c r="F141" s="230">
        <f>SUM(F143:F144)</f>
        <v>3000</v>
      </c>
      <c r="G141" s="183">
        <f>SUM(G143:G144)</f>
        <v>2030</v>
      </c>
      <c r="H141" s="98">
        <f>G141*100/F141</f>
        <v>67.66666666666667</v>
      </c>
      <c r="I141" s="34">
        <f>SUM(I143:I144)</f>
        <v>0</v>
      </c>
      <c r="J141" s="10"/>
    </row>
    <row r="142" spans="1:10" s="5" customFormat="1" ht="12.75">
      <c r="A142" s="63"/>
      <c r="B142" s="37"/>
      <c r="C142" s="35"/>
      <c r="D142" s="35"/>
      <c r="E142" s="443" t="s">
        <v>82</v>
      </c>
      <c r="F142" s="187"/>
      <c r="G142" s="191"/>
      <c r="H142" s="387" t="s">
        <v>78</v>
      </c>
      <c r="I142" s="68"/>
      <c r="J142" s="4"/>
    </row>
    <row r="143" spans="1:10" s="36" customFormat="1" ht="12.75">
      <c r="A143" s="63"/>
      <c r="B143" s="37"/>
      <c r="C143" s="65"/>
      <c r="D143" s="73">
        <v>4210</v>
      </c>
      <c r="E143" s="31" t="s">
        <v>165</v>
      </c>
      <c r="F143" s="48">
        <v>1500</v>
      </c>
      <c r="G143" s="113">
        <v>1000</v>
      </c>
      <c r="H143" s="33">
        <f>G143*100/F143</f>
        <v>66.66666666666667</v>
      </c>
      <c r="I143" s="34">
        <v>0</v>
      </c>
      <c r="J143" s="35"/>
    </row>
    <row r="144" spans="1:10" s="36" customFormat="1" ht="12.75">
      <c r="A144" s="75"/>
      <c r="B144" s="76"/>
      <c r="C144" s="70"/>
      <c r="D144" s="71">
        <v>4300</v>
      </c>
      <c r="E144" s="72" t="s">
        <v>168</v>
      </c>
      <c r="F144" s="230">
        <v>1500</v>
      </c>
      <c r="G144" s="113">
        <v>1030</v>
      </c>
      <c r="H144" s="98">
        <f>G144*100/F144</f>
        <v>68.66666666666667</v>
      </c>
      <c r="I144" s="34">
        <v>0</v>
      </c>
      <c r="J144" s="35"/>
    </row>
    <row r="145" spans="1:10" s="36" customFormat="1" ht="12.75">
      <c r="A145" s="15" t="s">
        <v>75</v>
      </c>
      <c r="B145" s="16">
        <v>3</v>
      </c>
      <c r="C145" s="56"/>
      <c r="D145" s="56"/>
      <c r="E145" s="79"/>
      <c r="F145" s="56"/>
      <c r="G145" s="498"/>
      <c r="H145" s="80" t="s">
        <v>78</v>
      </c>
      <c r="I145" s="78"/>
      <c r="J145" s="35"/>
    </row>
    <row r="146" spans="1:10" s="36" customFormat="1" ht="13.5" thickBot="1">
      <c r="A146" s="15"/>
      <c r="B146" s="16"/>
      <c r="C146" s="56"/>
      <c r="D146" s="56"/>
      <c r="E146" s="79"/>
      <c r="F146" s="56"/>
      <c r="G146" s="498"/>
      <c r="H146" s="80"/>
      <c r="I146" s="78"/>
      <c r="J146" s="35"/>
    </row>
    <row r="147" spans="1:10" s="36" customFormat="1" ht="13.5" thickBot="1">
      <c r="A147" s="19" t="s">
        <v>37</v>
      </c>
      <c r="B147" s="20" t="s">
        <v>70</v>
      </c>
      <c r="C147" s="655" t="s">
        <v>50</v>
      </c>
      <c r="D147" s="656"/>
      <c r="E147" s="21" t="s">
        <v>36</v>
      </c>
      <c r="F147" s="20" t="s">
        <v>79</v>
      </c>
      <c r="G147" s="409" t="s">
        <v>80</v>
      </c>
      <c r="H147" s="22" t="s">
        <v>81</v>
      </c>
      <c r="I147" s="201" t="s">
        <v>86</v>
      </c>
      <c r="J147" s="35"/>
    </row>
    <row r="148" spans="1:10" s="36" customFormat="1" ht="12.75">
      <c r="A148" s="474">
        <v>750</v>
      </c>
      <c r="B148" s="241"/>
      <c r="C148" s="241"/>
      <c r="D148" s="242"/>
      <c r="E148" s="475" t="s">
        <v>64</v>
      </c>
      <c r="F148" s="476">
        <f>SUM(F149,F154,F160,F198,F215)</f>
        <v>7190350.6899999995</v>
      </c>
      <c r="G148" s="476">
        <f>SUM(G149,G154,G160,G198,G215)</f>
        <v>6515494.160000001</v>
      </c>
      <c r="H148" s="477">
        <f>G148*100/F148</f>
        <v>90.6144142463238</v>
      </c>
      <c r="I148" s="530">
        <f>SUM(I149,I154,I160,I198,I215)</f>
        <v>581619.7100000001</v>
      </c>
      <c r="J148" s="35"/>
    </row>
    <row r="149" spans="1:10" s="5" customFormat="1" ht="12.75">
      <c r="A149" s="14"/>
      <c r="B149" s="99">
        <v>75011</v>
      </c>
      <c r="C149" s="2"/>
      <c r="D149" s="3"/>
      <c r="E149" s="25" t="s">
        <v>83</v>
      </c>
      <c r="F149" s="90">
        <f>SUM(F150)</f>
        <v>181812</v>
      </c>
      <c r="G149" s="523">
        <f>SUM(G150)</f>
        <v>181812</v>
      </c>
      <c r="H149" s="26">
        <f>G149*100/F149</f>
        <v>100</v>
      </c>
      <c r="I149" s="27">
        <f>SUM(I150)</f>
        <v>6516.89</v>
      </c>
      <c r="J149" s="4"/>
    </row>
    <row r="150" spans="1:11" s="36" customFormat="1" ht="25.5">
      <c r="A150" s="28"/>
      <c r="B150" s="81"/>
      <c r="C150" s="30"/>
      <c r="D150" s="29"/>
      <c r="E150" s="31" t="s">
        <v>145</v>
      </c>
      <c r="F150" s="100">
        <f>SUM(F152:F153)</f>
        <v>181812</v>
      </c>
      <c r="G150" s="100">
        <f>SUM(G152:G153)</f>
        <v>181812</v>
      </c>
      <c r="H150" s="33">
        <f>G150*100/F150</f>
        <v>100</v>
      </c>
      <c r="I150" s="34">
        <f>SUM(I152:I153)</f>
        <v>6516.89</v>
      </c>
      <c r="J150" s="35"/>
      <c r="K150" s="447">
        <f>SUM(F157:F159)</f>
        <v>210000</v>
      </c>
    </row>
    <row r="151" spans="1:10" s="36" customFormat="1" ht="12.75">
      <c r="A151" s="63"/>
      <c r="B151" s="64"/>
      <c r="C151" s="70"/>
      <c r="D151" s="70"/>
      <c r="E151" s="72" t="s">
        <v>82</v>
      </c>
      <c r="F151" s="103"/>
      <c r="G151" s="113"/>
      <c r="H151" s="33" t="s">
        <v>78</v>
      </c>
      <c r="I151" s="34"/>
      <c r="J151" s="35"/>
    </row>
    <row r="152" spans="1:11" s="36" customFormat="1" ht="12.75">
      <c r="A152" s="63"/>
      <c r="B152" s="37"/>
      <c r="C152" s="65"/>
      <c r="D152" s="73">
        <v>4010</v>
      </c>
      <c r="E152" s="31" t="s">
        <v>26</v>
      </c>
      <c r="F152" s="105">
        <v>178247</v>
      </c>
      <c r="G152" s="113">
        <v>178247</v>
      </c>
      <c r="H152" s="33">
        <f>G152*100/F152</f>
        <v>100</v>
      </c>
      <c r="I152" s="34">
        <v>6516.89</v>
      </c>
      <c r="J152" s="35"/>
      <c r="K152" s="351" t="s">
        <v>78</v>
      </c>
    </row>
    <row r="153" spans="1:10" s="36" customFormat="1" ht="12.75">
      <c r="A153" s="63"/>
      <c r="B153" s="76"/>
      <c r="C153" s="65"/>
      <c r="D153" s="73">
        <v>4110</v>
      </c>
      <c r="E153" s="31" t="s">
        <v>73</v>
      </c>
      <c r="F153" s="105">
        <v>3565</v>
      </c>
      <c r="G153" s="113">
        <v>3565</v>
      </c>
      <c r="H153" s="33">
        <f>G153*100/F153</f>
        <v>100</v>
      </c>
      <c r="I153" s="34">
        <v>0</v>
      </c>
      <c r="J153" s="35"/>
    </row>
    <row r="154" spans="1:10" s="36" customFormat="1" ht="12.75">
      <c r="A154" s="13"/>
      <c r="B154" s="93">
        <v>75022</v>
      </c>
      <c r="C154" s="2"/>
      <c r="D154" s="3"/>
      <c r="E154" s="25" t="s">
        <v>22</v>
      </c>
      <c r="F154" s="90">
        <f>SUM(F155)</f>
        <v>210000</v>
      </c>
      <c r="G154" s="523">
        <f>SUM(G155)</f>
        <v>202235.5</v>
      </c>
      <c r="H154" s="26">
        <f>G154*100/F154</f>
        <v>96.30261904761905</v>
      </c>
      <c r="I154" s="27">
        <f>SUM(I155)</f>
        <v>15085.94</v>
      </c>
      <c r="J154" s="35"/>
    </row>
    <row r="155" spans="1:10" s="36" customFormat="1" ht="38.25">
      <c r="A155" s="28"/>
      <c r="B155" s="81"/>
      <c r="C155" s="30"/>
      <c r="D155" s="29"/>
      <c r="E155" s="31" t="s">
        <v>2</v>
      </c>
      <c r="F155" s="91">
        <f>SUM(F157:F159)</f>
        <v>210000</v>
      </c>
      <c r="G155" s="148">
        <f>SUM(G157:G159)</f>
        <v>202235.5</v>
      </c>
      <c r="H155" s="33">
        <f>G155*100/F155</f>
        <v>96.30261904761905</v>
      </c>
      <c r="I155" s="34">
        <f>SUM(I157:I159)</f>
        <v>15085.94</v>
      </c>
      <c r="J155" s="35"/>
    </row>
    <row r="156" spans="1:10" s="36" customFormat="1" ht="12.75">
      <c r="A156" s="63"/>
      <c r="B156" s="64"/>
      <c r="C156" s="101"/>
      <c r="D156" s="101"/>
      <c r="E156" s="219" t="s">
        <v>82</v>
      </c>
      <c r="F156" s="209"/>
      <c r="G156" s="191"/>
      <c r="H156" s="33" t="s">
        <v>78</v>
      </c>
      <c r="I156" s="68"/>
      <c r="J156" s="35"/>
    </row>
    <row r="157" spans="1:10" s="36" customFormat="1" ht="25.5">
      <c r="A157" s="63"/>
      <c r="B157" s="37"/>
      <c r="C157" s="65"/>
      <c r="D157" s="73">
        <v>3030</v>
      </c>
      <c r="E157" s="31" t="s">
        <v>88</v>
      </c>
      <c r="F157" s="108">
        <v>199200</v>
      </c>
      <c r="G157" s="113">
        <v>192929.92</v>
      </c>
      <c r="H157" s="33">
        <f>G157*100/F157</f>
        <v>96.85236947791165</v>
      </c>
      <c r="I157" s="34">
        <v>15085.94</v>
      </c>
      <c r="J157" s="35"/>
    </row>
    <row r="158" spans="1:10" s="36" customFormat="1" ht="12.75">
      <c r="A158" s="63"/>
      <c r="B158" s="37"/>
      <c r="C158" s="65"/>
      <c r="D158" s="73">
        <v>4210</v>
      </c>
      <c r="E158" s="31" t="s">
        <v>165</v>
      </c>
      <c r="F158" s="48">
        <v>4200</v>
      </c>
      <c r="G158" s="113">
        <v>3634.58</v>
      </c>
      <c r="H158" s="33">
        <f>G158*100/F158</f>
        <v>86.53761904761905</v>
      </c>
      <c r="I158" s="34">
        <v>0</v>
      </c>
      <c r="J158" s="35"/>
    </row>
    <row r="159" spans="1:9" s="57" customFormat="1" ht="12.75">
      <c r="A159" s="63"/>
      <c r="B159" s="76"/>
      <c r="C159" s="65"/>
      <c r="D159" s="73">
        <v>4300</v>
      </c>
      <c r="E159" s="31" t="s">
        <v>168</v>
      </c>
      <c r="F159" s="48">
        <v>6600</v>
      </c>
      <c r="G159" s="113">
        <v>5671</v>
      </c>
      <c r="H159" s="33">
        <f>G159*100/F159</f>
        <v>85.92424242424242</v>
      </c>
      <c r="I159" s="34">
        <v>0</v>
      </c>
    </row>
    <row r="160" spans="1:11" s="36" customFormat="1" ht="12.75">
      <c r="A160" s="13"/>
      <c r="B160" s="216">
        <v>75023</v>
      </c>
      <c r="C160" s="12"/>
      <c r="D160" s="294"/>
      <c r="E160" s="296" t="s">
        <v>31</v>
      </c>
      <c r="F160" s="297">
        <f>SUM(F191,F161)</f>
        <v>5872549.6899999995</v>
      </c>
      <c r="G160" s="556">
        <f>SUM(G191,G161)</f>
        <v>5318605.830000001</v>
      </c>
      <c r="H160" s="298">
        <f>G160*100/F160</f>
        <v>90.56723417865199</v>
      </c>
      <c r="I160" s="299">
        <f>SUM(I191,I161)</f>
        <v>497164.77</v>
      </c>
      <c r="J160" s="35"/>
      <c r="K160" s="351" t="s">
        <v>78</v>
      </c>
    </row>
    <row r="161" spans="1:10" s="36" customFormat="1" ht="127.5">
      <c r="A161" s="28"/>
      <c r="B161" s="161"/>
      <c r="C161" s="295"/>
      <c r="D161" s="161"/>
      <c r="E161" s="194" t="s">
        <v>7</v>
      </c>
      <c r="F161" s="293">
        <f>SUM(F164:F185,F186:F190)</f>
        <v>5822549.6899999995</v>
      </c>
      <c r="G161" s="293">
        <f>SUM(G164:G185,G186:G190)</f>
        <v>5306591.450000001</v>
      </c>
      <c r="H161" s="52">
        <f>G161*100/F161</f>
        <v>91.13862023563085</v>
      </c>
      <c r="I161" s="131">
        <f>SUM(I165:I190)</f>
        <v>497164.77</v>
      </c>
      <c r="J161" s="35"/>
    </row>
    <row r="162" spans="1:10" s="36" customFormat="1" ht="89.25">
      <c r="A162" s="37"/>
      <c r="B162" s="35"/>
      <c r="C162" s="75"/>
      <c r="D162" s="101"/>
      <c r="E162" s="300" t="s">
        <v>243</v>
      </c>
      <c r="F162" s="301"/>
      <c r="G162" s="555"/>
      <c r="H162" s="33"/>
      <c r="I162" s="155"/>
      <c r="J162" s="35"/>
    </row>
    <row r="163" spans="1:10" s="36" customFormat="1" ht="12.75">
      <c r="A163" s="37"/>
      <c r="B163" s="64"/>
      <c r="C163" s="101"/>
      <c r="D163" s="101"/>
      <c r="E163" s="219" t="s">
        <v>82</v>
      </c>
      <c r="F163" s="209"/>
      <c r="G163" s="191"/>
      <c r="H163" s="33" t="s">
        <v>78</v>
      </c>
      <c r="I163" s="68"/>
      <c r="J163" s="35"/>
    </row>
    <row r="164" spans="1:11" s="57" customFormat="1" ht="12.75">
      <c r="A164" s="28"/>
      <c r="B164" s="437"/>
      <c r="C164" s="29"/>
      <c r="D164" s="311">
        <v>3020</v>
      </c>
      <c r="E164" s="182" t="s">
        <v>152</v>
      </c>
      <c r="F164" s="143">
        <v>1400</v>
      </c>
      <c r="G164" s="113">
        <v>933.8</v>
      </c>
      <c r="H164" s="385">
        <f>G164*100/F164</f>
        <v>66.7</v>
      </c>
      <c r="I164" s="113">
        <v>0</v>
      </c>
      <c r="K164" s="386" t="s">
        <v>78</v>
      </c>
    </row>
    <row r="165" spans="1:10" s="36" customFormat="1" ht="12.75">
      <c r="A165" s="37"/>
      <c r="B165" s="37"/>
      <c r="C165" s="65"/>
      <c r="D165" s="73">
        <v>4010</v>
      </c>
      <c r="E165" s="31" t="s">
        <v>26</v>
      </c>
      <c r="F165" s="108">
        <v>3293494</v>
      </c>
      <c r="G165" s="113">
        <v>3133660.09</v>
      </c>
      <c r="H165" s="33">
        <f aca="true" t="shared" si="4" ref="H165:H171">G165*100/F165</f>
        <v>95.14698038010697</v>
      </c>
      <c r="I165" s="34">
        <v>84874.92</v>
      </c>
      <c r="J165" s="35"/>
    </row>
    <row r="166" spans="1:10" s="36" customFormat="1" ht="12.75">
      <c r="A166" s="37"/>
      <c r="B166" s="37"/>
      <c r="C166" s="65"/>
      <c r="D166" s="73">
        <v>4040</v>
      </c>
      <c r="E166" s="31" t="s">
        <v>63</v>
      </c>
      <c r="F166" s="105">
        <v>238447</v>
      </c>
      <c r="G166" s="113">
        <v>238446.5</v>
      </c>
      <c r="H166" s="33">
        <f t="shared" si="4"/>
        <v>99.99979030979631</v>
      </c>
      <c r="I166" s="34">
        <v>256869.65</v>
      </c>
      <c r="J166" s="35"/>
    </row>
    <row r="167" spans="1:10" s="36" customFormat="1" ht="12.75">
      <c r="A167" s="63"/>
      <c r="B167" s="37"/>
      <c r="C167" s="451"/>
      <c r="D167" s="71">
        <v>4100</v>
      </c>
      <c r="E167" s="72" t="s">
        <v>48</v>
      </c>
      <c r="F167" s="228">
        <v>39000</v>
      </c>
      <c r="G167" s="113">
        <v>34399</v>
      </c>
      <c r="H167" s="33">
        <f>G167*100/F167</f>
        <v>88.2025641025641</v>
      </c>
      <c r="I167" s="34">
        <v>0</v>
      </c>
      <c r="J167" s="35"/>
    </row>
    <row r="168" spans="1:10" s="36" customFormat="1" ht="12.75">
      <c r="A168" s="37"/>
      <c r="B168" s="37"/>
      <c r="C168" s="65"/>
      <c r="D168" s="73">
        <v>4110</v>
      </c>
      <c r="E168" s="31" t="s">
        <v>73</v>
      </c>
      <c r="F168" s="105">
        <v>625815</v>
      </c>
      <c r="G168" s="113">
        <v>594075.02</v>
      </c>
      <c r="H168" s="33">
        <f t="shared" si="4"/>
        <v>94.92821680528591</v>
      </c>
      <c r="I168" s="34">
        <v>77271.13</v>
      </c>
      <c r="J168" s="35"/>
    </row>
    <row r="169" spans="1:10" s="36" customFormat="1" ht="12.75">
      <c r="A169" s="37"/>
      <c r="B169" s="37"/>
      <c r="C169" s="65"/>
      <c r="D169" s="73">
        <v>4120</v>
      </c>
      <c r="E169" s="31" t="s">
        <v>41</v>
      </c>
      <c r="F169" s="109">
        <v>71350</v>
      </c>
      <c r="G169" s="113">
        <v>69196.66</v>
      </c>
      <c r="H169" s="33">
        <f t="shared" si="4"/>
        <v>96.98200420462508</v>
      </c>
      <c r="I169" s="34">
        <v>10494.32</v>
      </c>
      <c r="J169" s="35"/>
    </row>
    <row r="170" spans="1:10" s="36" customFormat="1" ht="12.75">
      <c r="A170" s="37"/>
      <c r="B170" s="37"/>
      <c r="C170" s="65"/>
      <c r="D170" s="73">
        <v>4140</v>
      </c>
      <c r="E170" s="31" t="s">
        <v>181</v>
      </c>
      <c r="F170" s="48">
        <v>50000</v>
      </c>
      <c r="G170" s="113">
        <v>42924</v>
      </c>
      <c r="H170" s="33">
        <f t="shared" si="4"/>
        <v>85.848</v>
      </c>
      <c r="I170" s="34">
        <v>3034</v>
      </c>
      <c r="J170" s="35"/>
    </row>
    <row r="171" spans="1:10" s="36" customFormat="1" ht="25.5">
      <c r="A171" s="37"/>
      <c r="B171" s="82"/>
      <c r="C171" s="65"/>
      <c r="D171" s="73">
        <v>4170</v>
      </c>
      <c r="E171" s="31" t="s">
        <v>89</v>
      </c>
      <c r="F171" s="109">
        <v>40000</v>
      </c>
      <c r="G171" s="113">
        <v>18800</v>
      </c>
      <c r="H171" s="98">
        <f t="shared" si="4"/>
        <v>47</v>
      </c>
      <c r="I171" s="34">
        <v>377.7</v>
      </c>
      <c r="J171" s="35"/>
    </row>
    <row r="172" spans="1:10" s="36" customFormat="1" ht="12.75">
      <c r="A172" s="63"/>
      <c r="B172" s="37"/>
      <c r="C172" s="65"/>
      <c r="D172" s="73">
        <v>4210</v>
      </c>
      <c r="E172" s="31" t="s">
        <v>165</v>
      </c>
      <c r="F172" s="48">
        <v>200600</v>
      </c>
      <c r="G172" s="113">
        <v>154732.66</v>
      </c>
      <c r="H172" s="33">
        <f aca="true" t="shared" si="5" ref="H172:H191">G172*100/F172</f>
        <v>77.13492522432702</v>
      </c>
      <c r="I172" s="34">
        <v>1671.89</v>
      </c>
      <c r="J172" s="35"/>
    </row>
    <row r="173" spans="1:10" s="36" customFormat="1" ht="12.75">
      <c r="A173" s="63"/>
      <c r="B173" s="37"/>
      <c r="C173" s="65"/>
      <c r="D173" s="73">
        <v>4260</v>
      </c>
      <c r="E173" s="31" t="s">
        <v>170</v>
      </c>
      <c r="F173" s="48">
        <v>160000</v>
      </c>
      <c r="G173" s="113">
        <v>150549.53</v>
      </c>
      <c r="H173" s="33">
        <f>G173*100/F173</f>
        <v>94.09345625</v>
      </c>
      <c r="I173" s="34">
        <v>19785.68</v>
      </c>
      <c r="J173" s="35"/>
    </row>
    <row r="174" spans="1:10" s="36" customFormat="1" ht="12.75">
      <c r="A174" s="63"/>
      <c r="B174" s="37"/>
      <c r="C174" s="65"/>
      <c r="D174" s="73">
        <v>4270</v>
      </c>
      <c r="E174" s="31" t="s">
        <v>166</v>
      </c>
      <c r="F174" s="48">
        <v>110000</v>
      </c>
      <c r="G174" s="113">
        <v>92410.06</v>
      </c>
      <c r="H174" s="33">
        <f t="shared" si="5"/>
        <v>84.00914545454546</v>
      </c>
      <c r="I174" s="34">
        <v>12024.77</v>
      </c>
      <c r="J174" s="35"/>
    </row>
    <row r="175" spans="1:10" s="36" customFormat="1" ht="12.75">
      <c r="A175" s="63"/>
      <c r="B175" s="37"/>
      <c r="C175" s="65"/>
      <c r="D175" s="73">
        <v>4280</v>
      </c>
      <c r="E175" s="31" t="s">
        <v>167</v>
      </c>
      <c r="F175" s="48">
        <v>7830</v>
      </c>
      <c r="G175" s="113">
        <v>5717</v>
      </c>
      <c r="H175" s="33">
        <f t="shared" si="5"/>
        <v>73.01404853128992</v>
      </c>
      <c r="I175" s="34">
        <v>396</v>
      </c>
      <c r="J175" s="35"/>
    </row>
    <row r="176" spans="1:10" s="36" customFormat="1" ht="12.75">
      <c r="A176" s="63"/>
      <c r="B176" s="37"/>
      <c r="C176" s="65"/>
      <c r="D176" s="73">
        <v>4300</v>
      </c>
      <c r="E176" s="31" t="s">
        <v>168</v>
      </c>
      <c r="F176" s="48">
        <v>560546.69</v>
      </c>
      <c r="G176" s="113">
        <v>450920.19</v>
      </c>
      <c r="H176" s="33">
        <f t="shared" si="5"/>
        <v>80.44293152458006</v>
      </c>
      <c r="I176" s="34">
        <v>19991.97</v>
      </c>
      <c r="J176" s="35"/>
    </row>
    <row r="177" spans="1:10" s="36" customFormat="1" ht="12.75">
      <c r="A177" s="37"/>
      <c r="B177" s="82"/>
      <c r="C177" s="65"/>
      <c r="D177" s="73">
        <v>4350</v>
      </c>
      <c r="E177" s="31" t="s">
        <v>169</v>
      </c>
      <c r="F177" s="48">
        <v>11000</v>
      </c>
      <c r="G177" s="113">
        <v>1704.07</v>
      </c>
      <c r="H177" s="33">
        <f>G177*100/F177</f>
        <v>15.491545454545454</v>
      </c>
      <c r="I177" s="34">
        <v>0</v>
      </c>
      <c r="J177" s="35"/>
    </row>
    <row r="178" spans="1:10" s="36" customFormat="1" ht="25.5">
      <c r="A178" s="63"/>
      <c r="B178" s="37"/>
      <c r="C178" s="65"/>
      <c r="D178" s="73">
        <v>4360</v>
      </c>
      <c r="E178" s="31" t="s">
        <v>171</v>
      </c>
      <c r="F178" s="48">
        <v>25000</v>
      </c>
      <c r="G178" s="113">
        <v>17576.49</v>
      </c>
      <c r="H178" s="33">
        <f>G178*100/F178</f>
        <v>70.30596000000001</v>
      </c>
      <c r="I178" s="34">
        <v>1912.77</v>
      </c>
      <c r="J178" s="35"/>
    </row>
    <row r="179" spans="1:9" s="57" customFormat="1" ht="27.75" customHeight="1">
      <c r="A179" s="63"/>
      <c r="B179" s="37"/>
      <c r="C179" s="65"/>
      <c r="D179" s="73">
        <v>4370</v>
      </c>
      <c r="E179" s="31" t="s">
        <v>172</v>
      </c>
      <c r="F179" s="48">
        <v>33000</v>
      </c>
      <c r="G179" s="113">
        <v>32228.2</v>
      </c>
      <c r="H179" s="33">
        <f>G179*100/F179</f>
        <v>97.66121212121212</v>
      </c>
      <c r="I179" s="34">
        <v>141.23</v>
      </c>
    </row>
    <row r="180" spans="1:9" s="57" customFormat="1" ht="12.75">
      <c r="A180" s="63"/>
      <c r="B180" s="37"/>
      <c r="C180" s="65"/>
      <c r="D180" s="73">
        <v>4380</v>
      </c>
      <c r="E180" s="182" t="s">
        <v>328</v>
      </c>
      <c r="F180" s="48">
        <v>3000</v>
      </c>
      <c r="G180" s="113">
        <v>0</v>
      </c>
      <c r="H180" s="33">
        <f>G180*100/F180</f>
        <v>0</v>
      </c>
      <c r="I180" s="34">
        <v>0</v>
      </c>
    </row>
    <row r="181" spans="1:9" s="57" customFormat="1" ht="25.5">
      <c r="A181" s="63"/>
      <c r="B181" s="37"/>
      <c r="C181" s="65"/>
      <c r="D181" s="73">
        <v>4400</v>
      </c>
      <c r="E181" s="31" t="s">
        <v>173</v>
      </c>
      <c r="F181" s="48">
        <v>6100</v>
      </c>
      <c r="G181" s="113">
        <v>3714.78</v>
      </c>
      <c r="H181" s="33">
        <f t="shared" si="5"/>
        <v>60.898032786885246</v>
      </c>
      <c r="I181" s="34">
        <v>0</v>
      </c>
    </row>
    <row r="182" spans="1:10" s="18" customFormat="1" ht="12.75">
      <c r="A182" s="63"/>
      <c r="B182" s="37"/>
      <c r="C182" s="65"/>
      <c r="D182" s="73">
        <v>4410</v>
      </c>
      <c r="E182" s="31" t="s">
        <v>174</v>
      </c>
      <c r="F182" s="48">
        <v>17170</v>
      </c>
      <c r="G182" s="113">
        <v>8857.7</v>
      </c>
      <c r="H182" s="33">
        <f t="shared" si="5"/>
        <v>51.58823529411765</v>
      </c>
      <c r="I182" s="34">
        <v>366.65</v>
      </c>
      <c r="J182" s="17"/>
    </row>
    <row r="183" spans="1:10" s="36" customFormat="1" ht="12.75">
      <c r="A183" s="63"/>
      <c r="B183" s="37"/>
      <c r="C183" s="65"/>
      <c r="D183" s="73">
        <v>4420</v>
      </c>
      <c r="E183" s="31" t="s">
        <v>175</v>
      </c>
      <c r="F183" s="48">
        <v>4000</v>
      </c>
      <c r="G183" s="113">
        <v>1806.78</v>
      </c>
      <c r="H183" s="33">
        <f t="shared" si="5"/>
        <v>45.1695</v>
      </c>
      <c r="I183" s="34">
        <v>0</v>
      </c>
      <c r="J183" s="35"/>
    </row>
    <row r="184" spans="1:10" s="36" customFormat="1" ht="12.75">
      <c r="A184" s="37"/>
      <c r="B184" s="82"/>
      <c r="C184" s="65"/>
      <c r="D184" s="73">
        <v>4430</v>
      </c>
      <c r="E184" s="31" t="s">
        <v>176</v>
      </c>
      <c r="F184" s="48">
        <v>110000</v>
      </c>
      <c r="G184" s="113">
        <v>77340.15</v>
      </c>
      <c r="H184" s="33">
        <f t="shared" si="5"/>
        <v>70.30922727272727</v>
      </c>
      <c r="I184" s="34">
        <v>4370.1</v>
      </c>
      <c r="J184" s="35"/>
    </row>
    <row r="185" spans="1:10" s="36" customFormat="1" ht="12.75">
      <c r="A185" s="37"/>
      <c r="B185" s="82"/>
      <c r="C185" s="65"/>
      <c r="D185" s="73">
        <v>4440</v>
      </c>
      <c r="E185" s="31" t="s">
        <v>177</v>
      </c>
      <c r="F185" s="48">
        <v>80897</v>
      </c>
      <c r="G185" s="113">
        <v>80896.31</v>
      </c>
      <c r="H185" s="33">
        <f t="shared" si="5"/>
        <v>99.99914706354994</v>
      </c>
      <c r="I185" s="34">
        <v>0</v>
      </c>
      <c r="J185" s="35"/>
    </row>
    <row r="186" spans="1:9" s="57" customFormat="1" ht="25.5">
      <c r="A186" s="37"/>
      <c r="B186" s="82"/>
      <c r="C186" s="39"/>
      <c r="D186" s="42">
        <v>4520</v>
      </c>
      <c r="E186" s="40" t="s">
        <v>179</v>
      </c>
      <c r="F186" s="478">
        <v>5400</v>
      </c>
      <c r="G186" s="113">
        <v>5119.38</v>
      </c>
      <c r="H186" s="33">
        <f>G186*100/F186</f>
        <v>94.80333333333333</v>
      </c>
      <c r="I186" s="34">
        <v>0</v>
      </c>
    </row>
    <row r="187" spans="1:10" s="36" customFormat="1" ht="12.75">
      <c r="A187" s="63"/>
      <c r="B187" s="37"/>
      <c r="C187" s="65"/>
      <c r="D187" s="73">
        <v>4530</v>
      </c>
      <c r="E187" s="31" t="s">
        <v>182</v>
      </c>
      <c r="F187" s="48">
        <v>46000</v>
      </c>
      <c r="G187" s="113">
        <v>22745.25</v>
      </c>
      <c r="H187" s="33">
        <f t="shared" si="5"/>
        <v>49.44619565217391</v>
      </c>
      <c r="I187" s="34">
        <v>3503</v>
      </c>
      <c r="J187" s="35"/>
    </row>
    <row r="188" spans="1:10" s="45" customFormat="1" ht="12.75">
      <c r="A188" s="37"/>
      <c r="B188" s="82"/>
      <c r="C188" s="65"/>
      <c r="D188" s="73">
        <v>4610</v>
      </c>
      <c r="E188" s="31" t="s">
        <v>178</v>
      </c>
      <c r="F188" s="48">
        <v>60000</v>
      </c>
      <c r="G188" s="113">
        <v>59153.12</v>
      </c>
      <c r="H188" s="33">
        <f t="shared" si="5"/>
        <v>98.58853333333333</v>
      </c>
      <c r="I188" s="34">
        <v>0</v>
      </c>
      <c r="J188" s="44"/>
    </row>
    <row r="189" spans="1:10" s="45" customFormat="1" ht="25.5">
      <c r="A189" s="63"/>
      <c r="B189" s="37"/>
      <c r="C189" s="65"/>
      <c r="D189" s="73">
        <v>4700</v>
      </c>
      <c r="E189" s="31" t="s">
        <v>205</v>
      </c>
      <c r="F189" s="48">
        <v>21900</v>
      </c>
      <c r="G189" s="113">
        <v>8155</v>
      </c>
      <c r="H189" s="33">
        <f>G189*100/F189</f>
        <v>37.23744292237443</v>
      </c>
      <c r="I189" s="34">
        <v>0</v>
      </c>
      <c r="J189" s="44"/>
    </row>
    <row r="190" spans="1:10" s="45" customFormat="1" ht="12.75">
      <c r="A190" s="63"/>
      <c r="B190" s="37"/>
      <c r="C190" s="65"/>
      <c r="D190" s="73">
        <v>4780</v>
      </c>
      <c r="E190" s="31" t="s">
        <v>240</v>
      </c>
      <c r="F190" s="48">
        <v>600</v>
      </c>
      <c r="G190" s="113">
        <v>529.71</v>
      </c>
      <c r="H190" s="33">
        <f t="shared" si="5"/>
        <v>88.285</v>
      </c>
      <c r="I190" s="34">
        <v>78.99</v>
      </c>
      <c r="J190" s="44"/>
    </row>
    <row r="191" spans="1:10" s="45" customFormat="1" ht="12.75">
      <c r="A191" s="37"/>
      <c r="B191" s="465"/>
      <c r="C191" s="65"/>
      <c r="D191" s="65"/>
      <c r="E191" s="31" t="s">
        <v>20</v>
      </c>
      <c r="F191" s="87">
        <f>SUM(F193)</f>
        <v>50000</v>
      </c>
      <c r="G191" s="132">
        <f>SUM(G193:G193)</f>
        <v>12014.38</v>
      </c>
      <c r="H191" s="33">
        <f t="shared" si="5"/>
        <v>24.02876</v>
      </c>
      <c r="I191" s="68">
        <v>0</v>
      </c>
      <c r="J191" s="44"/>
    </row>
    <row r="192" spans="1:10" s="45" customFormat="1" ht="12.75">
      <c r="A192" s="63"/>
      <c r="B192" s="64"/>
      <c r="C192" s="39"/>
      <c r="D192" s="39"/>
      <c r="E192" s="40" t="s">
        <v>82</v>
      </c>
      <c r="F192" s="41"/>
      <c r="G192" s="113" t="s">
        <v>78</v>
      </c>
      <c r="H192" s="33" t="s">
        <v>78</v>
      </c>
      <c r="I192" s="34"/>
      <c r="J192" s="44"/>
    </row>
    <row r="193" spans="1:10" s="36" customFormat="1" ht="25.5">
      <c r="A193" s="63"/>
      <c r="B193" s="63"/>
      <c r="C193" s="172"/>
      <c r="D193" s="214">
        <v>6060</v>
      </c>
      <c r="E193" s="289" t="s">
        <v>69</v>
      </c>
      <c r="F193" s="92">
        <v>50000</v>
      </c>
      <c r="G193" s="113">
        <v>12014.38</v>
      </c>
      <c r="H193" s="50">
        <f>G193*100/F193</f>
        <v>24.02876</v>
      </c>
      <c r="I193" s="34">
        <f>SUM(I194)</f>
        <v>0</v>
      </c>
      <c r="J193" s="35"/>
    </row>
    <row r="194" spans="1:10" s="45" customFormat="1" ht="63.75">
      <c r="A194" s="290"/>
      <c r="B194" s="290"/>
      <c r="C194" s="290"/>
      <c r="D194" s="89"/>
      <c r="E194" s="505" t="s">
        <v>329</v>
      </c>
      <c r="F194" s="345" t="s">
        <v>78</v>
      </c>
      <c r="G194" s="46">
        <v>12014.38</v>
      </c>
      <c r="H194" s="338" t="s">
        <v>78</v>
      </c>
      <c r="I194" s="291">
        <v>0</v>
      </c>
      <c r="J194" s="44"/>
    </row>
    <row r="195" spans="1:12" s="36" customFormat="1" ht="12.75">
      <c r="A195" s="15" t="s">
        <v>75</v>
      </c>
      <c r="B195" s="16">
        <v>4</v>
      </c>
      <c r="C195" s="56"/>
      <c r="D195" s="56"/>
      <c r="E195" s="79"/>
      <c r="F195" s="56"/>
      <c r="G195" s="498"/>
      <c r="H195" s="80" t="s">
        <v>78</v>
      </c>
      <c r="I195" s="78"/>
      <c r="K195" s="448">
        <f>SUM(F255:F269)</f>
        <v>232939</v>
      </c>
      <c r="L195" s="351" t="e">
        <f>SUM(#REF!,G258:G269)</f>
        <v>#REF!</v>
      </c>
    </row>
    <row r="196" spans="1:9" s="36" customFormat="1" ht="13.5" thickBot="1">
      <c r="A196" s="515"/>
      <c r="B196" s="516"/>
      <c r="C196" s="517"/>
      <c r="D196" s="517"/>
      <c r="E196" s="518"/>
      <c r="F196" s="517"/>
      <c r="G196" s="519"/>
      <c r="H196" s="486"/>
      <c r="I196" s="520"/>
    </row>
    <row r="197" spans="1:10" s="36" customFormat="1" ht="13.5" thickBot="1">
      <c r="A197" s="19" t="s">
        <v>37</v>
      </c>
      <c r="B197" s="20" t="s">
        <v>70</v>
      </c>
      <c r="C197" s="655" t="s">
        <v>50</v>
      </c>
      <c r="D197" s="656"/>
      <c r="E197" s="21" t="s">
        <v>36</v>
      </c>
      <c r="F197" s="20" t="s">
        <v>79</v>
      </c>
      <c r="G197" s="409" t="s">
        <v>80</v>
      </c>
      <c r="H197" s="22" t="s">
        <v>81</v>
      </c>
      <c r="I197" s="201" t="s">
        <v>86</v>
      </c>
      <c r="J197" s="35"/>
    </row>
    <row r="198" spans="1:10" s="36" customFormat="1" ht="12.75">
      <c r="A198" s="13"/>
      <c r="B198" s="99">
        <v>75075</v>
      </c>
      <c r="C198" s="2"/>
      <c r="D198" s="3"/>
      <c r="E198" s="25" t="s">
        <v>49</v>
      </c>
      <c r="F198" s="198">
        <f>SUM(F199,F205,F210)</f>
        <v>64651</v>
      </c>
      <c r="G198" s="198">
        <f>SUM(G199,G205,G210)</f>
        <v>60442.1</v>
      </c>
      <c r="H198" s="26">
        <f>G198*100/F198</f>
        <v>93.48981454269848</v>
      </c>
      <c r="I198" s="27">
        <f>SUM(I199)</f>
        <v>984</v>
      </c>
      <c r="J198" s="35"/>
    </row>
    <row r="199" spans="1:10" s="36" customFormat="1" ht="38.25">
      <c r="A199" s="28"/>
      <c r="B199" s="369"/>
      <c r="C199" s="30"/>
      <c r="D199" s="29"/>
      <c r="E199" s="31" t="s">
        <v>241</v>
      </c>
      <c r="F199" s="62">
        <f>SUM(F201:F204)</f>
        <v>56874</v>
      </c>
      <c r="G199" s="62">
        <f>SUM(G201:G204)</f>
        <v>52665.4</v>
      </c>
      <c r="H199" s="33">
        <f>G199*100/F199</f>
        <v>92.60013362872314</v>
      </c>
      <c r="I199" s="34">
        <f>SUM(I201:I204)</f>
        <v>984</v>
      </c>
      <c r="J199" s="35"/>
    </row>
    <row r="200" spans="1:10" s="36" customFormat="1" ht="12.75">
      <c r="A200" s="63"/>
      <c r="B200" s="64"/>
      <c r="C200" s="70"/>
      <c r="D200" s="70"/>
      <c r="E200" s="72" t="s">
        <v>82</v>
      </c>
      <c r="F200" s="103"/>
      <c r="G200" s="113"/>
      <c r="H200" s="33" t="s">
        <v>78</v>
      </c>
      <c r="I200" s="34"/>
      <c r="J200" s="35"/>
    </row>
    <row r="201" spans="1:9" s="57" customFormat="1" ht="12.75">
      <c r="A201" s="63"/>
      <c r="B201" s="37"/>
      <c r="C201" s="65"/>
      <c r="D201" s="73">
        <v>4210</v>
      </c>
      <c r="E201" s="31" t="s">
        <v>165</v>
      </c>
      <c r="F201" s="48">
        <v>15000</v>
      </c>
      <c r="G201" s="113">
        <v>12286.84</v>
      </c>
      <c r="H201" s="98">
        <f>G201*100/F201</f>
        <v>81.91226666666667</v>
      </c>
      <c r="I201" s="34">
        <v>0</v>
      </c>
    </row>
    <row r="202" spans="1:9" s="57" customFormat="1" ht="12.75">
      <c r="A202" s="63"/>
      <c r="B202" s="37"/>
      <c r="C202" s="65"/>
      <c r="D202" s="73">
        <v>4300</v>
      </c>
      <c r="E202" s="31" t="s">
        <v>168</v>
      </c>
      <c r="F202" s="48">
        <v>37593</v>
      </c>
      <c r="G202" s="113">
        <v>36098.16</v>
      </c>
      <c r="H202" s="98">
        <f>G202*100/F202</f>
        <v>96.02362141888119</v>
      </c>
      <c r="I202" s="34">
        <v>984</v>
      </c>
    </row>
    <row r="203" spans="1:10" s="36" customFormat="1" ht="12.75">
      <c r="A203" s="63"/>
      <c r="B203" s="37"/>
      <c r="C203" s="65"/>
      <c r="D203" s="73">
        <v>4380</v>
      </c>
      <c r="E203" s="31" t="s">
        <v>203</v>
      </c>
      <c r="F203" s="48">
        <v>1821</v>
      </c>
      <c r="G203" s="113">
        <v>1820.4</v>
      </c>
      <c r="H203" s="33">
        <f>G203*100/F203</f>
        <v>99.9670510708402</v>
      </c>
      <c r="I203" s="34">
        <v>0</v>
      </c>
      <c r="J203" s="35"/>
    </row>
    <row r="204" spans="1:10" s="5" customFormat="1" ht="12.75">
      <c r="A204" s="37"/>
      <c r="B204" s="390"/>
      <c r="C204" s="65"/>
      <c r="D204" s="73">
        <v>4430</v>
      </c>
      <c r="E204" s="31" t="s">
        <v>176</v>
      </c>
      <c r="F204" s="48">
        <v>2460</v>
      </c>
      <c r="G204" s="113">
        <v>2460</v>
      </c>
      <c r="H204" s="98">
        <f>G204*100/F204</f>
        <v>100</v>
      </c>
      <c r="I204" s="34">
        <v>0</v>
      </c>
      <c r="J204" s="4"/>
    </row>
    <row r="205" spans="1:10" s="36" customFormat="1" ht="51">
      <c r="A205" s="28"/>
      <c r="B205" s="369"/>
      <c r="C205" s="30"/>
      <c r="D205" s="29"/>
      <c r="E205" s="31" t="s">
        <v>330</v>
      </c>
      <c r="F205" s="62">
        <f>SUM(F207:F209)</f>
        <v>2500</v>
      </c>
      <c r="G205" s="62">
        <f>SUM(G207:G209)</f>
        <v>2500</v>
      </c>
      <c r="H205" s="33">
        <f>G205*100/F205</f>
        <v>100</v>
      </c>
      <c r="I205" s="34">
        <f>SUM(I207:I209)</f>
        <v>0</v>
      </c>
      <c r="J205" s="35"/>
    </row>
    <row r="206" spans="1:10" s="36" customFormat="1" ht="12.75">
      <c r="A206" s="63"/>
      <c r="B206" s="64"/>
      <c r="C206" s="70"/>
      <c r="D206" s="70"/>
      <c r="E206" s="72" t="s">
        <v>82</v>
      </c>
      <c r="F206" s="103"/>
      <c r="G206" s="113"/>
      <c r="H206" s="33" t="s">
        <v>78</v>
      </c>
      <c r="I206" s="34"/>
      <c r="J206" s="35"/>
    </row>
    <row r="207" spans="1:9" s="57" customFormat="1" ht="12.75">
      <c r="A207" s="63"/>
      <c r="B207" s="37"/>
      <c r="C207" s="65"/>
      <c r="D207" s="73">
        <v>4210</v>
      </c>
      <c r="E207" s="31" t="s">
        <v>165</v>
      </c>
      <c r="F207" s="48">
        <v>467</v>
      </c>
      <c r="G207" s="113">
        <v>467.48</v>
      </c>
      <c r="H207" s="98">
        <f>G207*100/F207</f>
        <v>100.10278372591006</v>
      </c>
      <c r="I207" s="34">
        <v>0</v>
      </c>
    </row>
    <row r="208" spans="1:9" s="57" customFormat="1" ht="12.75">
      <c r="A208" s="63"/>
      <c r="B208" s="37"/>
      <c r="C208" s="65"/>
      <c r="D208" s="73">
        <v>4217</v>
      </c>
      <c r="E208" s="31" t="s">
        <v>165</v>
      </c>
      <c r="F208" s="48">
        <v>1626</v>
      </c>
      <c r="G208" s="113">
        <v>1626.02</v>
      </c>
      <c r="H208" s="98">
        <f>G208*100/F208</f>
        <v>100.00123001230013</v>
      </c>
      <c r="I208" s="34">
        <v>0</v>
      </c>
    </row>
    <row r="209" spans="1:9" s="57" customFormat="1" ht="12.75">
      <c r="A209" s="63"/>
      <c r="B209" s="37"/>
      <c r="C209" s="65"/>
      <c r="D209" s="73">
        <v>4219</v>
      </c>
      <c r="E209" s="31" t="s">
        <v>165</v>
      </c>
      <c r="F209" s="48">
        <v>407</v>
      </c>
      <c r="G209" s="113">
        <v>406.5</v>
      </c>
      <c r="H209" s="98">
        <f>G209*100/F209</f>
        <v>99.87714987714988</v>
      </c>
      <c r="I209" s="34">
        <v>0</v>
      </c>
    </row>
    <row r="210" spans="1:10" s="36" customFormat="1" ht="38.25">
      <c r="A210" s="28"/>
      <c r="B210" s="369"/>
      <c r="C210" s="30"/>
      <c r="D210" s="29"/>
      <c r="E210" s="31" t="s">
        <v>331</v>
      </c>
      <c r="F210" s="62">
        <f>SUM(F212:F214)</f>
        <v>5277</v>
      </c>
      <c r="G210" s="62">
        <f>SUM(G212:G214)</f>
        <v>5276.7</v>
      </c>
      <c r="H210" s="33">
        <f>G210*100/F210</f>
        <v>99.99431495167708</v>
      </c>
      <c r="I210" s="34">
        <f>SUM(I212:I214)</f>
        <v>0</v>
      </c>
      <c r="J210" s="35"/>
    </row>
    <row r="211" spans="1:10" s="36" customFormat="1" ht="12.75">
      <c r="A211" s="63"/>
      <c r="B211" s="64"/>
      <c r="C211" s="70"/>
      <c r="D211" s="70"/>
      <c r="E211" s="72" t="s">
        <v>82</v>
      </c>
      <c r="F211" s="103"/>
      <c r="G211" s="113"/>
      <c r="H211" s="33" t="s">
        <v>78</v>
      </c>
      <c r="I211" s="34"/>
      <c r="J211" s="35"/>
    </row>
    <row r="212" spans="1:9" s="57" customFormat="1" ht="12.75">
      <c r="A212" s="63"/>
      <c r="B212" s="37"/>
      <c r="C212" s="65"/>
      <c r="D212" s="73">
        <v>4300</v>
      </c>
      <c r="E212" s="31" t="s">
        <v>168</v>
      </c>
      <c r="F212" s="48">
        <v>987</v>
      </c>
      <c r="G212" s="113">
        <v>986.7</v>
      </c>
      <c r="H212" s="98">
        <f>G212*100/F212</f>
        <v>99.96960486322189</v>
      </c>
      <c r="I212" s="34">
        <v>0</v>
      </c>
    </row>
    <row r="213" spans="1:9" s="57" customFormat="1" ht="12.75">
      <c r="A213" s="63"/>
      <c r="B213" s="37"/>
      <c r="C213" s="65"/>
      <c r="D213" s="73">
        <v>4307</v>
      </c>
      <c r="E213" s="31" t="s">
        <v>168</v>
      </c>
      <c r="F213" s="48">
        <v>3432</v>
      </c>
      <c r="G213" s="113">
        <v>3432</v>
      </c>
      <c r="H213" s="98">
        <f>G213*100/F213</f>
        <v>100</v>
      </c>
      <c r="I213" s="34">
        <v>0</v>
      </c>
    </row>
    <row r="214" spans="1:9" s="57" customFormat="1" ht="12.75">
      <c r="A214" s="63"/>
      <c r="B214" s="37"/>
      <c r="C214" s="65"/>
      <c r="D214" s="73">
        <v>4309</v>
      </c>
      <c r="E214" s="31" t="s">
        <v>168</v>
      </c>
      <c r="F214" s="48">
        <v>858</v>
      </c>
      <c r="G214" s="113">
        <v>858</v>
      </c>
      <c r="H214" s="98">
        <f>G214*100/F214</f>
        <v>100</v>
      </c>
      <c r="I214" s="34">
        <v>0</v>
      </c>
    </row>
    <row r="215" spans="1:11" s="36" customFormat="1" ht="12.75">
      <c r="A215" s="13"/>
      <c r="B215" s="391">
        <v>75095</v>
      </c>
      <c r="C215" s="3"/>
      <c r="D215" s="3"/>
      <c r="E215" s="94" t="s">
        <v>57</v>
      </c>
      <c r="F215" s="90">
        <f>SUM(F216,F234)</f>
        <v>861338</v>
      </c>
      <c r="G215" s="90">
        <f>SUM(G216,G234)</f>
        <v>752398.7300000002</v>
      </c>
      <c r="H215" s="26">
        <f>G215*100/F215</f>
        <v>87.3523204595641</v>
      </c>
      <c r="I215" s="27">
        <f>SUM(I216)</f>
        <v>61868.11000000001</v>
      </c>
      <c r="K215" s="351" t="s">
        <v>78</v>
      </c>
    </row>
    <row r="216" spans="1:9" s="36" customFormat="1" ht="53.25" customHeight="1">
      <c r="A216" s="28"/>
      <c r="B216" s="56"/>
      <c r="C216" s="30"/>
      <c r="D216" s="29"/>
      <c r="E216" s="31" t="s">
        <v>242</v>
      </c>
      <c r="F216" s="91">
        <f>SUM(F218:F233)</f>
        <v>851338</v>
      </c>
      <c r="G216" s="148">
        <f>SUM(G218:G233)</f>
        <v>752398.7300000002</v>
      </c>
      <c r="H216" s="33">
        <f>G216*100/F216</f>
        <v>88.37837967998611</v>
      </c>
      <c r="I216" s="34">
        <f>SUM(I218:I233)</f>
        <v>61868.11000000001</v>
      </c>
    </row>
    <row r="217" spans="1:9" s="36" customFormat="1" ht="12.75">
      <c r="A217" s="63"/>
      <c r="B217" s="64"/>
      <c r="C217" s="70"/>
      <c r="D217" s="70"/>
      <c r="E217" s="72" t="s">
        <v>82</v>
      </c>
      <c r="F217" s="103"/>
      <c r="G217" s="497"/>
      <c r="H217" s="23" t="s">
        <v>78</v>
      </c>
      <c r="I217" s="113"/>
    </row>
    <row r="218" spans="1:9" s="36" customFormat="1" ht="25.5">
      <c r="A218" s="37"/>
      <c r="B218" s="82"/>
      <c r="C218" s="65"/>
      <c r="D218" s="73">
        <v>3030</v>
      </c>
      <c r="E218" s="31" t="s">
        <v>90</v>
      </c>
      <c r="F218" s="108">
        <v>60480</v>
      </c>
      <c r="G218" s="113">
        <v>60308.39</v>
      </c>
      <c r="H218" s="33">
        <f aca="true" t="shared" si="6" ref="H218:H223">G218*100/F218</f>
        <v>99.7162533068783</v>
      </c>
      <c r="I218" s="34">
        <v>0</v>
      </c>
    </row>
    <row r="219" spans="1:9" s="36" customFormat="1" ht="12.75">
      <c r="A219" s="28"/>
      <c r="B219" s="437"/>
      <c r="C219" s="29"/>
      <c r="D219" s="73">
        <v>4010</v>
      </c>
      <c r="E219" s="31" t="s">
        <v>26</v>
      </c>
      <c r="F219" s="105">
        <v>500000</v>
      </c>
      <c r="G219" s="113">
        <v>477617.25</v>
      </c>
      <c r="H219" s="33">
        <f t="shared" si="6"/>
        <v>95.52345</v>
      </c>
      <c r="I219" s="34">
        <v>10266.91</v>
      </c>
    </row>
    <row r="220" spans="1:10" s="36" customFormat="1" ht="12.75">
      <c r="A220" s="107"/>
      <c r="B220" s="37"/>
      <c r="C220" s="65"/>
      <c r="D220" s="73">
        <v>4040</v>
      </c>
      <c r="E220" s="31" t="s">
        <v>63</v>
      </c>
      <c r="F220" s="109">
        <v>36274</v>
      </c>
      <c r="G220" s="113">
        <v>36273.66</v>
      </c>
      <c r="H220" s="33">
        <f t="shared" si="6"/>
        <v>99.99906268952971</v>
      </c>
      <c r="I220" s="34">
        <v>37495.39</v>
      </c>
      <c r="J220" s="35"/>
    </row>
    <row r="221" spans="1:10" s="36" customFormat="1" ht="12.75">
      <c r="A221" s="107"/>
      <c r="B221" s="37"/>
      <c r="C221" s="65"/>
      <c r="D221" s="73">
        <v>4110</v>
      </c>
      <c r="E221" s="31" t="s">
        <v>73</v>
      </c>
      <c r="F221" s="109">
        <v>90000</v>
      </c>
      <c r="G221" s="113">
        <v>86150.35</v>
      </c>
      <c r="H221" s="33">
        <f t="shared" si="6"/>
        <v>95.7226111111111</v>
      </c>
      <c r="I221" s="34">
        <v>10413.37</v>
      </c>
      <c r="J221" s="35"/>
    </row>
    <row r="222" spans="1:10" s="36" customFormat="1" ht="12.75">
      <c r="A222" s="63"/>
      <c r="B222" s="37"/>
      <c r="C222" s="70"/>
      <c r="D222" s="71">
        <v>4120</v>
      </c>
      <c r="E222" s="72" t="s">
        <v>41</v>
      </c>
      <c r="F222" s="184">
        <v>12000</v>
      </c>
      <c r="G222" s="113">
        <v>11053.72</v>
      </c>
      <c r="H222" s="98">
        <f t="shared" si="6"/>
        <v>92.11433333333333</v>
      </c>
      <c r="I222" s="34">
        <v>1550.4</v>
      </c>
      <c r="J222" s="35"/>
    </row>
    <row r="223" spans="1:10" s="36" customFormat="1" ht="12.75">
      <c r="A223" s="63"/>
      <c r="B223" s="37"/>
      <c r="C223" s="65"/>
      <c r="D223" s="73">
        <v>4210</v>
      </c>
      <c r="E223" s="31" t="s">
        <v>165</v>
      </c>
      <c r="F223" s="48">
        <v>41630</v>
      </c>
      <c r="G223" s="113">
        <v>25898.55</v>
      </c>
      <c r="H223" s="33">
        <f t="shared" si="6"/>
        <v>62.21126591400432</v>
      </c>
      <c r="I223" s="34">
        <v>0</v>
      </c>
      <c r="J223" s="35"/>
    </row>
    <row r="224" spans="1:10" s="36" customFormat="1" ht="12.75">
      <c r="A224" s="63"/>
      <c r="B224" s="37"/>
      <c r="C224" s="65"/>
      <c r="D224" s="73">
        <v>4260</v>
      </c>
      <c r="E224" s="31" t="s">
        <v>170</v>
      </c>
      <c r="F224" s="48">
        <v>27394</v>
      </c>
      <c r="G224" s="113">
        <v>19172.42</v>
      </c>
      <c r="H224" s="33">
        <f aca="true" t="shared" si="7" ref="H224:H234">G224*100/F224</f>
        <v>69.98766153172227</v>
      </c>
      <c r="I224" s="34">
        <v>1626.29</v>
      </c>
      <c r="J224" s="35"/>
    </row>
    <row r="225" spans="1:10" s="36" customFormat="1" ht="12.75">
      <c r="A225" s="63"/>
      <c r="B225" s="37"/>
      <c r="C225" s="65"/>
      <c r="D225" s="73">
        <v>4270</v>
      </c>
      <c r="E225" s="31" t="s">
        <v>166</v>
      </c>
      <c r="F225" s="48">
        <v>17404</v>
      </c>
      <c r="G225" s="113">
        <v>9427.5</v>
      </c>
      <c r="H225" s="33">
        <f t="shared" si="7"/>
        <v>54.16858193518731</v>
      </c>
      <c r="I225" s="34">
        <v>430.5</v>
      </c>
      <c r="J225" s="35"/>
    </row>
    <row r="226" spans="1:10" s="36" customFormat="1" ht="12.75">
      <c r="A226" s="63"/>
      <c r="B226" s="37"/>
      <c r="C226" s="65"/>
      <c r="D226" s="73">
        <v>4280</v>
      </c>
      <c r="E226" s="31" t="s">
        <v>167</v>
      </c>
      <c r="F226" s="48">
        <v>2000</v>
      </c>
      <c r="G226" s="113">
        <v>932</v>
      </c>
      <c r="H226" s="33">
        <f t="shared" si="7"/>
        <v>46.6</v>
      </c>
      <c r="I226" s="34">
        <v>0</v>
      </c>
      <c r="J226" s="35"/>
    </row>
    <row r="227" spans="1:10" s="36" customFormat="1" ht="12.75">
      <c r="A227" s="63"/>
      <c r="B227" s="37"/>
      <c r="C227" s="65"/>
      <c r="D227" s="73">
        <v>4300</v>
      </c>
      <c r="E227" s="31" t="s">
        <v>168</v>
      </c>
      <c r="F227" s="48">
        <v>36314</v>
      </c>
      <c r="G227" s="113">
        <v>1705.67</v>
      </c>
      <c r="H227" s="33">
        <f t="shared" si="7"/>
        <v>4.697003910337611</v>
      </c>
      <c r="I227" s="34">
        <v>0</v>
      </c>
      <c r="J227" s="35"/>
    </row>
    <row r="228" spans="1:10" s="36" customFormat="1" ht="38.25">
      <c r="A228" s="63"/>
      <c r="B228" s="37"/>
      <c r="C228" s="65"/>
      <c r="D228" s="73">
        <v>4370</v>
      </c>
      <c r="E228" s="31" t="s">
        <v>172</v>
      </c>
      <c r="F228" s="48">
        <v>2150</v>
      </c>
      <c r="G228" s="113">
        <v>1930.68</v>
      </c>
      <c r="H228" s="33">
        <f t="shared" si="7"/>
        <v>89.79906976744186</v>
      </c>
      <c r="I228" s="34">
        <v>85.25</v>
      </c>
      <c r="J228" s="35"/>
    </row>
    <row r="229" spans="1:10" s="36" customFormat="1" ht="25.5">
      <c r="A229" s="63"/>
      <c r="B229" s="37"/>
      <c r="C229" s="65"/>
      <c r="D229" s="73">
        <v>4400</v>
      </c>
      <c r="E229" s="31" t="s">
        <v>173</v>
      </c>
      <c r="F229" s="48">
        <v>9900</v>
      </c>
      <c r="G229" s="113">
        <v>7835.09</v>
      </c>
      <c r="H229" s="33">
        <f t="shared" si="7"/>
        <v>79.14232323232324</v>
      </c>
      <c r="I229" s="34">
        <v>0</v>
      </c>
      <c r="J229" s="35"/>
    </row>
    <row r="230" spans="1:10" s="36" customFormat="1" ht="12.75">
      <c r="A230" s="63"/>
      <c r="B230" s="37"/>
      <c r="C230" s="65"/>
      <c r="D230" s="73">
        <v>4430</v>
      </c>
      <c r="E230" s="31" t="s">
        <v>176</v>
      </c>
      <c r="F230" s="48">
        <v>1850</v>
      </c>
      <c r="G230" s="113">
        <v>1250</v>
      </c>
      <c r="H230" s="33">
        <f t="shared" si="7"/>
        <v>67.56756756756756</v>
      </c>
      <c r="I230" s="34">
        <v>0</v>
      </c>
      <c r="J230" s="35"/>
    </row>
    <row r="231" spans="1:9" s="57" customFormat="1" ht="12.75">
      <c r="A231" s="63"/>
      <c r="B231" s="37"/>
      <c r="C231" s="65"/>
      <c r="D231" s="73">
        <v>4440</v>
      </c>
      <c r="E231" s="31" t="s">
        <v>177</v>
      </c>
      <c r="F231" s="48">
        <v>12216</v>
      </c>
      <c r="G231" s="113">
        <v>12215.55</v>
      </c>
      <c r="H231" s="33">
        <f t="shared" si="7"/>
        <v>99.9963163064833</v>
      </c>
      <c r="I231" s="34">
        <v>0</v>
      </c>
    </row>
    <row r="232" spans="1:10" s="18" customFormat="1" ht="25.5">
      <c r="A232" s="37"/>
      <c r="B232" s="82"/>
      <c r="C232" s="70"/>
      <c r="D232" s="71">
        <v>4520</v>
      </c>
      <c r="E232" s="72" t="s">
        <v>179</v>
      </c>
      <c r="F232" s="230">
        <v>500</v>
      </c>
      <c r="G232" s="113">
        <v>447.9</v>
      </c>
      <c r="H232" s="33">
        <f t="shared" si="7"/>
        <v>89.58</v>
      </c>
      <c r="I232" s="34">
        <v>0</v>
      </c>
      <c r="J232" s="17"/>
    </row>
    <row r="233" spans="1:9" s="11" customFormat="1" ht="25.5">
      <c r="A233" s="63"/>
      <c r="B233" s="76"/>
      <c r="C233" s="101"/>
      <c r="D233" s="628">
        <v>4700</v>
      </c>
      <c r="E233" s="455" t="s">
        <v>205</v>
      </c>
      <c r="F233" s="230">
        <v>1226</v>
      </c>
      <c r="G233" s="191">
        <v>180</v>
      </c>
      <c r="H233" s="33">
        <f t="shared" si="7"/>
        <v>14.681892332789559</v>
      </c>
      <c r="I233" s="68">
        <v>0</v>
      </c>
    </row>
    <row r="234" spans="1:10" s="45" customFormat="1" ht="12.75">
      <c r="A234" s="37"/>
      <c r="B234" s="390"/>
      <c r="C234" s="54"/>
      <c r="D234" s="54"/>
      <c r="E234" s="55" t="s">
        <v>20</v>
      </c>
      <c r="F234" s="87">
        <f>SUM(F236)</f>
        <v>10000</v>
      </c>
      <c r="G234" s="132">
        <f>SUM(G236:G236)</f>
        <v>0</v>
      </c>
      <c r="H234" s="33">
        <f t="shared" si="7"/>
        <v>0</v>
      </c>
      <c r="I234" s="68">
        <v>0</v>
      </c>
      <c r="J234" s="44"/>
    </row>
    <row r="235" spans="1:10" s="45" customFormat="1" ht="12.75">
      <c r="A235" s="63"/>
      <c r="B235" s="64"/>
      <c r="C235" s="39"/>
      <c r="D235" s="39"/>
      <c r="E235" s="40" t="s">
        <v>82</v>
      </c>
      <c r="F235" s="41"/>
      <c r="G235" s="113" t="s">
        <v>78</v>
      </c>
      <c r="H235" s="33" t="s">
        <v>78</v>
      </c>
      <c r="I235" s="34"/>
      <c r="J235" s="44"/>
    </row>
    <row r="236" spans="1:10" s="36" customFormat="1" ht="12.75">
      <c r="A236" s="63"/>
      <c r="B236" s="63"/>
      <c r="C236" s="172"/>
      <c r="D236" s="214">
        <v>6050</v>
      </c>
      <c r="E236" s="398" t="s">
        <v>65</v>
      </c>
      <c r="F236" s="92">
        <v>10000</v>
      </c>
      <c r="G236" s="113">
        <v>0</v>
      </c>
      <c r="H236" s="50">
        <f>G236*100/F236</f>
        <v>0</v>
      </c>
      <c r="I236" s="34">
        <f>SUM(I237)</f>
        <v>0</v>
      </c>
      <c r="J236" s="35"/>
    </row>
    <row r="237" spans="1:10" s="45" customFormat="1" ht="13.5" thickBot="1">
      <c r="A237" s="231"/>
      <c r="B237" s="231"/>
      <c r="C237" s="231"/>
      <c r="D237" s="325"/>
      <c r="E237" s="586" t="s">
        <v>332</v>
      </c>
      <c r="F237" s="629" t="s">
        <v>78</v>
      </c>
      <c r="G237" s="324">
        <v>0</v>
      </c>
      <c r="H237" s="630" t="s">
        <v>78</v>
      </c>
      <c r="I237" s="631">
        <v>0</v>
      </c>
      <c r="J237" s="44"/>
    </row>
    <row r="238" spans="1:9" s="36" customFormat="1" ht="25.5">
      <c r="A238" s="254">
        <v>751</v>
      </c>
      <c r="B238" s="241"/>
      <c r="C238" s="241"/>
      <c r="D238" s="242"/>
      <c r="E238" s="243" t="s">
        <v>128</v>
      </c>
      <c r="F238" s="248">
        <f>SUM(F240,F248,F264)</f>
        <v>172330</v>
      </c>
      <c r="G238" s="248">
        <f>SUM(G240,G248,G264)</f>
        <v>171710.78</v>
      </c>
      <c r="H238" s="255">
        <f>G238*100/F238</f>
        <v>99.64067776939592</v>
      </c>
      <c r="I238" s="256">
        <f>SUM(I240,I264)</f>
        <v>0</v>
      </c>
    </row>
    <row r="239" spans="1:9" s="36" customFormat="1" ht="12.75">
      <c r="A239" s="466"/>
      <c r="B239" s="257"/>
      <c r="C239" s="257"/>
      <c r="D239" s="258"/>
      <c r="E239" s="259" t="s">
        <v>129</v>
      </c>
      <c r="F239" s="257"/>
      <c r="G239" s="558"/>
      <c r="H239" s="255" t="s">
        <v>78</v>
      </c>
      <c r="I239" s="260"/>
    </row>
    <row r="240" spans="1:9" s="57" customFormat="1" ht="25.5">
      <c r="A240" s="14"/>
      <c r="B240" s="208">
        <v>75101</v>
      </c>
      <c r="C240" s="6"/>
      <c r="D240" s="7"/>
      <c r="E240" s="119" t="s">
        <v>130</v>
      </c>
      <c r="F240" s="120">
        <f>SUM(F242)</f>
        <v>4200</v>
      </c>
      <c r="G240" s="559">
        <f>SUM(G242)</f>
        <v>4200</v>
      </c>
      <c r="H240" s="121">
        <f>G240*100/F240</f>
        <v>100</v>
      </c>
      <c r="I240" s="122">
        <f>SUM(I242)</f>
        <v>0</v>
      </c>
    </row>
    <row r="241" spans="1:9" s="36" customFormat="1" ht="12.75">
      <c r="A241" s="13"/>
      <c r="B241" s="9"/>
      <c r="C241" s="8"/>
      <c r="D241" s="9"/>
      <c r="E241" s="94" t="s">
        <v>131</v>
      </c>
      <c r="F241" s="8"/>
      <c r="G241" s="560"/>
      <c r="H241" s="23" t="s">
        <v>78</v>
      </c>
      <c r="I241" s="123"/>
    </row>
    <row r="242" spans="1:9" s="36" customFormat="1" ht="38.25">
      <c r="A242" s="28"/>
      <c r="B242" s="375"/>
      <c r="C242" s="30"/>
      <c r="D242" s="29"/>
      <c r="E242" s="31" t="s">
        <v>96</v>
      </c>
      <c r="F242" s="48">
        <f>SUM(F244:F247)</f>
        <v>4200</v>
      </c>
      <c r="G242" s="524">
        <f>SUM(G244:G247)</f>
        <v>4200</v>
      </c>
      <c r="H242" s="33">
        <f>G242*100/F242</f>
        <v>100</v>
      </c>
      <c r="I242" s="68">
        <f>SUM(I244:I247)</f>
        <v>0</v>
      </c>
    </row>
    <row r="243" spans="1:10" s="36" customFormat="1" ht="12.75">
      <c r="A243" s="37"/>
      <c r="B243" s="389"/>
      <c r="C243" s="39"/>
      <c r="D243" s="39"/>
      <c r="E243" s="40" t="s">
        <v>82</v>
      </c>
      <c r="F243" s="41"/>
      <c r="G243" s="113"/>
      <c r="H243" s="33" t="s">
        <v>78</v>
      </c>
      <c r="I243" s="34"/>
      <c r="J243" s="35"/>
    </row>
    <row r="244" spans="1:9" s="11" customFormat="1" ht="12.75">
      <c r="A244" s="37"/>
      <c r="B244" s="82"/>
      <c r="C244" s="65"/>
      <c r="D244" s="73">
        <v>4110</v>
      </c>
      <c r="E244" s="31" t="s">
        <v>73</v>
      </c>
      <c r="F244" s="77">
        <v>602</v>
      </c>
      <c r="G244" s="113">
        <v>601.68</v>
      </c>
      <c r="H244" s="33">
        <f>G244*100/F244</f>
        <v>99.94684385382058</v>
      </c>
      <c r="I244" s="34">
        <v>0</v>
      </c>
    </row>
    <row r="245" spans="1:9" s="5" customFormat="1" ht="12.75">
      <c r="A245" s="37"/>
      <c r="B245" s="82"/>
      <c r="C245" s="39"/>
      <c r="D245" s="42">
        <v>4120</v>
      </c>
      <c r="E245" s="40" t="s">
        <v>41</v>
      </c>
      <c r="F245" s="302">
        <v>86</v>
      </c>
      <c r="G245" s="160">
        <v>85.76</v>
      </c>
      <c r="H245" s="50">
        <f>G245*100/F245</f>
        <v>99.72093023255815</v>
      </c>
      <c r="I245" s="49">
        <v>0</v>
      </c>
    </row>
    <row r="246" spans="1:9" s="36" customFormat="1" ht="25.5">
      <c r="A246" s="37"/>
      <c r="B246" s="82"/>
      <c r="C246" s="364"/>
      <c r="D246" s="303">
        <v>4170</v>
      </c>
      <c r="E246" s="31" t="s">
        <v>89</v>
      </c>
      <c r="F246" s="304">
        <v>3500</v>
      </c>
      <c r="G246" s="113">
        <v>3500</v>
      </c>
      <c r="H246" s="98">
        <f>G246*100/F246</f>
        <v>100</v>
      </c>
      <c r="I246" s="34">
        <v>0</v>
      </c>
    </row>
    <row r="247" spans="1:9" s="36" customFormat="1" ht="12.75">
      <c r="A247" s="37"/>
      <c r="B247" s="390"/>
      <c r="C247" s="70"/>
      <c r="D247" s="71">
        <v>4210</v>
      </c>
      <c r="E247" s="72" t="s">
        <v>165</v>
      </c>
      <c r="F247" s="230">
        <v>12</v>
      </c>
      <c r="G247" s="113">
        <v>12.56</v>
      </c>
      <c r="H247" s="33">
        <f>G247*100/F247</f>
        <v>104.66666666666667</v>
      </c>
      <c r="I247" s="34">
        <v>0</v>
      </c>
    </row>
    <row r="248" spans="1:9" s="57" customFormat="1" ht="51">
      <c r="A248" s="13"/>
      <c r="B248" s="208">
        <v>75109</v>
      </c>
      <c r="C248" s="6"/>
      <c r="D248" s="7"/>
      <c r="E248" s="632" t="s">
        <v>333</v>
      </c>
      <c r="F248" s="120">
        <f>SUM(F250)</f>
        <v>125356</v>
      </c>
      <c r="G248" s="559">
        <f>SUM(G250)</f>
        <v>124739.28</v>
      </c>
      <c r="H248" s="121">
        <f>G248*100/F248</f>
        <v>99.50802514438878</v>
      </c>
      <c r="I248" s="122">
        <f>SUM(I250)</f>
        <v>0</v>
      </c>
    </row>
    <row r="249" spans="1:9" s="36" customFormat="1" ht="12.75">
      <c r="A249" s="13"/>
      <c r="B249" s="9"/>
      <c r="C249" s="8"/>
      <c r="D249" s="9"/>
      <c r="E249" s="94" t="s">
        <v>131</v>
      </c>
      <c r="F249" s="8"/>
      <c r="G249" s="560"/>
      <c r="H249" s="23" t="s">
        <v>78</v>
      </c>
      <c r="I249" s="123"/>
    </row>
    <row r="250" spans="1:9" s="36" customFormat="1" ht="38.25">
      <c r="A250" s="28"/>
      <c r="B250" s="375"/>
      <c r="C250" s="30"/>
      <c r="D250" s="29"/>
      <c r="E250" s="31" t="s">
        <v>245</v>
      </c>
      <c r="F250" s="48">
        <f>SUM(F255:F263)</f>
        <v>125356</v>
      </c>
      <c r="G250" s="48">
        <f>SUM(G255:G263)</f>
        <v>124739.28</v>
      </c>
      <c r="H250" s="33">
        <f>G250*100/F250</f>
        <v>99.50802514438878</v>
      </c>
      <c r="I250" s="68">
        <f>SUM(I255:I270)</f>
        <v>0</v>
      </c>
    </row>
    <row r="251" spans="1:10" s="36" customFormat="1" ht="12.75">
      <c r="A251" s="76"/>
      <c r="B251" s="536"/>
      <c r="C251" s="70"/>
      <c r="D251" s="70"/>
      <c r="E251" s="72" t="s">
        <v>82</v>
      </c>
      <c r="F251" s="209"/>
      <c r="G251" s="113"/>
      <c r="H251" s="33" t="s">
        <v>78</v>
      </c>
      <c r="I251" s="34"/>
      <c r="J251" s="35"/>
    </row>
    <row r="252" spans="1:9" s="5" customFormat="1" ht="12.75">
      <c r="A252" s="15" t="s">
        <v>75</v>
      </c>
      <c r="B252" s="16">
        <v>5</v>
      </c>
      <c r="C252" s="56"/>
      <c r="D252" s="56"/>
      <c r="E252" s="79"/>
      <c r="F252" s="56"/>
      <c r="G252" s="78"/>
      <c r="H252" s="80" t="s">
        <v>78</v>
      </c>
      <c r="I252" s="78"/>
    </row>
    <row r="253" spans="1:9" s="36" customFormat="1" ht="13.5" thickBot="1">
      <c r="A253" s="15"/>
      <c r="B253" s="16"/>
      <c r="C253" s="56"/>
      <c r="D253" s="56"/>
      <c r="E253" s="79"/>
      <c r="F253" s="56"/>
      <c r="G253" s="78"/>
      <c r="H253" s="80"/>
      <c r="I253" s="78"/>
    </row>
    <row r="254" spans="1:9" s="36" customFormat="1" ht="13.5" thickBot="1">
      <c r="A254" s="19" t="s">
        <v>37</v>
      </c>
      <c r="B254" s="20" t="s">
        <v>70</v>
      </c>
      <c r="C254" s="655" t="s">
        <v>50</v>
      </c>
      <c r="D254" s="656"/>
      <c r="E254" s="21" t="s">
        <v>36</v>
      </c>
      <c r="F254" s="20" t="s">
        <v>79</v>
      </c>
      <c r="G254" s="409" t="s">
        <v>80</v>
      </c>
      <c r="H254" s="22" t="s">
        <v>81</v>
      </c>
      <c r="I254" s="201" t="s">
        <v>86</v>
      </c>
    </row>
    <row r="255" spans="1:9" s="36" customFormat="1" ht="25.5">
      <c r="A255" s="37"/>
      <c r="B255" s="82"/>
      <c r="C255" s="65"/>
      <c r="D255" s="73">
        <v>3030</v>
      </c>
      <c r="E255" s="31" t="s">
        <v>246</v>
      </c>
      <c r="F255" s="108">
        <v>81934</v>
      </c>
      <c r="G255" s="113">
        <v>81326.8</v>
      </c>
      <c r="H255" s="33">
        <f>G255*100/F255</f>
        <v>99.25891571264677</v>
      </c>
      <c r="I255" s="34">
        <v>0</v>
      </c>
    </row>
    <row r="256" spans="1:9" s="11" customFormat="1" ht="12.75">
      <c r="A256" s="63"/>
      <c r="B256" s="37"/>
      <c r="C256" s="65"/>
      <c r="D256" s="73">
        <v>4110</v>
      </c>
      <c r="E256" s="31" t="s">
        <v>73</v>
      </c>
      <c r="F256" s="77">
        <v>1387</v>
      </c>
      <c r="G256" s="113">
        <v>1386.69</v>
      </c>
      <c r="H256" s="33">
        <f aca="true" t="shared" si="8" ref="H256:H263">G256*100/F256</f>
        <v>99.9776496034607</v>
      </c>
      <c r="I256" s="34">
        <v>0</v>
      </c>
    </row>
    <row r="257" spans="1:9" s="5" customFormat="1" ht="12.75">
      <c r="A257" s="37"/>
      <c r="B257" s="82"/>
      <c r="C257" s="39"/>
      <c r="D257" s="42">
        <v>4120</v>
      </c>
      <c r="E257" s="40" t="s">
        <v>41</v>
      </c>
      <c r="F257" s="302">
        <v>188</v>
      </c>
      <c r="G257" s="160">
        <v>187.9</v>
      </c>
      <c r="H257" s="50">
        <f t="shared" si="8"/>
        <v>99.94680851063829</v>
      </c>
      <c r="I257" s="49">
        <v>0</v>
      </c>
    </row>
    <row r="258" spans="1:9" s="36" customFormat="1" ht="25.5">
      <c r="A258" s="63"/>
      <c r="B258" s="37"/>
      <c r="C258" s="364"/>
      <c r="D258" s="303">
        <v>4170</v>
      </c>
      <c r="E258" s="31" t="s">
        <v>89</v>
      </c>
      <c r="F258" s="304">
        <v>17711</v>
      </c>
      <c r="G258" s="113">
        <v>17710.83</v>
      </c>
      <c r="H258" s="98">
        <f t="shared" si="8"/>
        <v>99.99904014454295</v>
      </c>
      <c r="I258" s="34">
        <v>0</v>
      </c>
    </row>
    <row r="259" spans="1:9" s="36" customFormat="1" ht="12.75">
      <c r="A259" s="63"/>
      <c r="B259" s="37"/>
      <c r="C259" s="70"/>
      <c r="D259" s="71">
        <v>4210</v>
      </c>
      <c r="E259" s="72" t="s">
        <v>165</v>
      </c>
      <c r="F259" s="230">
        <v>5545</v>
      </c>
      <c r="G259" s="113">
        <v>5535.91</v>
      </c>
      <c r="H259" s="33">
        <f t="shared" si="8"/>
        <v>99.8360685302074</v>
      </c>
      <c r="I259" s="34">
        <v>0</v>
      </c>
    </row>
    <row r="260" spans="1:10" s="36" customFormat="1" ht="12.75">
      <c r="A260" s="63"/>
      <c r="B260" s="37"/>
      <c r="C260" s="65"/>
      <c r="D260" s="73">
        <v>4300</v>
      </c>
      <c r="E260" s="31" t="s">
        <v>168</v>
      </c>
      <c r="F260" s="48">
        <v>17979</v>
      </c>
      <c r="G260" s="113">
        <v>17979.34</v>
      </c>
      <c r="H260" s="33">
        <f t="shared" si="8"/>
        <v>100.00189109516658</v>
      </c>
      <c r="I260" s="34">
        <v>0</v>
      </c>
      <c r="J260" s="35"/>
    </row>
    <row r="261" spans="1:10" s="36" customFormat="1" ht="12.75">
      <c r="A261" s="63"/>
      <c r="B261" s="37"/>
      <c r="C261" s="65"/>
      <c r="D261" s="73">
        <v>4350</v>
      </c>
      <c r="E261" s="31" t="s">
        <v>169</v>
      </c>
      <c r="F261" s="48">
        <v>62</v>
      </c>
      <c r="G261" s="113">
        <v>61.5</v>
      </c>
      <c r="H261" s="33">
        <f t="shared" si="8"/>
        <v>99.19354838709677</v>
      </c>
      <c r="I261" s="34">
        <v>0</v>
      </c>
      <c r="J261" s="35"/>
    </row>
    <row r="262" spans="1:10" s="36" customFormat="1" ht="25.5">
      <c r="A262" s="63"/>
      <c r="B262" s="37"/>
      <c r="C262" s="65"/>
      <c r="D262" s="73">
        <v>4360</v>
      </c>
      <c r="E262" s="31" t="s">
        <v>171</v>
      </c>
      <c r="F262" s="48">
        <v>90</v>
      </c>
      <c r="G262" s="113">
        <v>90</v>
      </c>
      <c r="H262" s="33">
        <f t="shared" si="8"/>
        <v>100</v>
      </c>
      <c r="I262" s="34">
        <v>0</v>
      </c>
      <c r="J262" s="35"/>
    </row>
    <row r="263" spans="1:10" s="18" customFormat="1" ht="12.75">
      <c r="A263" s="37"/>
      <c r="B263" s="390"/>
      <c r="C263" s="70"/>
      <c r="D263" s="71">
        <v>4410</v>
      </c>
      <c r="E263" s="72" t="s">
        <v>174</v>
      </c>
      <c r="F263" s="230">
        <v>460</v>
      </c>
      <c r="G263" s="113">
        <v>460.31</v>
      </c>
      <c r="H263" s="33">
        <f t="shared" si="8"/>
        <v>100.06739130434782</v>
      </c>
      <c r="I263" s="34">
        <v>0</v>
      </c>
      <c r="J263" s="17"/>
    </row>
    <row r="264" spans="1:9" s="57" customFormat="1" ht="12.75">
      <c r="A264" s="13"/>
      <c r="B264" s="216">
        <v>75113</v>
      </c>
      <c r="C264" s="1"/>
      <c r="D264" s="4"/>
      <c r="E264" s="125" t="s">
        <v>244</v>
      </c>
      <c r="F264" s="633">
        <f>SUM(F266)</f>
        <v>42774</v>
      </c>
      <c r="G264" s="634">
        <f>SUM(G266)</f>
        <v>42771.5</v>
      </c>
      <c r="H264" s="168">
        <f>G264*100/F264</f>
        <v>99.99415532800299</v>
      </c>
      <c r="I264" s="122">
        <f>SUM(I266)</f>
        <v>0</v>
      </c>
    </row>
    <row r="265" spans="1:9" s="36" customFormat="1" ht="12.75">
      <c r="A265" s="13"/>
      <c r="B265" s="9"/>
      <c r="C265" s="8"/>
      <c r="D265" s="9"/>
      <c r="E265" s="94" t="s">
        <v>131</v>
      </c>
      <c r="F265" s="8"/>
      <c r="G265" s="560"/>
      <c r="H265" s="23" t="s">
        <v>78</v>
      </c>
      <c r="I265" s="123"/>
    </row>
    <row r="266" spans="1:9" s="36" customFormat="1" ht="38.25">
      <c r="A266" s="28"/>
      <c r="B266" s="375"/>
      <c r="C266" s="30"/>
      <c r="D266" s="29"/>
      <c r="E266" s="31" t="s">
        <v>245</v>
      </c>
      <c r="F266" s="48">
        <f>SUM(F268:F275)</f>
        <v>42774</v>
      </c>
      <c r="G266" s="48">
        <f>SUM(G268:G275)</f>
        <v>42771.5</v>
      </c>
      <c r="H266" s="33">
        <f>G266*100/F266</f>
        <v>99.99415532800299</v>
      </c>
      <c r="I266" s="68">
        <f>SUM(I268:I275)</f>
        <v>0</v>
      </c>
    </row>
    <row r="267" spans="1:10" s="36" customFormat="1" ht="12.75">
      <c r="A267" s="37"/>
      <c r="B267" s="389"/>
      <c r="C267" s="39"/>
      <c r="D267" s="39"/>
      <c r="E267" s="40" t="s">
        <v>82</v>
      </c>
      <c r="F267" s="41"/>
      <c r="G267" s="113"/>
      <c r="H267" s="33" t="s">
        <v>78</v>
      </c>
      <c r="I267" s="34"/>
      <c r="J267" s="35"/>
    </row>
    <row r="268" spans="1:9" s="36" customFormat="1" ht="25.5">
      <c r="A268" s="37"/>
      <c r="B268" s="82"/>
      <c r="C268" s="65"/>
      <c r="D268" s="73">
        <v>3030</v>
      </c>
      <c r="E268" s="31" t="s">
        <v>246</v>
      </c>
      <c r="F268" s="108">
        <v>20975</v>
      </c>
      <c r="G268" s="113">
        <v>20974.14</v>
      </c>
      <c r="H268" s="33">
        <f>G268*100/F268</f>
        <v>99.99589988081048</v>
      </c>
      <c r="I268" s="34">
        <v>0</v>
      </c>
    </row>
    <row r="269" spans="1:9" s="11" customFormat="1" ht="12.75">
      <c r="A269" s="37"/>
      <c r="B269" s="82"/>
      <c r="C269" s="65"/>
      <c r="D269" s="73">
        <v>4110</v>
      </c>
      <c r="E269" s="31" t="s">
        <v>73</v>
      </c>
      <c r="F269" s="77">
        <v>1060</v>
      </c>
      <c r="G269" s="113">
        <v>1060.11</v>
      </c>
      <c r="H269" s="33">
        <f aca="true" t="shared" si="9" ref="H269:H275">G269*100/F269</f>
        <v>100.01037735849056</v>
      </c>
      <c r="I269" s="34">
        <v>0</v>
      </c>
    </row>
    <row r="270" spans="1:9" s="5" customFormat="1" ht="12.75">
      <c r="A270" s="63"/>
      <c r="B270" s="37"/>
      <c r="C270" s="39"/>
      <c r="D270" s="42">
        <v>4120</v>
      </c>
      <c r="E270" s="40" t="s">
        <v>41</v>
      </c>
      <c r="F270" s="302">
        <v>144</v>
      </c>
      <c r="G270" s="160">
        <v>143.81</v>
      </c>
      <c r="H270" s="50">
        <f t="shared" si="9"/>
        <v>99.86805555555556</v>
      </c>
      <c r="I270" s="49">
        <v>0</v>
      </c>
    </row>
    <row r="271" spans="1:9" s="36" customFormat="1" ht="25.5">
      <c r="A271" s="63"/>
      <c r="B271" s="37"/>
      <c r="C271" s="364"/>
      <c r="D271" s="303">
        <v>4170</v>
      </c>
      <c r="E271" s="31" t="s">
        <v>89</v>
      </c>
      <c r="F271" s="304">
        <v>8627</v>
      </c>
      <c r="G271" s="113">
        <v>8626.83</v>
      </c>
      <c r="H271" s="98">
        <f t="shared" si="9"/>
        <v>99.99802944244813</v>
      </c>
      <c r="I271" s="34">
        <v>0</v>
      </c>
    </row>
    <row r="272" spans="1:9" s="36" customFormat="1" ht="12.75">
      <c r="A272" s="63"/>
      <c r="B272" s="37"/>
      <c r="C272" s="70"/>
      <c r="D272" s="71">
        <v>4210</v>
      </c>
      <c r="E272" s="72" t="s">
        <v>165</v>
      </c>
      <c r="F272" s="230">
        <v>9007</v>
      </c>
      <c r="G272" s="113">
        <v>9007</v>
      </c>
      <c r="H272" s="33">
        <f t="shared" si="9"/>
        <v>100</v>
      </c>
      <c r="I272" s="34">
        <v>0</v>
      </c>
    </row>
    <row r="273" spans="1:10" s="36" customFormat="1" ht="12.75">
      <c r="A273" s="63"/>
      <c r="B273" s="37"/>
      <c r="C273" s="65"/>
      <c r="D273" s="73">
        <v>4300</v>
      </c>
      <c r="E273" s="31" t="s">
        <v>168</v>
      </c>
      <c r="F273" s="48">
        <v>2840</v>
      </c>
      <c r="G273" s="113">
        <v>2839.44</v>
      </c>
      <c r="H273" s="33">
        <f t="shared" si="9"/>
        <v>99.98028169014084</v>
      </c>
      <c r="I273" s="34">
        <v>0</v>
      </c>
      <c r="J273" s="35"/>
    </row>
    <row r="274" spans="1:10" s="36" customFormat="1" ht="25.5">
      <c r="A274" s="63"/>
      <c r="B274" s="37"/>
      <c r="C274" s="65"/>
      <c r="D274" s="73">
        <v>4360</v>
      </c>
      <c r="E274" s="31" t="s">
        <v>171</v>
      </c>
      <c r="F274" s="48">
        <v>60</v>
      </c>
      <c r="G274" s="113">
        <v>60</v>
      </c>
      <c r="H274" s="33">
        <f t="shared" si="9"/>
        <v>100</v>
      </c>
      <c r="I274" s="34">
        <v>0</v>
      </c>
      <c r="J274" s="35"/>
    </row>
    <row r="275" spans="1:10" s="18" customFormat="1" ht="13.5" thickBot="1">
      <c r="A275" s="127"/>
      <c r="B275" s="232"/>
      <c r="C275" s="404"/>
      <c r="D275" s="114">
        <v>4410</v>
      </c>
      <c r="E275" s="115" t="s">
        <v>174</v>
      </c>
      <c r="F275" s="323">
        <v>61</v>
      </c>
      <c r="G275" s="553">
        <v>60.17</v>
      </c>
      <c r="H275" s="128">
        <f t="shared" si="9"/>
        <v>98.63934426229508</v>
      </c>
      <c r="I275" s="116">
        <v>0</v>
      </c>
      <c r="J275" s="17"/>
    </row>
    <row r="276" spans="1:10" s="36" customFormat="1" ht="25.5">
      <c r="A276" s="651">
        <v>754</v>
      </c>
      <c r="B276" s="250"/>
      <c r="C276" s="250"/>
      <c r="D276" s="251"/>
      <c r="E276" s="252" t="s">
        <v>74</v>
      </c>
      <c r="F276" s="357">
        <f>SUM(F277)</f>
        <v>740320</v>
      </c>
      <c r="G276" s="357">
        <f>SUM(G277)</f>
        <v>672540.62</v>
      </c>
      <c r="H276" s="238">
        <f>G276*100/F276</f>
        <v>90.84458342338448</v>
      </c>
      <c r="I276" s="245">
        <f>SUM(I277)</f>
        <v>2856.3500000000004</v>
      </c>
      <c r="J276" s="35"/>
    </row>
    <row r="277" spans="1:10" s="36" customFormat="1" ht="12.75">
      <c r="A277" s="13"/>
      <c r="B277" s="216">
        <v>75412</v>
      </c>
      <c r="C277" s="8"/>
      <c r="D277" s="9"/>
      <c r="E277" s="94" t="s">
        <v>40</v>
      </c>
      <c r="F277" s="305">
        <f>SUM(F295,F278)</f>
        <v>740320</v>
      </c>
      <c r="G277" s="305">
        <f>SUM(G295,G278)</f>
        <v>672540.62</v>
      </c>
      <c r="H277" s="26">
        <f>G277*100/F277</f>
        <v>90.84458342338448</v>
      </c>
      <c r="I277" s="59">
        <f>SUM(I278)</f>
        <v>2856.3500000000004</v>
      </c>
      <c r="J277" s="35"/>
    </row>
    <row r="278" spans="1:10" s="36" customFormat="1" ht="25.5">
      <c r="A278" s="60"/>
      <c r="B278" s="61"/>
      <c r="C278" s="29"/>
      <c r="D278" s="29"/>
      <c r="E278" s="31" t="s">
        <v>97</v>
      </c>
      <c r="F278" s="100">
        <f>SUM(F280:F294)</f>
        <v>364920</v>
      </c>
      <c r="G278" s="100">
        <f>SUM(G280:G294)</f>
        <v>305064.02</v>
      </c>
      <c r="H278" s="33">
        <f>G278*100/F278</f>
        <v>83.59750630275128</v>
      </c>
      <c r="I278" s="34">
        <f>SUM(I280:I289,I290:I294)</f>
        <v>2856.3500000000004</v>
      </c>
      <c r="J278" s="35"/>
    </row>
    <row r="279" spans="1:11" s="45" customFormat="1" ht="12.75">
      <c r="A279" s="63"/>
      <c r="B279" s="37"/>
      <c r="C279" s="39"/>
      <c r="D279" s="39"/>
      <c r="E279" s="40" t="s">
        <v>82</v>
      </c>
      <c r="F279" s="203"/>
      <c r="G279" s="411"/>
      <c r="H279" s="50" t="s">
        <v>78</v>
      </c>
      <c r="I279" s="49"/>
      <c r="K279" s="350" t="s">
        <v>78</v>
      </c>
    </row>
    <row r="280" spans="1:10" s="57" customFormat="1" ht="12.75">
      <c r="A280" s="60"/>
      <c r="B280" s="28"/>
      <c r="C280" s="161"/>
      <c r="D280" s="214">
        <v>2820</v>
      </c>
      <c r="E280" s="317" t="s">
        <v>45</v>
      </c>
      <c r="F280" s="164">
        <v>37750</v>
      </c>
      <c r="G280" s="160">
        <v>36556.06</v>
      </c>
      <c r="H280" s="592">
        <f>G280*100/F280</f>
        <v>96.83724503311258</v>
      </c>
      <c r="I280" s="160">
        <v>0</v>
      </c>
      <c r="J280" s="56"/>
    </row>
    <row r="281" spans="1:10" s="57" customFormat="1" ht="12.75">
      <c r="A281" s="60"/>
      <c r="B281" s="28"/>
      <c r="C281" s="56"/>
      <c r="D281" s="437"/>
      <c r="E281" s="318" t="s">
        <v>35</v>
      </c>
      <c r="F281" s="56" t="s">
        <v>78</v>
      </c>
      <c r="G281" s="197" t="s">
        <v>78</v>
      </c>
      <c r="H281" s="280" t="s">
        <v>78</v>
      </c>
      <c r="I281" s="197"/>
      <c r="J281" s="56"/>
    </row>
    <row r="282" spans="1:10" s="57" customFormat="1" ht="25.5">
      <c r="A282" s="60"/>
      <c r="B282" s="28"/>
      <c r="C282" s="56"/>
      <c r="D282" s="437"/>
      <c r="E282" s="429" t="s">
        <v>283</v>
      </c>
      <c r="F282" s="56"/>
      <c r="G282" s="197"/>
      <c r="H282" s="385" t="s">
        <v>78</v>
      </c>
      <c r="I282" s="191"/>
      <c r="J282" s="56"/>
    </row>
    <row r="283" spans="1:10" s="36" customFormat="1" ht="25.5">
      <c r="A283" s="63"/>
      <c r="B283" s="37"/>
      <c r="C283" s="364"/>
      <c r="D283" s="303">
        <v>3030</v>
      </c>
      <c r="E283" s="432" t="s">
        <v>8</v>
      </c>
      <c r="F283" s="108">
        <v>26250</v>
      </c>
      <c r="G283" s="113">
        <v>25158.64</v>
      </c>
      <c r="H283" s="33">
        <f aca="true" t="shared" si="10" ref="H283:H289">G283*100/F283</f>
        <v>95.8424380952381</v>
      </c>
      <c r="I283" s="34">
        <v>0</v>
      </c>
      <c r="J283" s="35"/>
    </row>
    <row r="284" spans="1:10" s="36" customFormat="1" ht="12.75">
      <c r="A284" s="63"/>
      <c r="B284" s="37"/>
      <c r="C284" s="65"/>
      <c r="D284" s="73">
        <v>4110</v>
      </c>
      <c r="E284" s="31" t="s">
        <v>73</v>
      </c>
      <c r="F284" s="109">
        <v>1500</v>
      </c>
      <c r="G284" s="113">
        <v>330.04</v>
      </c>
      <c r="H284" s="33">
        <f t="shared" si="10"/>
        <v>22.002666666666666</v>
      </c>
      <c r="I284" s="34">
        <v>30.94</v>
      </c>
      <c r="J284" s="35"/>
    </row>
    <row r="285" spans="1:10" s="36" customFormat="1" ht="12.75">
      <c r="A285" s="63"/>
      <c r="B285" s="37"/>
      <c r="C285" s="39"/>
      <c r="D285" s="42">
        <v>4120</v>
      </c>
      <c r="E285" s="40" t="s">
        <v>41</v>
      </c>
      <c r="F285" s="302">
        <v>700</v>
      </c>
      <c r="G285" s="160">
        <v>0</v>
      </c>
      <c r="H285" s="98">
        <f t="shared" si="10"/>
        <v>0</v>
      </c>
      <c r="I285" s="49">
        <v>0</v>
      </c>
      <c r="J285" s="35"/>
    </row>
    <row r="286" spans="1:10" s="36" customFormat="1" ht="25.5">
      <c r="A286" s="63"/>
      <c r="B286" s="37"/>
      <c r="C286" s="65"/>
      <c r="D286" s="73">
        <v>4170</v>
      </c>
      <c r="E286" s="31" t="s">
        <v>89</v>
      </c>
      <c r="F286" s="204">
        <v>33720</v>
      </c>
      <c r="G286" s="410">
        <v>27247.45</v>
      </c>
      <c r="H286" s="33">
        <f t="shared" si="10"/>
        <v>80.8050118623962</v>
      </c>
      <c r="I286" s="34">
        <v>396.25</v>
      </c>
      <c r="J286" s="35"/>
    </row>
    <row r="287" spans="1:10" s="36" customFormat="1" ht="12.75">
      <c r="A287" s="63"/>
      <c r="B287" s="37"/>
      <c r="C287" s="65"/>
      <c r="D287" s="73">
        <v>4210</v>
      </c>
      <c r="E287" s="31" t="s">
        <v>165</v>
      </c>
      <c r="F287" s="48">
        <v>103500</v>
      </c>
      <c r="G287" s="113">
        <v>91038.03</v>
      </c>
      <c r="H287" s="33">
        <f t="shared" si="10"/>
        <v>87.95944927536232</v>
      </c>
      <c r="I287" s="34">
        <v>1766.41</v>
      </c>
      <c r="J287" s="35"/>
    </row>
    <row r="288" spans="1:10" s="36" customFormat="1" ht="12.75">
      <c r="A288" s="63"/>
      <c r="B288" s="37"/>
      <c r="C288" s="65"/>
      <c r="D288" s="73">
        <v>4260</v>
      </c>
      <c r="E288" s="31" t="s">
        <v>170</v>
      </c>
      <c r="F288" s="48">
        <v>50000</v>
      </c>
      <c r="G288" s="113">
        <v>48447.18</v>
      </c>
      <c r="H288" s="33">
        <f t="shared" si="10"/>
        <v>96.89436</v>
      </c>
      <c r="I288" s="34">
        <v>646.7</v>
      </c>
      <c r="J288" s="35"/>
    </row>
    <row r="289" spans="1:9" s="36" customFormat="1" ht="12.75">
      <c r="A289" s="63"/>
      <c r="B289" s="37"/>
      <c r="C289" s="65"/>
      <c r="D289" s="73">
        <v>4270</v>
      </c>
      <c r="E289" s="31" t="s">
        <v>166</v>
      </c>
      <c r="F289" s="48">
        <v>10000</v>
      </c>
      <c r="G289" s="113">
        <v>6311.57</v>
      </c>
      <c r="H289" s="33">
        <f t="shared" si="10"/>
        <v>63.1157</v>
      </c>
      <c r="I289" s="34">
        <v>0</v>
      </c>
    </row>
    <row r="290" spans="1:9" s="36" customFormat="1" ht="12.75">
      <c r="A290" s="63"/>
      <c r="B290" s="37"/>
      <c r="C290" s="65"/>
      <c r="D290" s="73">
        <v>4300</v>
      </c>
      <c r="E290" s="31" t="s">
        <v>168</v>
      </c>
      <c r="F290" s="48">
        <v>43850</v>
      </c>
      <c r="G290" s="113">
        <v>24950.43</v>
      </c>
      <c r="H290" s="33">
        <f aca="true" t="shared" si="11" ref="H290:H295">G290*100/F290</f>
        <v>56.899498289623715</v>
      </c>
      <c r="I290" s="34">
        <v>0</v>
      </c>
    </row>
    <row r="291" spans="1:10" s="36" customFormat="1" ht="38.25">
      <c r="A291" s="63"/>
      <c r="B291" s="37"/>
      <c r="C291" s="65"/>
      <c r="D291" s="73">
        <v>4370</v>
      </c>
      <c r="E291" s="31" t="s">
        <v>172</v>
      </c>
      <c r="F291" s="48">
        <v>2500</v>
      </c>
      <c r="G291" s="113">
        <v>1036.62</v>
      </c>
      <c r="H291" s="33">
        <f t="shared" si="11"/>
        <v>41.4648</v>
      </c>
      <c r="I291" s="34">
        <v>16.05</v>
      </c>
      <c r="J291" s="35"/>
    </row>
    <row r="292" spans="1:10" s="36" customFormat="1" ht="12.75">
      <c r="A292" s="63"/>
      <c r="B292" s="37"/>
      <c r="C292" s="65"/>
      <c r="D292" s="73">
        <v>4430</v>
      </c>
      <c r="E292" s="31" t="s">
        <v>176</v>
      </c>
      <c r="F292" s="48">
        <v>25000</v>
      </c>
      <c r="G292" s="113">
        <v>14041</v>
      </c>
      <c r="H292" s="33">
        <f t="shared" si="11"/>
        <v>56.164</v>
      </c>
      <c r="I292" s="34">
        <v>0</v>
      </c>
      <c r="J292" s="35"/>
    </row>
    <row r="293" spans="1:10" s="36" customFormat="1" ht="12.75">
      <c r="A293" s="63"/>
      <c r="B293" s="37"/>
      <c r="C293" s="65"/>
      <c r="D293" s="73">
        <v>4480</v>
      </c>
      <c r="E293" s="31" t="s">
        <v>184</v>
      </c>
      <c r="F293" s="48">
        <v>29800</v>
      </c>
      <c r="G293" s="113">
        <v>29598</v>
      </c>
      <c r="H293" s="33">
        <f t="shared" si="11"/>
        <v>99.32214765100672</v>
      </c>
      <c r="I293" s="34">
        <v>0</v>
      </c>
      <c r="J293" s="35"/>
    </row>
    <row r="294" spans="1:10" s="36" customFormat="1" ht="25.5">
      <c r="A294" s="37"/>
      <c r="B294" s="76"/>
      <c r="C294" s="65"/>
      <c r="D294" s="73">
        <v>4500</v>
      </c>
      <c r="E294" s="31" t="s">
        <v>247</v>
      </c>
      <c r="F294" s="48">
        <v>350</v>
      </c>
      <c r="G294" s="113">
        <v>349</v>
      </c>
      <c r="H294" s="33">
        <f t="shared" si="11"/>
        <v>99.71428571428571</v>
      </c>
      <c r="I294" s="34">
        <v>0</v>
      </c>
      <c r="J294" s="35"/>
    </row>
    <row r="295" spans="1:9" s="57" customFormat="1" ht="12.75">
      <c r="A295" s="37"/>
      <c r="B295" s="82"/>
      <c r="C295" s="65"/>
      <c r="D295" s="65"/>
      <c r="E295" s="31" t="s">
        <v>3</v>
      </c>
      <c r="F295" s="100">
        <f>SUM(F297)</f>
        <v>375400</v>
      </c>
      <c r="G295" s="100">
        <f>SUM(G297)</f>
        <v>367476.6</v>
      </c>
      <c r="H295" s="33">
        <f t="shared" si="11"/>
        <v>97.88934469898774</v>
      </c>
      <c r="I295" s="34">
        <v>0</v>
      </c>
    </row>
    <row r="296" spans="1:9" s="57" customFormat="1" ht="12.75">
      <c r="A296" s="63"/>
      <c r="B296" s="64"/>
      <c r="C296" s="39"/>
      <c r="D296" s="39"/>
      <c r="E296" s="40" t="s">
        <v>82</v>
      </c>
      <c r="F296" s="203"/>
      <c r="G296" s="411"/>
      <c r="H296" s="50" t="s">
        <v>78</v>
      </c>
      <c r="I296" s="49"/>
    </row>
    <row r="297" spans="1:11" s="18" customFormat="1" ht="12.75">
      <c r="A297" s="63"/>
      <c r="B297" s="63"/>
      <c r="C297" s="172"/>
      <c r="D297" s="214">
        <v>6050</v>
      </c>
      <c r="E297" s="398" t="s">
        <v>65</v>
      </c>
      <c r="F297" s="355">
        <v>375400</v>
      </c>
      <c r="G297" s="549">
        <v>367476.6</v>
      </c>
      <c r="H297" s="98">
        <f>G297*100/F297</f>
        <v>97.88934469898774</v>
      </c>
      <c r="I297" s="170">
        <v>0</v>
      </c>
      <c r="J297" s="17"/>
      <c r="K297" s="637">
        <f>SUM(G298:G302)</f>
        <v>367476.6</v>
      </c>
    </row>
    <row r="298" spans="1:9" s="11" customFormat="1" ht="12.75">
      <c r="A298" s="63"/>
      <c r="B298" s="63"/>
      <c r="C298" s="63"/>
      <c r="D298" s="82"/>
      <c r="E298" s="513" t="s">
        <v>248</v>
      </c>
      <c r="F298" s="372"/>
      <c r="G298" s="544">
        <v>91476.6</v>
      </c>
      <c r="H298" s="368" t="s">
        <v>78</v>
      </c>
      <c r="I298" s="373">
        <v>0</v>
      </c>
    </row>
    <row r="299" spans="1:9" s="11" customFormat="1" ht="25.5">
      <c r="A299" s="63"/>
      <c r="B299" s="63"/>
      <c r="C299" s="63"/>
      <c r="D299" s="82"/>
      <c r="E299" s="514" t="s">
        <v>334</v>
      </c>
      <c r="F299" s="372"/>
      <c r="G299" s="544">
        <v>60000</v>
      </c>
      <c r="H299" s="368" t="s">
        <v>78</v>
      </c>
      <c r="I299" s="373">
        <v>0</v>
      </c>
    </row>
    <row r="300" spans="1:9" s="11" customFormat="1" ht="25.5">
      <c r="A300" s="63"/>
      <c r="B300" s="63"/>
      <c r="C300" s="63"/>
      <c r="D300" s="82"/>
      <c r="E300" s="514" t="s">
        <v>335</v>
      </c>
      <c r="F300" s="372"/>
      <c r="G300" s="544">
        <v>20000</v>
      </c>
      <c r="H300" s="368"/>
      <c r="I300" s="373">
        <v>0</v>
      </c>
    </row>
    <row r="301" spans="1:9" s="11" customFormat="1" ht="12.75">
      <c r="A301" s="63"/>
      <c r="B301" s="37"/>
      <c r="C301" s="35"/>
      <c r="D301" s="82"/>
      <c r="E301" s="514" t="s">
        <v>249</v>
      </c>
      <c r="F301" s="372"/>
      <c r="G301" s="544">
        <v>102514</v>
      </c>
      <c r="H301" s="368" t="s">
        <v>78</v>
      </c>
      <c r="I301" s="373">
        <v>0</v>
      </c>
    </row>
    <row r="302" spans="1:9" s="11" customFormat="1" ht="26.25" thickBot="1">
      <c r="A302" s="127"/>
      <c r="B302" s="127"/>
      <c r="C302" s="127"/>
      <c r="D302" s="467"/>
      <c r="E302" s="638" t="s">
        <v>336</v>
      </c>
      <c r="F302" s="618"/>
      <c r="G302" s="619">
        <v>93486</v>
      </c>
      <c r="H302" s="635" t="s">
        <v>78</v>
      </c>
      <c r="I302" s="636">
        <v>0</v>
      </c>
    </row>
    <row r="303" spans="1:9" s="11" customFormat="1" ht="12.75">
      <c r="A303" s="521">
        <v>757</v>
      </c>
      <c r="B303" s="266"/>
      <c r="C303" s="263"/>
      <c r="D303" s="264"/>
      <c r="E303" s="259" t="s">
        <v>54</v>
      </c>
      <c r="F303" s="265">
        <f>SUM(F304)</f>
        <v>1013325</v>
      </c>
      <c r="G303" s="265">
        <f>SUM(G304)</f>
        <v>919340.11</v>
      </c>
      <c r="H303" s="238">
        <f>G303*100/F303</f>
        <v>90.72509905509091</v>
      </c>
      <c r="I303" s="245">
        <f>SUM(I304)</f>
        <v>30104.74</v>
      </c>
    </row>
    <row r="304" spans="1:9" s="5" customFormat="1" ht="25.5">
      <c r="A304" s="13"/>
      <c r="B304" s="233">
        <v>75702</v>
      </c>
      <c r="C304" s="4"/>
      <c r="D304" s="4"/>
      <c r="E304" s="125" t="s">
        <v>132</v>
      </c>
      <c r="F304" s="479">
        <f>SUM(F305)</f>
        <v>1013325</v>
      </c>
      <c r="G304" s="561">
        <f>SUM(G305)</f>
        <v>919340.11</v>
      </c>
      <c r="H304" s="534">
        <f>G304*100/F304</f>
        <v>90.72509905509091</v>
      </c>
      <c r="I304" s="59">
        <f>SUM(I305)</f>
        <v>30104.74</v>
      </c>
    </row>
    <row r="305" spans="1:9" s="57" customFormat="1" ht="38.25">
      <c r="A305" s="28"/>
      <c r="B305" s="582"/>
      <c r="C305" s="29"/>
      <c r="D305" s="29"/>
      <c r="E305" s="31" t="s">
        <v>305</v>
      </c>
      <c r="F305" s="207">
        <f>SUM(F307:F308)</f>
        <v>1013325</v>
      </c>
      <c r="G305" s="207">
        <f>SUM(G307:G308)</f>
        <v>919340.11</v>
      </c>
      <c r="H305" s="33">
        <f>G305*100/F305</f>
        <v>90.72509905509091</v>
      </c>
      <c r="I305" s="68">
        <f>SUM(I307:I308)</f>
        <v>30104.74</v>
      </c>
    </row>
    <row r="306" spans="1:9" s="57" customFormat="1" ht="12.75">
      <c r="A306" s="37"/>
      <c r="B306" s="389"/>
      <c r="C306" s="39"/>
      <c r="D306" s="39"/>
      <c r="E306" s="40" t="s">
        <v>82</v>
      </c>
      <c r="F306" s="41"/>
      <c r="G306" s="113"/>
      <c r="H306" s="50" t="s">
        <v>78</v>
      </c>
      <c r="I306" s="49"/>
    </row>
    <row r="307" spans="1:9" s="57" customFormat="1" ht="25.5">
      <c r="A307" s="60"/>
      <c r="B307" s="28"/>
      <c r="C307" s="97"/>
      <c r="D307" s="71">
        <v>8090</v>
      </c>
      <c r="E307" s="72" t="s">
        <v>250</v>
      </c>
      <c r="F307" s="192">
        <v>13325</v>
      </c>
      <c r="G307" s="562">
        <v>13325</v>
      </c>
      <c r="H307" s="387">
        <f>G307*100/F307</f>
        <v>100</v>
      </c>
      <c r="I307" s="410">
        <v>0</v>
      </c>
    </row>
    <row r="308" spans="1:9" s="57" customFormat="1" ht="38.25">
      <c r="A308" s="76"/>
      <c r="B308" s="390"/>
      <c r="C308" s="70"/>
      <c r="D308" s="71">
        <v>8110</v>
      </c>
      <c r="E308" s="72" t="s">
        <v>102</v>
      </c>
      <c r="F308" s="192">
        <v>1000000</v>
      </c>
      <c r="G308" s="562">
        <v>906015.11</v>
      </c>
      <c r="H308" s="98">
        <f>G308*100/F308</f>
        <v>90.601511</v>
      </c>
      <c r="I308" s="170">
        <v>30104.74</v>
      </c>
    </row>
    <row r="309" spans="1:12" s="57" customFormat="1" ht="12.75">
      <c r="A309" s="15" t="s">
        <v>75</v>
      </c>
      <c r="B309" s="16">
        <v>6</v>
      </c>
      <c r="C309" s="56"/>
      <c r="D309" s="56"/>
      <c r="E309" s="79"/>
      <c r="F309" s="56"/>
      <c r="G309" s="498"/>
      <c r="H309" s="80" t="s">
        <v>78</v>
      </c>
      <c r="I309" s="78"/>
      <c r="K309" s="441">
        <f>SUM(F322:F325)</f>
        <v>84792</v>
      </c>
      <c r="L309" s="386">
        <f>SUM(G322:G325)</f>
        <v>84791.75</v>
      </c>
    </row>
    <row r="310" spans="1:9" s="57" customFormat="1" ht="13.5" thickBot="1">
      <c r="A310" s="15"/>
      <c r="B310" s="16"/>
      <c r="C310" s="56"/>
      <c r="D310" s="56"/>
      <c r="E310" s="79"/>
      <c r="F310" s="56"/>
      <c r="G310" s="498"/>
      <c r="H310" s="80"/>
      <c r="I310" s="78"/>
    </row>
    <row r="311" spans="1:13" s="45" customFormat="1" ht="13.5" thickBot="1">
      <c r="A311" s="19" t="s">
        <v>37</v>
      </c>
      <c r="B311" s="20" t="s">
        <v>70</v>
      </c>
      <c r="C311" s="655" t="s">
        <v>50</v>
      </c>
      <c r="D311" s="656"/>
      <c r="E311" s="21" t="s">
        <v>36</v>
      </c>
      <c r="F311" s="20" t="s">
        <v>79</v>
      </c>
      <c r="G311" s="409" t="s">
        <v>80</v>
      </c>
      <c r="H311" s="22" t="s">
        <v>81</v>
      </c>
      <c r="I311" s="201" t="s">
        <v>86</v>
      </c>
      <c r="K311" s="350">
        <f>SUM(G322:G325)</f>
        <v>84791.75</v>
      </c>
      <c r="L311" s="350" t="e">
        <f>SUM(G309:G311,#REF!)</f>
        <v>#REF!</v>
      </c>
      <c r="M311" s="472" t="e">
        <f>SUM(M320:M323)</f>
        <v>#REF!</v>
      </c>
    </row>
    <row r="312" spans="1:9" s="36" customFormat="1" ht="12.75">
      <c r="A312" s="254">
        <v>758</v>
      </c>
      <c r="B312" s="266"/>
      <c r="C312" s="241"/>
      <c r="D312" s="242"/>
      <c r="E312" s="243" t="s">
        <v>43</v>
      </c>
      <c r="F312" s="267">
        <f>SUM(F319,F313)</f>
        <v>300392</v>
      </c>
      <c r="G312" s="565">
        <f>SUM(G319,G313)</f>
        <v>84791.75</v>
      </c>
      <c r="H312" s="238">
        <f>G312*100/F312</f>
        <v>28.227033343098352</v>
      </c>
      <c r="I312" s="245">
        <f>SUM(I313,I319)</f>
        <v>0</v>
      </c>
    </row>
    <row r="313" spans="1:10" s="45" customFormat="1" ht="12.75">
      <c r="A313" s="14"/>
      <c r="B313" s="93">
        <v>75818</v>
      </c>
      <c r="C313" s="2"/>
      <c r="D313" s="3"/>
      <c r="E313" s="25" t="s">
        <v>25</v>
      </c>
      <c r="F313" s="58">
        <f>SUM(F314)</f>
        <v>215600</v>
      </c>
      <c r="G313" s="27">
        <v>0</v>
      </c>
      <c r="H313" s="26">
        <f>G313*100/F313</f>
        <v>0</v>
      </c>
      <c r="I313" s="27">
        <v>0</v>
      </c>
      <c r="J313" s="44"/>
    </row>
    <row r="314" spans="1:10" s="45" customFormat="1" ht="12.75">
      <c r="A314" s="28"/>
      <c r="B314" s="81"/>
      <c r="C314" s="30"/>
      <c r="D314" s="29"/>
      <c r="E314" s="31" t="s">
        <v>76</v>
      </c>
      <c r="F314" s="62">
        <f>SUM(F316)</f>
        <v>215600</v>
      </c>
      <c r="G314" s="113">
        <v>0</v>
      </c>
      <c r="H314" s="33">
        <f>G314*100/F314</f>
        <v>0</v>
      </c>
      <c r="I314" s="34">
        <v>0</v>
      </c>
      <c r="J314" s="44"/>
    </row>
    <row r="315" spans="1:9" s="57" customFormat="1" ht="12.75">
      <c r="A315" s="63"/>
      <c r="B315" s="64"/>
      <c r="C315" s="39"/>
      <c r="D315" s="39"/>
      <c r="E315" s="40" t="s">
        <v>82</v>
      </c>
      <c r="F315" s="41"/>
      <c r="G315" s="113"/>
      <c r="H315" s="33" t="s">
        <v>78</v>
      </c>
      <c r="I315" s="34"/>
    </row>
    <row r="316" spans="1:9" s="57" customFormat="1" ht="12.75">
      <c r="A316" s="63"/>
      <c r="B316" s="63"/>
      <c r="C316" s="172"/>
      <c r="D316" s="214">
        <v>4810</v>
      </c>
      <c r="E316" s="308" t="s">
        <v>5</v>
      </c>
      <c r="F316" s="228">
        <f>SUM(F317:F318)</f>
        <v>215600</v>
      </c>
      <c r="G316" s="113">
        <v>0</v>
      </c>
      <c r="H316" s="98">
        <f>G316*100/F316</f>
        <v>0</v>
      </c>
      <c r="I316" s="34">
        <v>0</v>
      </c>
    </row>
    <row r="317" spans="1:10" s="18" customFormat="1" ht="25.5">
      <c r="A317" s="202"/>
      <c r="B317" s="202"/>
      <c r="C317" s="202"/>
      <c r="D317" s="310"/>
      <c r="E317" s="309" t="s">
        <v>103</v>
      </c>
      <c r="F317" s="306">
        <v>166800</v>
      </c>
      <c r="G317" s="46">
        <v>0</v>
      </c>
      <c r="H317" s="307">
        <f>G317*100/F317</f>
        <v>0</v>
      </c>
      <c r="I317" s="46">
        <v>0</v>
      </c>
      <c r="J317" s="17"/>
    </row>
    <row r="318" spans="1:10" s="5" customFormat="1" ht="12.75">
      <c r="A318" s="43"/>
      <c r="B318" s="83"/>
      <c r="C318" s="290"/>
      <c r="D318" s="356"/>
      <c r="E318" s="309" t="s">
        <v>4</v>
      </c>
      <c r="F318" s="306">
        <v>48800</v>
      </c>
      <c r="G318" s="46">
        <v>0</v>
      </c>
      <c r="H318" s="307">
        <f>G318*100/F318</f>
        <v>0</v>
      </c>
      <c r="I318" s="46">
        <v>0</v>
      </c>
      <c r="J318" s="4"/>
    </row>
    <row r="319" spans="1:16" s="57" customFormat="1" ht="12.75">
      <c r="A319" s="13"/>
      <c r="B319" s="93">
        <v>75862</v>
      </c>
      <c r="C319" s="399"/>
      <c r="D319" s="418"/>
      <c r="E319" s="419" t="s">
        <v>151</v>
      </c>
      <c r="F319" s="420">
        <f>SUM(F320)</f>
        <v>84792</v>
      </c>
      <c r="G319" s="564">
        <f>SUM(G320)</f>
        <v>84791.75</v>
      </c>
      <c r="H319" s="421">
        <f>G319*100/F319</f>
        <v>99.99970516086424</v>
      </c>
      <c r="I319" s="59">
        <f>SUM(I320)</f>
        <v>0</v>
      </c>
      <c r="P319" s="441">
        <f>SUM(F322:F325)</f>
        <v>84792</v>
      </c>
    </row>
    <row r="320" spans="1:16" s="57" customFormat="1" ht="51">
      <c r="A320" s="28"/>
      <c r="B320" s="81"/>
      <c r="C320" s="30"/>
      <c r="D320" s="29"/>
      <c r="E320" s="563" t="s">
        <v>251</v>
      </c>
      <c r="F320" s="148">
        <f>SUM(F322:F325)</f>
        <v>84792</v>
      </c>
      <c r="G320" s="148">
        <f>SUM(G322:G325)</f>
        <v>84791.75</v>
      </c>
      <c r="H320" s="385">
        <f>G320*100/F320</f>
        <v>99.99970516086424</v>
      </c>
      <c r="I320" s="113">
        <f>SUM(I322:I325)</f>
        <v>0</v>
      </c>
      <c r="L320" s="386" t="e">
        <f>SUM(K311:L311)</f>
        <v>#REF!</v>
      </c>
      <c r="M320" s="441">
        <f>SUM(F322:F323)</f>
        <v>55895</v>
      </c>
      <c r="P320" s="449">
        <f>SUM(F309:F311)</f>
        <v>0</v>
      </c>
    </row>
    <row r="321" spans="1:10" s="36" customFormat="1" ht="12.75">
      <c r="A321" s="60"/>
      <c r="B321" s="61"/>
      <c r="C321" s="81"/>
      <c r="D321" s="81"/>
      <c r="E321" s="40" t="s">
        <v>82</v>
      </c>
      <c r="F321" s="422"/>
      <c r="G321" s="497"/>
      <c r="H321" s="385" t="s">
        <v>78</v>
      </c>
      <c r="I321" s="113"/>
      <c r="J321" s="35"/>
    </row>
    <row r="322" spans="1:11" s="57" customFormat="1" ht="25.5">
      <c r="A322" s="60"/>
      <c r="B322" s="28"/>
      <c r="C322" s="424"/>
      <c r="D322" s="427">
        <v>4177</v>
      </c>
      <c r="E322" s="182" t="s">
        <v>153</v>
      </c>
      <c r="F322" s="426">
        <v>50709</v>
      </c>
      <c r="G322" s="113">
        <v>50709.33</v>
      </c>
      <c r="H322" s="387">
        <f aca="true" t="shared" si="12" ref="H322:H328">G322*100/F322</f>
        <v>100.0006507720523</v>
      </c>
      <c r="I322" s="113">
        <v>0</v>
      </c>
      <c r="J322" s="56"/>
      <c r="K322" s="386" t="s">
        <v>78</v>
      </c>
    </row>
    <row r="323" spans="1:13" s="57" customFormat="1" ht="12.75">
      <c r="A323" s="63"/>
      <c r="B323" s="37"/>
      <c r="C323" s="65"/>
      <c r="D323" s="73">
        <v>4217</v>
      </c>
      <c r="E323" s="31" t="s">
        <v>165</v>
      </c>
      <c r="F323" s="48">
        <v>5186</v>
      </c>
      <c r="G323" s="113">
        <v>5186.34</v>
      </c>
      <c r="H323" s="387">
        <f t="shared" si="12"/>
        <v>100.00655611261088</v>
      </c>
      <c r="I323" s="34">
        <v>0</v>
      </c>
      <c r="K323" s="386" t="s">
        <v>78</v>
      </c>
      <c r="M323" s="449" t="e">
        <f>SUM(F309:F311,#REF!)</f>
        <v>#REF!</v>
      </c>
    </row>
    <row r="324" spans="1:13" s="57" customFormat="1" ht="12.75">
      <c r="A324" s="63"/>
      <c r="B324" s="37"/>
      <c r="C324" s="65"/>
      <c r="D324" s="73">
        <v>4247</v>
      </c>
      <c r="E324" s="31" t="s">
        <v>183</v>
      </c>
      <c r="F324" s="48">
        <v>17428</v>
      </c>
      <c r="G324" s="113">
        <v>17427.88</v>
      </c>
      <c r="H324" s="387">
        <f t="shared" si="12"/>
        <v>99.99931145283452</v>
      </c>
      <c r="I324" s="34">
        <v>0</v>
      </c>
      <c r="K324" s="386" t="s">
        <v>78</v>
      </c>
      <c r="M324" s="449" t="e">
        <f>SUM(F309:F311,#REF!)</f>
        <v>#REF!</v>
      </c>
    </row>
    <row r="325" spans="1:11" s="57" customFormat="1" ht="13.5" thickBot="1">
      <c r="A325" s="127"/>
      <c r="B325" s="232"/>
      <c r="C325" s="404"/>
      <c r="D325" s="114">
        <v>4307</v>
      </c>
      <c r="E325" s="115" t="s">
        <v>168</v>
      </c>
      <c r="F325" s="323">
        <v>11469</v>
      </c>
      <c r="G325" s="553">
        <v>11468.2</v>
      </c>
      <c r="H325" s="128">
        <f t="shared" si="12"/>
        <v>99.99302467521144</v>
      </c>
      <c r="I325" s="116">
        <v>0</v>
      </c>
      <c r="K325" s="386" t="s">
        <v>78</v>
      </c>
    </row>
    <row r="326" spans="1:11" s="36" customFormat="1" ht="12.75">
      <c r="A326" s="240">
        <v>801</v>
      </c>
      <c r="B326" s="241"/>
      <c r="C326" s="241"/>
      <c r="D326" s="242"/>
      <c r="E326" s="243" t="s">
        <v>18</v>
      </c>
      <c r="F326" s="268">
        <f>SUM(F327,F369,F382,F421,F426,F452,F464,F475,F498)</f>
        <v>29975735.689999998</v>
      </c>
      <c r="G326" s="268">
        <f>SUM(G327,G369,G382,G421,G426,G452,G464,G475,G498)</f>
        <v>29680092.74</v>
      </c>
      <c r="H326" s="607">
        <f t="shared" si="12"/>
        <v>99.01372579122845</v>
      </c>
      <c r="I326" s="652">
        <f>SUM(I327,I369,I382,I421,I426,I452,I464,I475,I498)</f>
        <v>2644243.4499999993</v>
      </c>
      <c r="J326" s="35"/>
      <c r="K326" s="351" t="s">
        <v>78</v>
      </c>
    </row>
    <row r="327" spans="1:11" s="36" customFormat="1" ht="12.75">
      <c r="A327" s="14"/>
      <c r="B327" s="208">
        <v>80101</v>
      </c>
      <c r="C327" s="2"/>
      <c r="D327" s="3"/>
      <c r="E327" s="25" t="s">
        <v>47</v>
      </c>
      <c r="F327" s="85">
        <f>SUM(F328,F353)</f>
        <v>12460169.69</v>
      </c>
      <c r="G327" s="526">
        <f>SUM(G328,G353)</f>
        <v>12419641.96</v>
      </c>
      <c r="H327" s="26">
        <f t="shared" si="12"/>
        <v>99.67474174904275</v>
      </c>
      <c r="I327" s="27">
        <f>SUM(I328)</f>
        <v>1321829.7299999997</v>
      </c>
      <c r="J327" s="35"/>
      <c r="K327" s="351" t="s">
        <v>78</v>
      </c>
    </row>
    <row r="328" spans="1:9" s="135" customFormat="1" ht="38.25">
      <c r="A328" s="28"/>
      <c r="B328" s="215"/>
      <c r="C328" s="29"/>
      <c r="D328" s="29"/>
      <c r="E328" s="31" t="s">
        <v>98</v>
      </c>
      <c r="F328" s="132">
        <f>SUM(F330:F352)</f>
        <v>12244460.69</v>
      </c>
      <c r="G328" s="132">
        <f>SUM(G330:G337,G338:G352)</f>
        <v>12203984.610000001</v>
      </c>
      <c r="H328" s="134">
        <f t="shared" si="12"/>
        <v>99.6694335420338</v>
      </c>
      <c r="I328" s="133">
        <f>SUM(I330:I350,I351:I352)</f>
        <v>1321829.7299999997</v>
      </c>
    </row>
    <row r="329" spans="1:9" s="135" customFormat="1" ht="12.75">
      <c r="A329" s="144"/>
      <c r="B329" s="412"/>
      <c r="C329" s="181"/>
      <c r="D329" s="181"/>
      <c r="E329" s="72" t="s">
        <v>82</v>
      </c>
      <c r="F329" s="392"/>
      <c r="G329" s="113"/>
      <c r="H329" s="140" t="s">
        <v>78</v>
      </c>
      <c r="I329" s="139"/>
    </row>
    <row r="330" spans="1:11" s="135" customFormat="1" ht="38.25">
      <c r="A330" s="37"/>
      <c r="B330" s="82"/>
      <c r="C330" s="65"/>
      <c r="D330" s="73">
        <v>3020</v>
      </c>
      <c r="E330" s="31" t="s">
        <v>13</v>
      </c>
      <c r="F330" s="108">
        <v>319347</v>
      </c>
      <c r="G330" s="113">
        <v>314291.22</v>
      </c>
      <c r="H330" s="33">
        <f aca="true" t="shared" si="13" ref="H330:H350">G330*100/F330</f>
        <v>98.41683811026876</v>
      </c>
      <c r="I330" s="34">
        <v>8125.61</v>
      </c>
      <c r="K330" s="336" t="s">
        <v>78</v>
      </c>
    </row>
    <row r="331" spans="1:9" s="135" customFormat="1" ht="12.75">
      <c r="A331" s="37"/>
      <c r="B331" s="82"/>
      <c r="C331" s="65"/>
      <c r="D331" s="73">
        <v>3240</v>
      </c>
      <c r="E331" s="31" t="s">
        <v>105</v>
      </c>
      <c r="F331" s="108">
        <v>8780</v>
      </c>
      <c r="G331" s="113">
        <v>8720</v>
      </c>
      <c r="H331" s="33">
        <f t="shared" si="13"/>
        <v>99.31662870159454</v>
      </c>
      <c r="I331" s="34">
        <v>0</v>
      </c>
    </row>
    <row r="332" spans="1:10" s="36" customFormat="1" ht="12.75">
      <c r="A332" s="366"/>
      <c r="B332" s="217"/>
      <c r="C332" s="142"/>
      <c r="D332" s="73">
        <v>4010</v>
      </c>
      <c r="E332" s="31" t="s">
        <v>26</v>
      </c>
      <c r="F332" s="143">
        <v>7847432</v>
      </c>
      <c r="G332" s="113">
        <v>7823766.07</v>
      </c>
      <c r="H332" s="134">
        <f t="shared" si="13"/>
        <v>99.6984245291963</v>
      </c>
      <c r="I332" s="133">
        <v>412906.11</v>
      </c>
      <c r="J332" s="35"/>
    </row>
    <row r="333" spans="1:9" s="135" customFormat="1" ht="12.75">
      <c r="A333" s="144"/>
      <c r="B333" s="136"/>
      <c r="C333" s="145"/>
      <c r="D333" s="73">
        <v>4040</v>
      </c>
      <c r="E333" s="31" t="s">
        <v>63</v>
      </c>
      <c r="F333" s="146">
        <v>591263</v>
      </c>
      <c r="G333" s="113">
        <v>591256.37</v>
      </c>
      <c r="H333" s="134">
        <f t="shared" si="13"/>
        <v>99.99887867158947</v>
      </c>
      <c r="I333" s="133">
        <v>613941.48</v>
      </c>
    </row>
    <row r="334" spans="1:10" s="36" customFormat="1" ht="12.75">
      <c r="A334" s="144"/>
      <c r="B334" s="136"/>
      <c r="C334" s="145"/>
      <c r="D334" s="73">
        <v>4110</v>
      </c>
      <c r="E334" s="31" t="s">
        <v>73</v>
      </c>
      <c r="F334" s="146">
        <v>1455885</v>
      </c>
      <c r="G334" s="191">
        <v>1452645.9</v>
      </c>
      <c r="H334" s="134">
        <f t="shared" si="13"/>
        <v>99.77751676815133</v>
      </c>
      <c r="I334" s="133">
        <v>253543.72</v>
      </c>
      <c r="J334" s="35"/>
    </row>
    <row r="335" spans="1:10" s="36" customFormat="1" ht="12.75">
      <c r="A335" s="144"/>
      <c r="B335" s="136"/>
      <c r="C335" s="145"/>
      <c r="D335" s="73">
        <v>4120</v>
      </c>
      <c r="E335" s="31" t="s">
        <v>41</v>
      </c>
      <c r="F335" s="146">
        <v>178664</v>
      </c>
      <c r="G335" s="113">
        <v>177704.18</v>
      </c>
      <c r="H335" s="134">
        <f t="shared" si="13"/>
        <v>99.46277929521337</v>
      </c>
      <c r="I335" s="133">
        <v>31296.44</v>
      </c>
      <c r="J335" s="35"/>
    </row>
    <row r="336" spans="1:10" s="36" customFormat="1" ht="12.75">
      <c r="A336" s="37"/>
      <c r="B336" s="82"/>
      <c r="C336" s="65"/>
      <c r="D336" s="73">
        <v>4140</v>
      </c>
      <c r="E336" s="31" t="s">
        <v>181</v>
      </c>
      <c r="F336" s="48">
        <v>25007</v>
      </c>
      <c r="G336" s="113">
        <v>25007</v>
      </c>
      <c r="H336" s="33">
        <f>G336*100/F336</f>
        <v>100</v>
      </c>
      <c r="I336" s="34">
        <v>1366</v>
      </c>
      <c r="J336" s="35"/>
    </row>
    <row r="337" spans="1:10" s="36" customFormat="1" ht="12.75">
      <c r="A337" s="144"/>
      <c r="B337" s="136"/>
      <c r="C337" s="145"/>
      <c r="D337" s="73">
        <v>4170</v>
      </c>
      <c r="E337" s="31" t="s">
        <v>146</v>
      </c>
      <c r="F337" s="146">
        <v>10993</v>
      </c>
      <c r="G337" s="113">
        <v>10391.26</v>
      </c>
      <c r="H337" s="134">
        <f t="shared" si="13"/>
        <v>94.52615300645866</v>
      </c>
      <c r="I337" s="133">
        <v>272.97</v>
      </c>
      <c r="J337" s="35"/>
    </row>
    <row r="338" spans="1:10" s="36" customFormat="1" ht="12.75">
      <c r="A338" s="37"/>
      <c r="B338" s="82"/>
      <c r="C338" s="65"/>
      <c r="D338" s="73">
        <v>4210</v>
      </c>
      <c r="E338" s="31" t="s">
        <v>165</v>
      </c>
      <c r="F338" s="48">
        <v>381836.44</v>
      </c>
      <c r="G338" s="113">
        <v>380220.64</v>
      </c>
      <c r="H338" s="33">
        <f>G338*100/F338</f>
        <v>99.57683452108448</v>
      </c>
      <c r="I338" s="34">
        <v>377.4</v>
      </c>
      <c r="J338" s="35"/>
    </row>
    <row r="339" spans="1:10" s="36" customFormat="1" ht="12.75">
      <c r="A339" s="37"/>
      <c r="B339" s="82"/>
      <c r="C339" s="65"/>
      <c r="D339" s="73">
        <v>4240</v>
      </c>
      <c r="E339" s="31" t="s">
        <v>183</v>
      </c>
      <c r="F339" s="48">
        <v>59341.25</v>
      </c>
      <c r="G339" s="113">
        <v>57391.88</v>
      </c>
      <c r="H339" s="33">
        <f>G339*100/F339</f>
        <v>96.7149832536389</v>
      </c>
      <c r="I339" s="34">
        <v>0</v>
      </c>
      <c r="J339" s="35"/>
    </row>
    <row r="340" spans="1:10" s="36" customFormat="1" ht="12.75">
      <c r="A340" s="37"/>
      <c r="B340" s="82"/>
      <c r="C340" s="65"/>
      <c r="D340" s="73">
        <v>4260</v>
      </c>
      <c r="E340" s="31" t="s">
        <v>170</v>
      </c>
      <c r="F340" s="48">
        <v>395675</v>
      </c>
      <c r="G340" s="113">
        <v>394804.73</v>
      </c>
      <c r="H340" s="33">
        <f>G340*100/F340</f>
        <v>99.78005433752449</v>
      </c>
      <c r="I340" s="34">
        <v>0</v>
      </c>
      <c r="J340" s="35"/>
    </row>
    <row r="341" spans="1:10" s="36" customFormat="1" ht="12.75">
      <c r="A341" s="37"/>
      <c r="B341" s="82"/>
      <c r="C341" s="65"/>
      <c r="D341" s="73">
        <v>4270</v>
      </c>
      <c r="E341" s="31" t="s">
        <v>166</v>
      </c>
      <c r="F341" s="48">
        <v>245577</v>
      </c>
      <c r="G341" s="113">
        <v>245534.22</v>
      </c>
      <c r="H341" s="33">
        <f t="shared" si="13"/>
        <v>99.98257980185441</v>
      </c>
      <c r="I341" s="34">
        <v>0</v>
      </c>
      <c r="J341" s="35"/>
    </row>
    <row r="342" spans="1:10" s="36" customFormat="1" ht="12.75">
      <c r="A342" s="63"/>
      <c r="B342" s="37"/>
      <c r="C342" s="65"/>
      <c r="D342" s="73">
        <v>4280</v>
      </c>
      <c r="E342" s="31" t="s">
        <v>167</v>
      </c>
      <c r="F342" s="48">
        <v>9156</v>
      </c>
      <c r="G342" s="113">
        <v>9105</v>
      </c>
      <c r="H342" s="33">
        <f t="shared" si="13"/>
        <v>99.4429882044561</v>
      </c>
      <c r="I342" s="34">
        <v>0</v>
      </c>
      <c r="J342" s="35"/>
    </row>
    <row r="343" spans="1:10" s="36" customFormat="1" ht="12.75">
      <c r="A343" s="63"/>
      <c r="B343" s="37"/>
      <c r="C343" s="65"/>
      <c r="D343" s="73">
        <v>4300</v>
      </c>
      <c r="E343" s="31" t="s">
        <v>168</v>
      </c>
      <c r="F343" s="48">
        <v>82983</v>
      </c>
      <c r="G343" s="113">
        <v>82188.71</v>
      </c>
      <c r="H343" s="33">
        <f t="shared" si="13"/>
        <v>99.04282804911851</v>
      </c>
      <c r="I343" s="34">
        <v>0</v>
      </c>
      <c r="J343" s="35"/>
    </row>
    <row r="344" spans="1:10" s="36" customFormat="1" ht="12.75">
      <c r="A344" s="63"/>
      <c r="B344" s="37"/>
      <c r="C344" s="65"/>
      <c r="D344" s="73">
        <v>4350</v>
      </c>
      <c r="E344" s="31" t="s">
        <v>169</v>
      </c>
      <c r="F344" s="48">
        <v>10249</v>
      </c>
      <c r="G344" s="113">
        <v>10202.48</v>
      </c>
      <c r="H344" s="33">
        <f t="shared" si="13"/>
        <v>99.54610205873743</v>
      </c>
      <c r="I344" s="34">
        <v>0</v>
      </c>
      <c r="J344" s="35"/>
    </row>
    <row r="345" spans="1:10" s="36" customFormat="1" ht="25.5">
      <c r="A345" s="63"/>
      <c r="B345" s="37"/>
      <c r="C345" s="65"/>
      <c r="D345" s="73">
        <v>4360</v>
      </c>
      <c r="E345" s="31" t="s">
        <v>171</v>
      </c>
      <c r="F345" s="48">
        <v>2380</v>
      </c>
      <c r="G345" s="113">
        <v>2172.57</v>
      </c>
      <c r="H345" s="33">
        <f t="shared" si="13"/>
        <v>91.28445378151261</v>
      </c>
      <c r="I345" s="34">
        <v>0</v>
      </c>
      <c r="J345" s="35"/>
    </row>
    <row r="346" spans="1:10" s="36" customFormat="1" ht="38.25">
      <c r="A346" s="63"/>
      <c r="B346" s="37"/>
      <c r="C346" s="65"/>
      <c r="D346" s="73">
        <v>4370</v>
      </c>
      <c r="E346" s="31" t="s">
        <v>172</v>
      </c>
      <c r="F346" s="48">
        <v>13119</v>
      </c>
      <c r="G346" s="113">
        <v>12780.62</v>
      </c>
      <c r="H346" s="33">
        <f t="shared" si="13"/>
        <v>97.42068755240491</v>
      </c>
      <c r="I346" s="34">
        <v>0</v>
      </c>
      <c r="J346" s="35"/>
    </row>
    <row r="347" spans="1:10" s="36" customFormat="1" ht="12.75">
      <c r="A347" s="63"/>
      <c r="B347" s="37"/>
      <c r="C347" s="65"/>
      <c r="D347" s="73">
        <v>4410</v>
      </c>
      <c r="E347" s="31" t="s">
        <v>174</v>
      </c>
      <c r="F347" s="48">
        <v>6335</v>
      </c>
      <c r="G347" s="113">
        <v>5691.67</v>
      </c>
      <c r="H347" s="33">
        <f t="shared" si="13"/>
        <v>89.84483030781374</v>
      </c>
      <c r="I347" s="34">
        <v>0</v>
      </c>
      <c r="J347" s="35"/>
    </row>
    <row r="348" spans="1:9" s="57" customFormat="1" ht="12.75">
      <c r="A348" s="63"/>
      <c r="B348" s="37"/>
      <c r="C348" s="65"/>
      <c r="D348" s="73">
        <v>4430</v>
      </c>
      <c r="E348" s="31" t="s">
        <v>176</v>
      </c>
      <c r="F348" s="48">
        <v>6731</v>
      </c>
      <c r="G348" s="113">
        <v>6716.03</v>
      </c>
      <c r="H348" s="33">
        <f t="shared" si="13"/>
        <v>99.77759619670182</v>
      </c>
      <c r="I348" s="34">
        <v>0</v>
      </c>
    </row>
    <row r="349" spans="1:9" s="57" customFormat="1" ht="12.75">
      <c r="A349" s="63"/>
      <c r="B349" s="37"/>
      <c r="C349" s="65"/>
      <c r="D349" s="73">
        <v>4440</v>
      </c>
      <c r="E349" s="31" t="s">
        <v>177</v>
      </c>
      <c r="F349" s="48">
        <v>576423</v>
      </c>
      <c r="G349" s="113">
        <v>576423</v>
      </c>
      <c r="H349" s="33">
        <f t="shared" si="13"/>
        <v>100</v>
      </c>
      <c r="I349" s="34">
        <v>0</v>
      </c>
    </row>
    <row r="350" spans="1:10" s="18" customFormat="1" ht="12.75">
      <c r="A350" s="63"/>
      <c r="B350" s="37"/>
      <c r="C350" s="65"/>
      <c r="D350" s="73">
        <v>4480</v>
      </c>
      <c r="E350" s="31" t="s">
        <v>184</v>
      </c>
      <c r="F350" s="48">
        <v>338</v>
      </c>
      <c r="G350" s="113">
        <v>338</v>
      </c>
      <c r="H350" s="33">
        <f t="shared" si="13"/>
        <v>100</v>
      </c>
      <c r="I350" s="34">
        <v>0</v>
      </c>
      <c r="J350" s="17"/>
    </row>
    <row r="351" spans="1:10" s="18" customFormat="1" ht="25.5">
      <c r="A351" s="63"/>
      <c r="B351" s="37"/>
      <c r="C351" s="65"/>
      <c r="D351" s="73">
        <v>4520</v>
      </c>
      <c r="E351" s="31" t="s">
        <v>179</v>
      </c>
      <c r="F351" s="48">
        <v>13181</v>
      </c>
      <c r="G351" s="113">
        <v>13061.36</v>
      </c>
      <c r="H351" s="33">
        <f>G351*100/F351</f>
        <v>99.09232986875047</v>
      </c>
      <c r="I351" s="34">
        <v>0</v>
      </c>
      <c r="J351" s="17"/>
    </row>
    <row r="352" spans="1:9" s="5" customFormat="1" ht="25.5">
      <c r="A352" s="37"/>
      <c r="B352" s="390"/>
      <c r="C352" s="65"/>
      <c r="D352" s="73">
        <v>4700</v>
      </c>
      <c r="E352" s="31" t="s">
        <v>204</v>
      </c>
      <c r="F352" s="48">
        <v>3765</v>
      </c>
      <c r="G352" s="113">
        <v>3571.7</v>
      </c>
      <c r="H352" s="33">
        <f>G352*100/F352</f>
        <v>94.86586985391766</v>
      </c>
      <c r="I352" s="34">
        <v>0</v>
      </c>
    </row>
    <row r="353" spans="1:9" s="5" customFormat="1" ht="12.75">
      <c r="A353" s="136"/>
      <c r="B353" s="180"/>
      <c r="C353" s="145"/>
      <c r="D353" s="145"/>
      <c r="E353" s="31" t="s">
        <v>20</v>
      </c>
      <c r="F353" s="48">
        <f>SUM(F355,F363)</f>
        <v>215709</v>
      </c>
      <c r="G353" s="48">
        <f>SUM(G355,G363)</f>
        <v>215657.35</v>
      </c>
      <c r="H353" s="33">
        <f>G353*100/F353</f>
        <v>99.97605570467621</v>
      </c>
      <c r="I353" s="34">
        <f>SUM(I363)</f>
        <v>0</v>
      </c>
    </row>
    <row r="354" spans="1:11" s="135" customFormat="1" ht="12.75">
      <c r="A354" s="63"/>
      <c r="B354" s="64"/>
      <c r="C354" s="70"/>
      <c r="D354" s="70"/>
      <c r="E354" s="72" t="s">
        <v>82</v>
      </c>
      <c r="F354" s="209"/>
      <c r="G354" s="113"/>
      <c r="H354" s="33" t="s">
        <v>78</v>
      </c>
      <c r="I354" s="34"/>
      <c r="K354" s="452">
        <f>SUM(F369:F381)</f>
        <v>1017048</v>
      </c>
    </row>
    <row r="355" spans="1:9" s="135" customFormat="1" ht="12.75">
      <c r="A355" s="329"/>
      <c r="B355" s="218"/>
      <c r="C355" s="395"/>
      <c r="D355" s="394">
        <v>6050</v>
      </c>
      <c r="E355" s="67" t="s">
        <v>65</v>
      </c>
      <c r="F355" s="185">
        <v>190780</v>
      </c>
      <c r="G355" s="197">
        <v>190728.85</v>
      </c>
      <c r="H355" s="50">
        <f>G355*100/F355</f>
        <v>99.97318901352342</v>
      </c>
      <c r="I355" s="68">
        <v>0</v>
      </c>
    </row>
    <row r="356" spans="1:11" s="36" customFormat="1" ht="25.5">
      <c r="A356" s="329"/>
      <c r="B356" s="218"/>
      <c r="C356" s="395"/>
      <c r="D356" s="303"/>
      <c r="E356" s="508" t="s">
        <v>253</v>
      </c>
      <c r="F356" s="393"/>
      <c r="G356" s="46">
        <v>7380</v>
      </c>
      <c r="H356" s="408"/>
      <c r="I356" s="225">
        <v>0</v>
      </c>
      <c r="J356" s="35"/>
      <c r="K356" s="351">
        <f>SUM(G356:G362)</f>
        <v>190728.85</v>
      </c>
    </row>
    <row r="357" spans="1:11" s="36" customFormat="1" ht="25.5">
      <c r="A357" s="329"/>
      <c r="B357" s="218"/>
      <c r="C357" s="395"/>
      <c r="D357" s="303"/>
      <c r="E357" s="508" t="s">
        <v>254</v>
      </c>
      <c r="F357" s="393"/>
      <c r="G357" s="46">
        <v>69952.98</v>
      </c>
      <c r="H357" s="408"/>
      <c r="I357" s="225">
        <v>0</v>
      </c>
      <c r="J357" s="35"/>
      <c r="K357" s="351" t="s">
        <v>78</v>
      </c>
    </row>
    <row r="358" spans="1:11" s="36" customFormat="1" ht="25.5">
      <c r="A358" s="329"/>
      <c r="B358" s="218"/>
      <c r="C358" s="395"/>
      <c r="D358" s="303"/>
      <c r="E358" s="508" t="s">
        <v>255</v>
      </c>
      <c r="F358" s="393"/>
      <c r="G358" s="46">
        <v>5000</v>
      </c>
      <c r="H358" s="408"/>
      <c r="I358" s="225">
        <v>0</v>
      </c>
      <c r="J358" s="35"/>
      <c r="K358" s="351" t="s">
        <v>78</v>
      </c>
    </row>
    <row r="359" spans="1:11" s="36" customFormat="1" ht="25.5">
      <c r="A359" s="329"/>
      <c r="B359" s="218"/>
      <c r="C359" s="395"/>
      <c r="D359" s="303"/>
      <c r="E359" s="508" t="s">
        <v>356</v>
      </c>
      <c r="F359" s="393"/>
      <c r="G359" s="46">
        <v>4400</v>
      </c>
      <c r="H359" s="408"/>
      <c r="I359" s="225">
        <v>0</v>
      </c>
      <c r="J359" s="35"/>
      <c r="K359" s="351"/>
    </row>
    <row r="360" spans="1:11" s="36" customFormat="1" ht="25.5">
      <c r="A360" s="329"/>
      <c r="B360" s="218"/>
      <c r="C360" s="395"/>
      <c r="D360" s="303"/>
      <c r="E360" s="508" t="s">
        <v>256</v>
      </c>
      <c r="F360" s="393"/>
      <c r="G360" s="46">
        <v>49996.87</v>
      </c>
      <c r="H360" s="408"/>
      <c r="I360" s="225">
        <v>0</v>
      </c>
      <c r="J360" s="35"/>
      <c r="K360" s="351" t="s">
        <v>78</v>
      </c>
    </row>
    <row r="361" spans="1:11" s="36" customFormat="1" ht="25.5">
      <c r="A361" s="329"/>
      <c r="B361" s="218"/>
      <c r="C361" s="395"/>
      <c r="D361" s="303"/>
      <c r="E361" s="508" t="s">
        <v>337</v>
      </c>
      <c r="F361" s="393"/>
      <c r="G361" s="46">
        <v>43999</v>
      </c>
      <c r="H361" s="408"/>
      <c r="I361" s="225">
        <v>0</v>
      </c>
      <c r="J361" s="35"/>
      <c r="K361" s="351" t="s">
        <v>78</v>
      </c>
    </row>
    <row r="362" spans="1:11" s="36" customFormat="1" ht="25.5">
      <c r="A362" s="329"/>
      <c r="B362" s="218"/>
      <c r="C362" s="395"/>
      <c r="D362" s="303"/>
      <c r="E362" s="508" t="s">
        <v>257</v>
      </c>
      <c r="F362" s="393"/>
      <c r="G362" s="46">
        <v>10000</v>
      </c>
      <c r="H362" s="408"/>
      <c r="I362" s="225">
        <v>0</v>
      </c>
      <c r="J362" s="35"/>
      <c r="K362" s="351" t="s">
        <v>78</v>
      </c>
    </row>
    <row r="363" spans="1:11" s="135" customFormat="1" ht="25.5">
      <c r="A363" s="329"/>
      <c r="B363" s="218"/>
      <c r="C363" s="395"/>
      <c r="D363" s="394">
        <v>6060</v>
      </c>
      <c r="E363" s="67" t="s">
        <v>69</v>
      </c>
      <c r="F363" s="185">
        <v>24929</v>
      </c>
      <c r="G363" s="197">
        <v>24928.5</v>
      </c>
      <c r="H363" s="50">
        <f>G363*100/F363</f>
        <v>99.99799430382285</v>
      </c>
      <c r="I363" s="68">
        <v>0</v>
      </c>
      <c r="K363" s="336">
        <f>SUM(G364:G365)</f>
        <v>24928.5</v>
      </c>
    </row>
    <row r="364" spans="1:11" s="36" customFormat="1" ht="25.5">
      <c r="A364" s="329"/>
      <c r="B364" s="218"/>
      <c r="C364" s="395"/>
      <c r="D364" s="303"/>
      <c r="E364" s="508" t="s">
        <v>252</v>
      </c>
      <c r="F364" s="393"/>
      <c r="G364" s="46">
        <v>9000</v>
      </c>
      <c r="H364" s="408"/>
      <c r="I364" s="225">
        <v>0</v>
      </c>
      <c r="J364" s="35"/>
      <c r="K364" s="351" t="s">
        <v>78</v>
      </c>
    </row>
    <row r="365" spans="1:11" s="36" customFormat="1" ht="25.5">
      <c r="A365" s="322"/>
      <c r="B365" s="322"/>
      <c r="C365" s="395"/>
      <c r="D365" s="303"/>
      <c r="E365" s="508" t="s">
        <v>338</v>
      </c>
      <c r="F365" s="393"/>
      <c r="G365" s="46">
        <v>15928.5</v>
      </c>
      <c r="H365" s="408"/>
      <c r="I365" s="225">
        <v>0</v>
      </c>
      <c r="J365" s="35"/>
      <c r="K365" s="351" t="s">
        <v>78</v>
      </c>
    </row>
    <row r="366" spans="1:10" s="36" customFormat="1" ht="12.75">
      <c r="A366" s="15" t="s">
        <v>75</v>
      </c>
      <c r="B366" s="16">
        <v>7</v>
      </c>
      <c r="C366" s="56"/>
      <c r="D366" s="56"/>
      <c r="E366" s="79"/>
      <c r="F366" s="56"/>
      <c r="G366" s="498"/>
      <c r="H366" s="80" t="s">
        <v>78</v>
      </c>
      <c r="I366" s="78"/>
      <c r="J366" s="35"/>
    </row>
    <row r="367" spans="1:10" s="36" customFormat="1" ht="13.5" thickBot="1">
      <c r="A367" s="15"/>
      <c r="B367" s="16"/>
      <c r="C367" s="56"/>
      <c r="D367" s="56"/>
      <c r="E367" s="79"/>
      <c r="F367" s="56"/>
      <c r="G367" s="498"/>
      <c r="H367" s="80"/>
      <c r="I367" s="78"/>
      <c r="J367" s="35"/>
    </row>
    <row r="368" spans="1:10" s="36" customFormat="1" ht="13.5" thickBot="1">
      <c r="A368" s="19" t="s">
        <v>37</v>
      </c>
      <c r="B368" s="20" t="s">
        <v>70</v>
      </c>
      <c r="C368" s="655" t="s">
        <v>50</v>
      </c>
      <c r="D368" s="656"/>
      <c r="E368" s="21" t="s">
        <v>36</v>
      </c>
      <c r="F368" s="20" t="s">
        <v>79</v>
      </c>
      <c r="G368" s="409" t="s">
        <v>80</v>
      </c>
      <c r="H368" s="22" t="s">
        <v>81</v>
      </c>
      <c r="I368" s="201" t="s">
        <v>86</v>
      </c>
      <c r="J368" s="35"/>
    </row>
    <row r="369" spans="1:9" s="135" customFormat="1" ht="12.75">
      <c r="A369" s="13"/>
      <c r="B369" s="93">
        <v>80103</v>
      </c>
      <c r="C369" s="2"/>
      <c r="D369" s="3"/>
      <c r="E369" s="25" t="s">
        <v>30</v>
      </c>
      <c r="F369" s="189">
        <f>SUM(F370)</f>
        <v>339016</v>
      </c>
      <c r="G369" s="551">
        <f>SUM(G370)</f>
        <v>334426.62000000005</v>
      </c>
      <c r="H369" s="26">
        <f>G369*100/F369</f>
        <v>98.64626448309225</v>
      </c>
      <c r="I369" s="27">
        <f>SUM(I370)</f>
        <v>36075.14</v>
      </c>
    </row>
    <row r="370" spans="1:11" s="135" customFormat="1" ht="38.25">
      <c r="A370" s="112"/>
      <c r="B370" s="126"/>
      <c r="C370" s="30"/>
      <c r="D370" s="29"/>
      <c r="E370" s="31" t="s">
        <v>99</v>
      </c>
      <c r="F370" s="148">
        <f>SUM(F372:F381)</f>
        <v>339016</v>
      </c>
      <c r="G370" s="148">
        <f>SUM(G372:G381)</f>
        <v>334426.62000000005</v>
      </c>
      <c r="H370" s="134">
        <f>G370*100/F370</f>
        <v>98.64626448309225</v>
      </c>
      <c r="I370" s="133">
        <f>SUM(I372,I373:I381)</f>
        <v>36075.14</v>
      </c>
      <c r="K370" s="336" t="s">
        <v>78</v>
      </c>
    </row>
    <row r="371" spans="1:9" s="135" customFormat="1" ht="12.75">
      <c r="A371" s="367"/>
      <c r="B371" s="335"/>
      <c r="C371" s="137"/>
      <c r="D371" s="137"/>
      <c r="E371" s="40" t="s">
        <v>82</v>
      </c>
      <c r="F371" s="149"/>
      <c r="G371" s="113"/>
      <c r="H371" s="134" t="s">
        <v>78</v>
      </c>
      <c r="I371" s="133"/>
    </row>
    <row r="372" spans="1:9" s="135" customFormat="1" ht="38.25">
      <c r="A372" s="367"/>
      <c r="B372" s="136"/>
      <c r="C372" s="65"/>
      <c r="D372" s="73">
        <v>3020</v>
      </c>
      <c r="E372" s="31" t="s">
        <v>13</v>
      </c>
      <c r="F372" s="108">
        <v>17330</v>
      </c>
      <c r="G372" s="113">
        <v>17269</v>
      </c>
      <c r="H372" s="33">
        <f aca="true" t="shared" si="14" ref="H372:H377">G372*100/F372</f>
        <v>99.64800923254472</v>
      </c>
      <c r="I372" s="34">
        <v>381.21</v>
      </c>
    </row>
    <row r="373" spans="1:10" s="36" customFormat="1" ht="12.75">
      <c r="A373" s="367"/>
      <c r="B373" s="136"/>
      <c r="C373" s="145"/>
      <c r="D373" s="73">
        <v>4010</v>
      </c>
      <c r="E373" s="31" t="s">
        <v>26</v>
      </c>
      <c r="F373" s="146">
        <v>227145</v>
      </c>
      <c r="G373" s="113">
        <v>223460.54</v>
      </c>
      <c r="H373" s="134">
        <f t="shared" si="14"/>
        <v>98.37792599440886</v>
      </c>
      <c r="I373" s="133">
        <v>11814.51</v>
      </c>
      <c r="J373" s="35"/>
    </row>
    <row r="374" spans="1:10" s="36" customFormat="1" ht="12.75">
      <c r="A374" s="367"/>
      <c r="B374" s="136"/>
      <c r="C374" s="145"/>
      <c r="D374" s="73">
        <v>4040</v>
      </c>
      <c r="E374" s="31" t="s">
        <v>63</v>
      </c>
      <c r="F374" s="150">
        <v>15670</v>
      </c>
      <c r="G374" s="113">
        <v>15668.12</v>
      </c>
      <c r="H374" s="134">
        <f t="shared" si="14"/>
        <v>99.98800255264837</v>
      </c>
      <c r="I374" s="133">
        <v>16174.75</v>
      </c>
      <c r="J374" s="35"/>
    </row>
    <row r="375" spans="1:10" s="36" customFormat="1" ht="12.75">
      <c r="A375" s="367"/>
      <c r="B375" s="136"/>
      <c r="C375" s="145"/>
      <c r="D375" s="73">
        <v>4110</v>
      </c>
      <c r="E375" s="31" t="s">
        <v>73</v>
      </c>
      <c r="F375" s="150">
        <v>44038</v>
      </c>
      <c r="G375" s="113">
        <v>43334.88</v>
      </c>
      <c r="H375" s="134">
        <f t="shared" si="14"/>
        <v>98.40337890004088</v>
      </c>
      <c r="I375" s="133">
        <v>6765.97</v>
      </c>
      <c r="J375" s="35"/>
    </row>
    <row r="376" spans="1:10" s="36" customFormat="1" ht="12.75">
      <c r="A376" s="136"/>
      <c r="B376" s="180"/>
      <c r="C376" s="145"/>
      <c r="D376" s="73">
        <v>4120</v>
      </c>
      <c r="E376" s="31" t="s">
        <v>41</v>
      </c>
      <c r="F376" s="151">
        <v>5889</v>
      </c>
      <c r="G376" s="113">
        <v>5802.58</v>
      </c>
      <c r="H376" s="152">
        <f t="shared" si="14"/>
        <v>98.53251825437256</v>
      </c>
      <c r="I376" s="133">
        <v>938.7</v>
      </c>
      <c r="J376" s="35"/>
    </row>
    <row r="377" spans="1:9" s="5" customFormat="1" ht="12.75">
      <c r="A377" s="63"/>
      <c r="B377" s="37"/>
      <c r="C377" s="65"/>
      <c r="D377" s="73">
        <v>4210</v>
      </c>
      <c r="E377" s="31" t="s">
        <v>165</v>
      </c>
      <c r="F377" s="48">
        <v>3529</v>
      </c>
      <c r="G377" s="113">
        <v>3526.78</v>
      </c>
      <c r="H377" s="33">
        <f t="shared" si="14"/>
        <v>99.93709266081042</v>
      </c>
      <c r="I377" s="34">
        <v>0</v>
      </c>
    </row>
    <row r="378" spans="1:9" s="5" customFormat="1" ht="12.75">
      <c r="A378" s="63"/>
      <c r="B378" s="37"/>
      <c r="C378" s="65"/>
      <c r="D378" s="73">
        <v>4240</v>
      </c>
      <c r="E378" s="31" t="s">
        <v>183</v>
      </c>
      <c r="F378" s="48">
        <v>4033</v>
      </c>
      <c r="G378" s="113">
        <v>4022.7</v>
      </c>
      <c r="H378" s="33">
        <f aca="true" t="shared" si="15" ref="H378:H383">G378*100/F378</f>
        <v>99.74460699231341</v>
      </c>
      <c r="I378" s="34">
        <v>0</v>
      </c>
    </row>
    <row r="379" spans="1:13" s="135" customFormat="1" ht="12.75">
      <c r="A379" s="37"/>
      <c r="B379" s="82"/>
      <c r="C379" s="65"/>
      <c r="D379" s="73">
        <v>4260</v>
      </c>
      <c r="E379" s="31" t="s">
        <v>170</v>
      </c>
      <c r="F379" s="48">
        <v>300</v>
      </c>
      <c r="G379" s="113">
        <v>260.02</v>
      </c>
      <c r="H379" s="33">
        <f t="shared" si="15"/>
        <v>86.67333333333333</v>
      </c>
      <c r="I379" s="34">
        <v>0</v>
      </c>
      <c r="K379" s="453">
        <f>SUM(F387:F410)</f>
        <v>7439496</v>
      </c>
      <c r="L379" s="336">
        <f>SUM(G387:G410)</f>
        <v>7361826.339999999</v>
      </c>
      <c r="M379" s="336">
        <f>SUM(I387:I410)</f>
        <v>551699.87</v>
      </c>
    </row>
    <row r="380" spans="1:9" s="36" customFormat="1" ht="12.75">
      <c r="A380" s="37"/>
      <c r="B380" s="82"/>
      <c r="C380" s="65"/>
      <c r="D380" s="73">
        <v>4280</v>
      </c>
      <c r="E380" s="31" t="s">
        <v>167</v>
      </c>
      <c r="F380" s="48">
        <v>207</v>
      </c>
      <c r="G380" s="113">
        <v>207</v>
      </c>
      <c r="H380" s="33">
        <f t="shared" si="15"/>
        <v>100</v>
      </c>
      <c r="I380" s="34">
        <v>0</v>
      </c>
    </row>
    <row r="381" spans="1:9" s="36" customFormat="1" ht="12.75">
      <c r="A381" s="37"/>
      <c r="B381" s="390"/>
      <c r="C381" s="65"/>
      <c r="D381" s="73">
        <v>4440</v>
      </c>
      <c r="E381" s="31" t="s">
        <v>177</v>
      </c>
      <c r="F381" s="48">
        <v>20875</v>
      </c>
      <c r="G381" s="113">
        <v>20875</v>
      </c>
      <c r="H381" s="33">
        <f t="shared" si="15"/>
        <v>100</v>
      </c>
      <c r="I381" s="34">
        <v>0</v>
      </c>
    </row>
    <row r="382" spans="1:9" s="36" customFormat="1" ht="12.75">
      <c r="A382" s="13"/>
      <c r="B382" s="93">
        <v>80104</v>
      </c>
      <c r="C382" s="2"/>
      <c r="D382" s="3"/>
      <c r="E382" s="25" t="s">
        <v>72</v>
      </c>
      <c r="F382" s="85">
        <f>SUM(F411,F383)</f>
        <v>8700863</v>
      </c>
      <c r="G382" s="526">
        <f>SUM(G411,G383)</f>
        <v>8588964.34</v>
      </c>
      <c r="H382" s="26">
        <f t="shared" si="15"/>
        <v>98.71393607737531</v>
      </c>
      <c r="I382" s="59">
        <f>SUM(I383,I411)</f>
        <v>551699.87</v>
      </c>
    </row>
    <row r="383" spans="1:11" s="36" customFormat="1" ht="38.25">
      <c r="A383" s="112"/>
      <c r="B383" s="126"/>
      <c r="C383" s="30"/>
      <c r="D383" s="29"/>
      <c r="E383" s="31" t="s">
        <v>100</v>
      </c>
      <c r="F383" s="132">
        <f>SUM(F385:F410)</f>
        <v>7471363</v>
      </c>
      <c r="G383" s="132">
        <f>SUM(G385:G410)</f>
        <v>7366270.029999999</v>
      </c>
      <c r="H383" s="134">
        <f t="shared" si="15"/>
        <v>98.59338958634454</v>
      </c>
      <c r="I383" s="133">
        <f>SUM(I385:I387,I389:I408,I409:I410)</f>
        <v>551699.87</v>
      </c>
      <c r="J383" s="35"/>
      <c r="K383" s="351" t="s">
        <v>78</v>
      </c>
    </row>
    <row r="384" spans="1:9" s="135" customFormat="1" ht="12.75">
      <c r="A384" s="367"/>
      <c r="B384" s="335"/>
      <c r="C384" s="181"/>
      <c r="D384" s="181"/>
      <c r="E384" s="72" t="s">
        <v>82</v>
      </c>
      <c r="F384" s="209"/>
      <c r="G384" s="497"/>
      <c r="H384" s="69" t="s">
        <v>78</v>
      </c>
      <c r="I384" s="34"/>
    </row>
    <row r="385" spans="1:9" s="135" customFormat="1" ht="12.75">
      <c r="A385" s="63"/>
      <c r="B385" s="37"/>
      <c r="C385" s="39"/>
      <c r="D385" s="42">
        <v>2310</v>
      </c>
      <c r="E385" s="40" t="s">
        <v>258</v>
      </c>
      <c r="F385" s="88">
        <v>31867</v>
      </c>
      <c r="G385" s="541">
        <v>4443.69</v>
      </c>
      <c r="H385" s="154">
        <f>G385*100/F385</f>
        <v>13.944488028367902</v>
      </c>
      <c r="I385" s="131">
        <v>0</v>
      </c>
    </row>
    <row r="386" spans="1:11" s="135" customFormat="1" ht="91.5" customHeight="1">
      <c r="A386" s="107"/>
      <c r="B386" s="37"/>
      <c r="C386" s="54"/>
      <c r="D386" s="54"/>
      <c r="E386" s="617" t="s">
        <v>339</v>
      </c>
      <c r="F386" s="53"/>
      <c r="G386" s="542"/>
      <c r="H386" s="69" t="s">
        <v>78</v>
      </c>
      <c r="I386" s="155"/>
      <c r="K386" s="336" t="s">
        <v>78</v>
      </c>
    </row>
    <row r="387" spans="1:9" s="135" customFormat="1" ht="12.75" customHeight="1">
      <c r="A387" s="37"/>
      <c r="B387" s="82"/>
      <c r="C387" s="39"/>
      <c r="D387" s="42">
        <v>2540</v>
      </c>
      <c r="E387" s="40" t="s">
        <v>60</v>
      </c>
      <c r="F387" s="88">
        <v>1443949</v>
      </c>
      <c r="G387" s="541">
        <v>1397762.42</v>
      </c>
      <c r="H387" s="154">
        <f>G387*100/F387</f>
        <v>96.80137040851166</v>
      </c>
      <c r="I387" s="131">
        <v>0</v>
      </c>
    </row>
    <row r="388" spans="1:11" s="135" customFormat="1" ht="51">
      <c r="A388" s="37"/>
      <c r="B388" s="82"/>
      <c r="C388" s="54"/>
      <c r="D388" s="54"/>
      <c r="E388" s="55" t="s">
        <v>133</v>
      </c>
      <c r="F388" s="53"/>
      <c r="G388" s="542"/>
      <c r="H388" s="69" t="s">
        <v>78</v>
      </c>
      <c r="I388" s="155"/>
      <c r="K388" s="336" t="s">
        <v>78</v>
      </c>
    </row>
    <row r="389" spans="1:9" s="57" customFormat="1" ht="102">
      <c r="A389" s="28"/>
      <c r="B389" s="28"/>
      <c r="C389" s="97"/>
      <c r="D389" s="539">
        <v>2910</v>
      </c>
      <c r="E389" s="492" t="s">
        <v>304</v>
      </c>
      <c r="F389" s="473">
        <v>1932</v>
      </c>
      <c r="G389" s="113">
        <v>1931.23</v>
      </c>
      <c r="H389" s="385">
        <f>G389*100/F389</f>
        <v>99.96014492753623</v>
      </c>
      <c r="I389" s="113">
        <v>0</v>
      </c>
    </row>
    <row r="390" spans="1:9" s="135" customFormat="1" ht="38.25">
      <c r="A390" s="63"/>
      <c r="B390" s="37"/>
      <c r="C390" s="65"/>
      <c r="D390" s="73">
        <v>3020</v>
      </c>
      <c r="E390" s="31" t="s">
        <v>13</v>
      </c>
      <c r="F390" s="108">
        <v>68157</v>
      </c>
      <c r="G390" s="113">
        <v>68145.47</v>
      </c>
      <c r="H390" s="33">
        <f aca="true" t="shared" si="16" ref="H390:H408">G390*100/F390</f>
        <v>99.98308317560925</v>
      </c>
      <c r="I390" s="34">
        <v>1742.22</v>
      </c>
    </row>
    <row r="391" spans="1:9" s="57" customFormat="1" ht="12.75">
      <c r="A391" s="63"/>
      <c r="B391" s="37"/>
      <c r="C391" s="65"/>
      <c r="D391" s="73">
        <v>4010</v>
      </c>
      <c r="E391" s="31" t="s">
        <v>26</v>
      </c>
      <c r="F391" s="143">
        <v>3566333</v>
      </c>
      <c r="G391" s="191">
        <v>3556284.9</v>
      </c>
      <c r="H391" s="134">
        <f t="shared" si="16"/>
        <v>99.71825121209937</v>
      </c>
      <c r="I391" s="147">
        <v>159433.41</v>
      </c>
    </row>
    <row r="392" spans="1:9" s="57" customFormat="1" ht="12.75">
      <c r="A392" s="144"/>
      <c r="B392" s="136"/>
      <c r="C392" s="145"/>
      <c r="D392" s="73">
        <v>4040</v>
      </c>
      <c r="E392" s="31" t="s">
        <v>63</v>
      </c>
      <c r="F392" s="146">
        <v>268677</v>
      </c>
      <c r="G392" s="113">
        <v>268673.82</v>
      </c>
      <c r="H392" s="134">
        <f t="shared" si="16"/>
        <v>99.99881642269342</v>
      </c>
      <c r="I392" s="133">
        <v>275917.7</v>
      </c>
    </row>
    <row r="393" spans="1:10" s="18" customFormat="1" ht="12.75">
      <c r="A393" s="367"/>
      <c r="B393" s="136"/>
      <c r="C393" s="145"/>
      <c r="D393" s="73">
        <v>4110</v>
      </c>
      <c r="E393" s="31" t="s">
        <v>73</v>
      </c>
      <c r="F393" s="146">
        <v>632960</v>
      </c>
      <c r="G393" s="113">
        <v>632511.34</v>
      </c>
      <c r="H393" s="134">
        <f t="shared" si="16"/>
        <v>99.92911716380182</v>
      </c>
      <c r="I393" s="133">
        <v>99982.58</v>
      </c>
      <c r="J393" s="17"/>
    </row>
    <row r="394" spans="1:9" s="135" customFormat="1" ht="12.75">
      <c r="A394" s="367"/>
      <c r="B394" s="136"/>
      <c r="C394" s="145"/>
      <c r="D394" s="73">
        <v>4120</v>
      </c>
      <c r="E394" s="31" t="s">
        <v>41</v>
      </c>
      <c r="F394" s="150">
        <v>80411</v>
      </c>
      <c r="G394" s="113">
        <v>80130.75</v>
      </c>
      <c r="H394" s="134">
        <f>G394*100/F394</f>
        <v>99.65147803161258</v>
      </c>
      <c r="I394" s="133">
        <v>13777.23</v>
      </c>
    </row>
    <row r="395" spans="1:10" s="36" customFormat="1" ht="25.5">
      <c r="A395" s="136"/>
      <c r="B395" s="180"/>
      <c r="C395" s="145"/>
      <c r="D395" s="73">
        <v>4170</v>
      </c>
      <c r="E395" s="31" t="s">
        <v>89</v>
      </c>
      <c r="F395" s="150">
        <v>6850</v>
      </c>
      <c r="G395" s="113">
        <v>6850</v>
      </c>
      <c r="H395" s="134">
        <f t="shared" si="16"/>
        <v>100</v>
      </c>
      <c r="I395" s="133">
        <v>0</v>
      </c>
      <c r="J395" s="35"/>
    </row>
    <row r="396" spans="1:10" s="36" customFormat="1" ht="12.75">
      <c r="A396" s="37"/>
      <c r="B396" s="82"/>
      <c r="C396" s="65"/>
      <c r="D396" s="73">
        <v>4210</v>
      </c>
      <c r="E396" s="31" t="s">
        <v>165</v>
      </c>
      <c r="F396" s="48">
        <v>218067</v>
      </c>
      <c r="G396" s="113">
        <v>217808.48</v>
      </c>
      <c r="H396" s="33">
        <f t="shared" si="16"/>
        <v>99.88144927934992</v>
      </c>
      <c r="I396" s="34">
        <v>645.75</v>
      </c>
      <c r="J396" s="35"/>
    </row>
    <row r="397" spans="1:10" s="36" customFormat="1" ht="12.75">
      <c r="A397" s="37"/>
      <c r="B397" s="82"/>
      <c r="C397" s="65"/>
      <c r="D397" s="73">
        <v>4220</v>
      </c>
      <c r="E397" s="31" t="s">
        <v>185</v>
      </c>
      <c r="F397" s="48">
        <v>344239</v>
      </c>
      <c r="G397" s="113">
        <v>342266.76</v>
      </c>
      <c r="H397" s="33">
        <f t="shared" si="16"/>
        <v>99.42707246999905</v>
      </c>
      <c r="I397" s="34">
        <v>200.98</v>
      </c>
      <c r="J397" s="35"/>
    </row>
    <row r="398" spans="1:9" s="5" customFormat="1" ht="12.75">
      <c r="A398" s="63"/>
      <c r="B398" s="37"/>
      <c r="C398" s="65"/>
      <c r="D398" s="73">
        <v>4240</v>
      </c>
      <c r="E398" s="31" t="s">
        <v>183</v>
      </c>
      <c r="F398" s="48">
        <v>22774</v>
      </c>
      <c r="G398" s="113">
        <v>22711.91</v>
      </c>
      <c r="H398" s="33">
        <f t="shared" si="16"/>
        <v>99.72736453850882</v>
      </c>
      <c r="I398" s="34">
        <v>0</v>
      </c>
    </row>
    <row r="399" spans="1:10" s="36" customFormat="1" ht="12.75">
      <c r="A399" s="63"/>
      <c r="B399" s="37"/>
      <c r="C399" s="65"/>
      <c r="D399" s="73">
        <v>4260</v>
      </c>
      <c r="E399" s="31" t="s">
        <v>170</v>
      </c>
      <c r="F399" s="48">
        <v>241263</v>
      </c>
      <c r="G399" s="113">
        <v>225946.62</v>
      </c>
      <c r="H399" s="33">
        <f t="shared" si="16"/>
        <v>93.65158354161227</v>
      </c>
      <c r="I399" s="34">
        <v>0</v>
      </c>
      <c r="J399" s="35"/>
    </row>
    <row r="400" spans="1:10" s="36" customFormat="1" ht="12.75">
      <c r="A400" s="63"/>
      <c r="B400" s="37"/>
      <c r="C400" s="65"/>
      <c r="D400" s="73">
        <v>4270</v>
      </c>
      <c r="E400" s="31" t="s">
        <v>166</v>
      </c>
      <c r="F400" s="48">
        <v>179832</v>
      </c>
      <c r="G400" s="113">
        <v>179476.03</v>
      </c>
      <c r="H400" s="33">
        <f t="shared" si="16"/>
        <v>99.80205413941901</v>
      </c>
      <c r="I400" s="34">
        <v>0</v>
      </c>
      <c r="J400" s="35"/>
    </row>
    <row r="401" spans="1:10" s="36" customFormat="1" ht="12.75">
      <c r="A401" s="63"/>
      <c r="B401" s="37"/>
      <c r="C401" s="65"/>
      <c r="D401" s="73">
        <v>4280</v>
      </c>
      <c r="E401" s="31" t="s">
        <v>167</v>
      </c>
      <c r="F401" s="48">
        <v>13000</v>
      </c>
      <c r="G401" s="113">
        <v>12900</v>
      </c>
      <c r="H401" s="33">
        <f t="shared" si="16"/>
        <v>99.23076923076923</v>
      </c>
      <c r="I401" s="34">
        <v>0</v>
      </c>
      <c r="J401" s="35"/>
    </row>
    <row r="402" spans="1:10" s="36" customFormat="1" ht="12.75">
      <c r="A402" s="37"/>
      <c r="B402" s="82"/>
      <c r="C402" s="65"/>
      <c r="D402" s="73">
        <v>4300</v>
      </c>
      <c r="E402" s="31" t="s">
        <v>168</v>
      </c>
      <c r="F402" s="48">
        <v>79698</v>
      </c>
      <c r="G402" s="113">
        <v>79029.81</v>
      </c>
      <c r="H402" s="33">
        <f>G402*100/F402</f>
        <v>99.1615975306783</v>
      </c>
      <c r="I402" s="34">
        <v>0</v>
      </c>
      <c r="J402" s="35"/>
    </row>
    <row r="403" spans="1:10" s="36" customFormat="1" ht="12.75">
      <c r="A403" s="37"/>
      <c r="B403" s="82"/>
      <c r="C403" s="65"/>
      <c r="D403" s="73">
        <v>4350</v>
      </c>
      <c r="E403" s="31" t="s">
        <v>169</v>
      </c>
      <c r="F403" s="48">
        <v>3335</v>
      </c>
      <c r="G403" s="113">
        <v>3319.09</v>
      </c>
      <c r="H403" s="33">
        <f>G403*100/F403</f>
        <v>99.52293853073463</v>
      </c>
      <c r="I403" s="34">
        <v>0</v>
      </c>
      <c r="J403" s="35"/>
    </row>
    <row r="404" spans="1:10" s="36" customFormat="1" ht="25.5">
      <c r="A404" s="37"/>
      <c r="B404" s="82"/>
      <c r="C404" s="65"/>
      <c r="D404" s="73">
        <v>4360</v>
      </c>
      <c r="E404" s="31" t="s">
        <v>171</v>
      </c>
      <c r="F404" s="48">
        <v>3215</v>
      </c>
      <c r="G404" s="113">
        <v>3129.27</v>
      </c>
      <c r="H404" s="33">
        <f t="shared" si="16"/>
        <v>97.33343701399689</v>
      </c>
      <c r="I404" s="34">
        <v>0</v>
      </c>
      <c r="J404" s="35"/>
    </row>
    <row r="405" spans="1:10" s="36" customFormat="1" ht="38.25">
      <c r="A405" s="37"/>
      <c r="B405" s="82"/>
      <c r="C405" s="65"/>
      <c r="D405" s="73">
        <v>4370</v>
      </c>
      <c r="E405" s="31" t="s">
        <v>172</v>
      </c>
      <c r="F405" s="48">
        <v>7844</v>
      </c>
      <c r="G405" s="113">
        <v>7453.52</v>
      </c>
      <c r="H405" s="33">
        <f t="shared" si="16"/>
        <v>95.02192758796532</v>
      </c>
      <c r="I405" s="34">
        <v>0</v>
      </c>
      <c r="J405" s="35"/>
    </row>
    <row r="406" spans="1:10" s="36" customFormat="1" ht="12.75">
      <c r="A406" s="37"/>
      <c r="B406" s="82"/>
      <c r="C406" s="65"/>
      <c r="D406" s="73">
        <v>4410</v>
      </c>
      <c r="E406" s="31" t="s">
        <v>174</v>
      </c>
      <c r="F406" s="48">
        <v>1201</v>
      </c>
      <c r="G406" s="113">
        <v>1025.88</v>
      </c>
      <c r="H406" s="33">
        <f t="shared" si="16"/>
        <v>85.41881765195672</v>
      </c>
      <c r="I406" s="34">
        <v>0</v>
      </c>
      <c r="J406" s="35"/>
    </row>
    <row r="407" spans="1:9" s="36" customFormat="1" ht="12.75">
      <c r="A407" s="63"/>
      <c r="B407" s="37"/>
      <c r="C407" s="65"/>
      <c r="D407" s="73">
        <v>4430</v>
      </c>
      <c r="E407" s="31" t="s">
        <v>176</v>
      </c>
      <c r="F407" s="48">
        <v>1082</v>
      </c>
      <c r="G407" s="113">
        <v>794.97</v>
      </c>
      <c r="H407" s="33">
        <f t="shared" si="16"/>
        <v>73.47227356746765</v>
      </c>
      <c r="I407" s="34">
        <v>0</v>
      </c>
    </row>
    <row r="408" spans="1:9" s="36" customFormat="1" ht="12.75">
      <c r="A408" s="63"/>
      <c r="B408" s="37"/>
      <c r="C408" s="65"/>
      <c r="D408" s="73">
        <v>4440</v>
      </c>
      <c r="E408" s="31" t="s">
        <v>177</v>
      </c>
      <c r="F408" s="48">
        <v>239675</v>
      </c>
      <c r="G408" s="113">
        <v>239675</v>
      </c>
      <c r="H408" s="33">
        <f t="shared" si="16"/>
        <v>100</v>
      </c>
      <c r="I408" s="34">
        <v>0</v>
      </c>
    </row>
    <row r="409" spans="1:10" s="18" customFormat="1" ht="25.5">
      <c r="A409" s="63"/>
      <c r="B409" s="37"/>
      <c r="C409" s="65"/>
      <c r="D409" s="73">
        <v>4520</v>
      </c>
      <c r="E409" s="31" t="s">
        <v>179</v>
      </c>
      <c r="F409" s="48">
        <v>12844</v>
      </c>
      <c r="G409" s="113">
        <v>12841.07</v>
      </c>
      <c r="H409" s="33">
        <f>G409*100/F409</f>
        <v>99.97718779196512</v>
      </c>
      <c r="I409" s="34">
        <v>0</v>
      </c>
      <c r="J409" s="17"/>
    </row>
    <row r="410" spans="1:9" s="36" customFormat="1" ht="25.5">
      <c r="A410" s="37"/>
      <c r="B410" s="390"/>
      <c r="C410" s="65"/>
      <c r="D410" s="73">
        <v>4700</v>
      </c>
      <c r="E410" s="31" t="s">
        <v>204</v>
      </c>
      <c r="F410" s="48">
        <v>2158</v>
      </c>
      <c r="G410" s="113">
        <v>1158</v>
      </c>
      <c r="H410" s="33">
        <f>G410*100/F410</f>
        <v>53.66079703429101</v>
      </c>
      <c r="I410" s="34">
        <v>0</v>
      </c>
    </row>
    <row r="411" spans="1:9" s="5" customFormat="1" ht="12.75">
      <c r="A411" s="136"/>
      <c r="B411" s="180"/>
      <c r="C411" s="145"/>
      <c r="D411" s="145"/>
      <c r="E411" s="31" t="s">
        <v>20</v>
      </c>
      <c r="F411" s="48">
        <f>SUM(F416,F413)</f>
        <v>1229500</v>
      </c>
      <c r="G411" s="48">
        <f>SUM(G416,G413)</f>
        <v>1222694.31</v>
      </c>
      <c r="H411" s="33">
        <f>G411*100/F411</f>
        <v>99.44646685644571</v>
      </c>
      <c r="I411" s="34">
        <f>SUM(I416,I413)</f>
        <v>0</v>
      </c>
    </row>
    <row r="412" spans="1:11" s="135" customFormat="1" ht="12.75">
      <c r="A412" s="63"/>
      <c r="B412" s="64"/>
      <c r="C412" s="70"/>
      <c r="D412" s="70"/>
      <c r="E412" s="72" t="s">
        <v>82</v>
      </c>
      <c r="F412" s="209"/>
      <c r="G412" s="113"/>
      <c r="H412" s="33" t="s">
        <v>78</v>
      </c>
      <c r="I412" s="34"/>
      <c r="K412" s="452">
        <f>SUM(F430:F451)</f>
        <v>6783145</v>
      </c>
    </row>
    <row r="413" spans="1:9" s="135" customFormat="1" ht="12.75">
      <c r="A413" s="329"/>
      <c r="B413" s="218"/>
      <c r="C413" s="395"/>
      <c r="D413" s="394">
        <v>6050</v>
      </c>
      <c r="E413" s="67" t="s">
        <v>65</v>
      </c>
      <c r="F413" s="185">
        <v>1225500</v>
      </c>
      <c r="G413" s="197">
        <v>1218696.32</v>
      </c>
      <c r="H413" s="50">
        <f>G413*100/F413</f>
        <v>99.44482415340677</v>
      </c>
      <c r="I413" s="68">
        <v>0</v>
      </c>
    </row>
    <row r="414" spans="1:11" s="36" customFormat="1" ht="25.5">
      <c r="A414" s="329"/>
      <c r="B414" s="218"/>
      <c r="C414" s="330"/>
      <c r="D414" s="286"/>
      <c r="E414" s="508" t="s">
        <v>260</v>
      </c>
      <c r="F414" s="393"/>
      <c r="G414" s="46">
        <v>1088196.61</v>
      </c>
      <c r="H414" s="408"/>
      <c r="I414" s="225">
        <v>0</v>
      </c>
      <c r="J414" s="35"/>
      <c r="K414" s="351">
        <f>SUM(G414:G415)</f>
        <v>1218696.32</v>
      </c>
    </row>
    <row r="415" spans="1:11" s="36" customFormat="1" ht="25.5">
      <c r="A415" s="329"/>
      <c r="B415" s="218"/>
      <c r="C415" s="330"/>
      <c r="D415" s="286"/>
      <c r="E415" s="508" t="s">
        <v>340</v>
      </c>
      <c r="F415" s="393"/>
      <c r="G415" s="46">
        <v>130499.71</v>
      </c>
      <c r="H415" s="408"/>
      <c r="I415" s="225">
        <v>0</v>
      </c>
      <c r="J415" s="35"/>
      <c r="K415" s="351" t="s">
        <v>78</v>
      </c>
    </row>
    <row r="416" spans="1:9" s="135" customFormat="1" ht="25.5">
      <c r="A416" s="329"/>
      <c r="B416" s="218"/>
      <c r="C416" s="595"/>
      <c r="D416" s="596">
        <v>6060</v>
      </c>
      <c r="E416" s="67" t="s">
        <v>69</v>
      </c>
      <c r="F416" s="185">
        <v>4000</v>
      </c>
      <c r="G416" s="197">
        <v>3997.99</v>
      </c>
      <c r="H416" s="50">
        <f>G416*100/F416</f>
        <v>99.94975</v>
      </c>
      <c r="I416" s="68">
        <v>0</v>
      </c>
    </row>
    <row r="417" spans="1:11" s="36" customFormat="1" ht="25.5">
      <c r="A417" s="322"/>
      <c r="B417" s="593"/>
      <c r="C417" s="593"/>
      <c r="D417" s="400"/>
      <c r="E417" s="594" t="s">
        <v>259</v>
      </c>
      <c r="F417" s="393"/>
      <c r="G417" s="46">
        <v>3997.99</v>
      </c>
      <c r="H417" s="408"/>
      <c r="I417" s="225">
        <v>0</v>
      </c>
      <c r="J417" s="35"/>
      <c r="K417" s="351" t="s">
        <v>78</v>
      </c>
    </row>
    <row r="418" spans="1:9" s="135" customFormat="1" ht="12.75">
      <c r="A418" s="15" t="s">
        <v>75</v>
      </c>
      <c r="B418" s="16">
        <v>8</v>
      </c>
      <c r="C418" s="56"/>
      <c r="D418" s="56"/>
      <c r="E418" s="79"/>
      <c r="F418" s="56"/>
      <c r="G418" s="498"/>
      <c r="H418" s="80" t="s">
        <v>78</v>
      </c>
      <c r="I418" s="78"/>
    </row>
    <row r="419" spans="1:9" s="135" customFormat="1" ht="13.5" thickBot="1">
      <c r="A419" s="15"/>
      <c r="B419" s="16"/>
      <c r="C419" s="56"/>
      <c r="D419" s="56"/>
      <c r="E419" s="79"/>
      <c r="F419" s="56"/>
      <c r="G419" s="498"/>
      <c r="H419" s="80"/>
      <c r="I419" s="78"/>
    </row>
    <row r="420" spans="1:11" s="135" customFormat="1" ht="13.5" thickBot="1">
      <c r="A420" s="19" t="s">
        <v>37</v>
      </c>
      <c r="B420" s="20" t="s">
        <v>70</v>
      </c>
      <c r="C420" s="655" t="s">
        <v>50</v>
      </c>
      <c r="D420" s="656"/>
      <c r="E420" s="21" t="s">
        <v>36</v>
      </c>
      <c r="F420" s="20" t="s">
        <v>79</v>
      </c>
      <c r="G420" s="409" t="s">
        <v>80</v>
      </c>
      <c r="H420" s="22" t="s">
        <v>81</v>
      </c>
      <c r="I420" s="201" t="s">
        <v>86</v>
      </c>
      <c r="K420" s="336" t="s">
        <v>78</v>
      </c>
    </row>
    <row r="421" spans="1:9" s="36" customFormat="1" ht="12.75">
      <c r="A421" s="13"/>
      <c r="B421" s="93">
        <v>80106</v>
      </c>
      <c r="C421" s="2"/>
      <c r="D421" s="3"/>
      <c r="E421" s="25" t="s">
        <v>341</v>
      </c>
      <c r="F421" s="85">
        <f>SUM(F422)</f>
        <v>14000</v>
      </c>
      <c r="G421" s="85">
        <f>SUM(G422)</f>
        <v>12847.77</v>
      </c>
      <c r="H421" s="26">
        <f>G421*100/F421</f>
        <v>91.76978571428572</v>
      </c>
      <c r="I421" s="59">
        <f>SUM(I422)</f>
        <v>0</v>
      </c>
    </row>
    <row r="422" spans="1:11" s="36" customFormat="1" ht="38.25">
      <c r="A422" s="112"/>
      <c r="B422" s="126"/>
      <c r="C422" s="30"/>
      <c r="D422" s="29"/>
      <c r="E422" s="31" t="s">
        <v>100</v>
      </c>
      <c r="F422" s="132">
        <f>SUM(F424)</f>
        <v>14000</v>
      </c>
      <c r="G422" s="132">
        <f>SUM(G424)</f>
        <v>12847.77</v>
      </c>
      <c r="H422" s="134">
        <f>G422*100/F422</f>
        <v>91.76978571428572</v>
      </c>
      <c r="I422" s="133">
        <f>SUM(I424)</f>
        <v>0</v>
      </c>
      <c r="J422" s="35"/>
      <c r="K422" s="351" t="s">
        <v>78</v>
      </c>
    </row>
    <row r="423" spans="1:9" s="135" customFormat="1" ht="12.75">
      <c r="A423" s="367"/>
      <c r="B423" s="335"/>
      <c r="C423" s="181"/>
      <c r="D423" s="181"/>
      <c r="E423" s="72" t="s">
        <v>82</v>
      </c>
      <c r="F423" s="209"/>
      <c r="G423" s="497"/>
      <c r="H423" s="69" t="s">
        <v>78</v>
      </c>
      <c r="I423" s="34"/>
    </row>
    <row r="424" spans="1:9" s="135" customFormat="1" ht="12.75">
      <c r="A424" s="63"/>
      <c r="B424" s="37"/>
      <c r="C424" s="39"/>
      <c r="D424" s="42">
        <v>2310</v>
      </c>
      <c r="E424" s="40" t="s">
        <v>258</v>
      </c>
      <c r="F424" s="88">
        <v>14000</v>
      </c>
      <c r="G424" s="541">
        <v>12847.77</v>
      </c>
      <c r="H424" s="154">
        <f>G424*100/F424</f>
        <v>91.76978571428572</v>
      </c>
      <c r="I424" s="131">
        <v>0</v>
      </c>
    </row>
    <row r="425" spans="1:11" s="135" customFormat="1" ht="78" customHeight="1">
      <c r="A425" s="107"/>
      <c r="B425" s="76"/>
      <c r="C425" s="54"/>
      <c r="D425" s="54"/>
      <c r="E425" s="617" t="s">
        <v>342</v>
      </c>
      <c r="F425" s="53"/>
      <c r="G425" s="542"/>
      <c r="H425" s="69" t="s">
        <v>78</v>
      </c>
      <c r="I425" s="155"/>
      <c r="K425" s="336" t="s">
        <v>78</v>
      </c>
    </row>
    <row r="426" spans="1:11" s="36" customFormat="1" ht="12.75">
      <c r="A426" s="13"/>
      <c r="B426" s="93">
        <v>80110</v>
      </c>
      <c r="C426" s="8"/>
      <c r="D426" s="9"/>
      <c r="E426" s="25" t="s">
        <v>59</v>
      </c>
      <c r="F426" s="222">
        <f>SUM(F427)</f>
        <v>6783901</v>
      </c>
      <c r="G426" s="566">
        <f>SUM(G427)</f>
        <v>6762979.72</v>
      </c>
      <c r="H426" s="26">
        <f>G426*100/F426</f>
        <v>99.69160399009361</v>
      </c>
      <c r="I426" s="27">
        <f>SUM(I427)</f>
        <v>697482.11</v>
      </c>
      <c r="J426" s="35"/>
      <c r="K426" s="351" t="s">
        <v>78</v>
      </c>
    </row>
    <row r="427" spans="1:9" s="57" customFormat="1" ht="38.25">
      <c r="A427" s="60"/>
      <c r="B427" s="205"/>
      <c r="C427" s="30"/>
      <c r="D427" s="29"/>
      <c r="E427" s="31" t="s">
        <v>0</v>
      </c>
      <c r="F427" s="132">
        <f>SUM(F429:F449,F450:F451)</f>
        <v>6783901</v>
      </c>
      <c r="G427" s="132">
        <f>SUM(G429:G449,G450:G451)</f>
        <v>6762979.72</v>
      </c>
      <c r="H427" s="134">
        <f>G427*100/F427</f>
        <v>99.69160399009361</v>
      </c>
      <c r="I427" s="133">
        <f>SUM(I429:I447,I448:I451)</f>
        <v>697482.11</v>
      </c>
    </row>
    <row r="428" spans="1:9" s="57" customFormat="1" ht="12.75">
      <c r="A428" s="13"/>
      <c r="B428" s="620"/>
      <c r="C428" s="181"/>
      <c r="D428" s="181"/>
      <c r="E428" s="72" t="s">
        <v>82</v>
      </c>
      <c r="F428" s="433"/>
      <c r="G428" s="113"/>
      <c r="H428" s="134" t="s">
        <v>78</v>
      </c>
      <c r="I428" s="133"/>
    </row>
    <row r="429" spans="1:9" s="57" customFormat="1" ht="114.75">
      <c r="A429" s="28"/>
      <c r="B429" s="28"/>
      <c r="C429" s="97"/>
      <c r="D429" s="539">
        <v>2910</v>
      </c>
      <c r="E429" s="492" t="s">
        <v>303</v>
      </c>
      <c r="F429" s="473">
        <v>756</v>
      </c>
      <c r="G429" s="113">
        <v>755.54</v>
      </c>
      <c r="H429" s="385">
        <f aca="true" t="shared" si="17" ref="H429:H434">G429*100/F429</f>
        <v>99.93915343915344</v>
      </c>
      <c r="I429" s="113">
        <v>0</v>
      </c>
    </row>
    <row r="430" spans="1:10" s="18" customFormat="1" ht="38.25">
      <c r="A430" s="63"/>
      <c r="B430" s="37"/>
      <c r="C430" s="65"/>
      <c r="D430" s="73">
        <v>3020</v>
      </c>
      <c r="E430" s="31" t="s">
        <v>13</v>
      </c>
      <c r="F430" s="108">
        <v>122832</v>
      </c>
      <c r="G430" s="113">
        <v>121529.47</v>
      </c>
      <c r="H430" s="33">
        <f t="shared" si="17"/>
        <v>98.93958414745343</v>
      </c>
      <c r="I430" s="34">
        <v>3023.35</v>
      </c>
      <c r="J430" s="17"/>
    </row>
    <row r="431" spans="1:9" s="135" customFormat="1" ht="12.75">
      <c r="A431" s="63"/>
      <c r="B431" s="37"/>
      <c r="C431" s="65"/>
      <c r="D431" s="73">
        <v>3240</v>
      </c>
      <c r="E431" s="31" t="s">
        <v>105</v>
      </c>
      <c r="F431" s="108">
        <v>5360</v>
      </c>
      <c r="G431" s="113">
        <v>5200</v>
      </c>
      <c r="H431" s="33">
        <f t="shared" si="17"/>
        <v>97.01492537313433</v>
      </c>
      <c r="I431" s="34">
        <v>0</v>
      </c>
    </row>
    <row r="432" spans="1:10" s="36" customFormat="1" ht="12.75">
      <c r="A432" s="136"/>
      <c r="B432" s="180"/>
      <c r="C432" s="145"/>
      <c r="D432" s="73">
        <v>4010</v>
      </c>
      <c r="E432" s="31" t="s">
        <v>26</v>
      </c>
      <c r="F432" s="143">
        <v>4420601</v>
      </c>
      <c r="G432" s="113">
        <v>4410708.43</v>
      </c>
      <c r="H432" s="134">
        <f t="shared" si="17"/>
        <v>99.77621662755811</v>
      </c>
      <c r="I432" s="133">
        <v>204326.74</v>
      </c>
      <c r="J432" s="35"/>
    </row>
    <row r="433" spans="1:10" s="36" customFormat="1" ht="12.75">
      <c r="A433" s="144"/>
      <c r="B433" s="136"/>
      <c r="C433" s="145"/>
      <c r="D433" s="73">
        <v>4040</v>
      </c>
      <c r="E433" s="31" t="s">
        <v>63</v>
      </c>
      <c r="F433" s="146">
        <v>340151</v>
      </c>
      <c r="G433" s="113">
        <v>340146.63</v>
      </c>
      <c r="H433" s="134">
        <f t="shared" si="17"/>
        <v>99.99871527645075</v>
      </c>
      <c r="I433" s="133">
        <v>342746.82</v>
      </c>
      <c r="J433" s="35"/>
    </row>
    <row r="434" spans="1:10" s="36" customFormat="1" ht="12.75">
      <c r="A434" s="144"/>
      <c r="B434" s="136"/>
      <c r="C434" s="145"/>
      <c r="D434" s="73">
        <v>4110</v>
      </c>
      <c r="E434" s="31" t="s">
        <v>73</v>
      </c>
      <c r="F434" s="146">
        <v>818722</v>
      </c>
      <c r="G434" s="113">
        <v>817466.53</v>
      </c>
      <c r="H434" s="134">
        <f t="shared" si="17"/>
        <v>99.84665490850374</v>
      </c>
      <c r="I434" s="133">
        <v>126188.9</v>
      </c>
      <c r="J434" s="35"/>
    </row>
    <row r="435" spans="1:10" s="36" customFormat="1" ht="12.75">
      <c r="A435" s="136"/>
      <c r="B435" s="180"/>
      <c r="C435" s="145"/>
      <c r="D435" s="73">
        <v>4120</v>
      </c>
      <c r="E435" s="31" t="s">
        <v>41</v>
      </c>
      <c r="F435" s="150">
        <v>105115</v>
      </c>
      <c r="G435" s="113">
        <v>103770.1</v>
      </c>
      <c r="H435" s="152">
        <f>G435*100/F435</f>
        <v>98.72054416591352</v>
      </c>
      <c r="I435" s="133">
        <v>15739.73</v>
      </c>
      <c r="J435" s="35"/>
    </row>
    <row r="436" spans="1:10" s="36" customFormat="1" ht="12.75">
      <c r="A436" s="63"/>
      <c r="B436" s="37"/>
      <c r="C436" s="65"/>
      <c r="D436" s="73">
        <v>4140</v>
      </c>
      <c r="E436" s="31" t="s">
        <v>181</v>
      </c>
      <c r="F436" s="48">
        <v>10175</v>
      </c>
      <c r="G436" s="113">
        <v>10143</v>
      </c>
      <c r="H436" s="33">
        <f aca="true" t="shared" si="18" ref="H436:H443">G436*100/F436</f>
        <v>99.68550368550369</v>
      </c>
      <c r="I436" s="34">
        <v>7</v>
      </c>
      <c r="J436" s="35"/>
    </row>
    <row r="437" spans="1:10" s="36" customFormat="1" ht="25.5">
      <c r="A437" s="136"/>
      <c r="B437" s="136"/>
      <c r="C437" s="145"/>
      <c r="D437" s="73">
        <v>4170</v>
      </c>
      <c r="E437" s="31" t="s">
        <v>89</v>
      </c>
      <c r="F437" s="150">
        <v>3060</v>
      </c>
      <c r="G437" s="113">
        <v>2333.73</v>
      </c>
      <c r="H437" s="134">
        <f t="shared" si="18"/>
        <v>76.2656862745098</v>
      </c>
      <c r="I437" s="133">
        <v>37.6</v>
      </c>
      <c r="J437" s="35"/>
    </row>
    <row r="438" spans="1:10" s="36" customFormat="1" ht="12.75">
      <c r="A438" s="63"/>
      <c r="B438" s="37"/>
      <c r="C438" s="65"/>
      <c r="D438" s="73">
        <v>4210</v>
      </c>
      <c r="E438" s="31" t="s">
        <v>165</v>
      </c>
      <c r="F438" s="48">
        <v>129138</v>
      </c>
      <c r="G438" s="113">
        <v>128939.9</v>
      </c>
      <c r="H438" s="33">
        <f t="shared" si="18"/>
        <v>99.84659821276463</v>
      </c>
      <c r="I438" s="34">
        <v>0</v>
      </c>
      <c r="J438" s="35"/>
    </row>
    <row r="439" spans="1:10" s="36" customFormat="1" ht="12.75">
      <c r="A439" s="63"/>
      <c r="B439" s="37"/>
      <c r="C439" s="65"/>
      <c r="D439" s="73">
        <v>4240</v>
      </c>
      <c r="E439" s="31" t="s">
        <v>183</v>
      </c>
      <c r="F439" s="48">
        <v>72370</v>
      </c>
      <c r="G439" s="113">
        <v>72038.17</v>
      </c>
      <c r="H439" s="33">
        <f t="shared" si="18"/>
        <v>99.54148127677215</v>
      </c>
      <c r="I439" s="34">
        <v>0</v>
      </c>
      <c r="J439" s="35"/>
    </row>
    <row r="440" spans="1:10" s="36" customFormat="1" ht="12.75">
      <c r="A440" s="63"/>
      <c r="B440" s="37"/>
      <c r="C440" s="65"/>
      <c r="D440" s="73">
        <v>4260</v>
      </c>
      <c r="E440" s="31" t="s">
        <v>170</v>
      </c>
      <c r="F440" s="48">
        <v>243177</v>
      </c>
      <c r="G440" s="113">
        <v>242931.98</v>
      </c>
      <c r="H440" s="33">
        <f t="shared" si="18"/>
        <v>99.8992421158251</v>
      </c>
      <c r="I440" s="34">
        <v>5411.97</v>
      </c>
      <c r="J440" s="35"/>
    </row>
    <row r="441" spans="1:10" s="36" customFormat="1" ht="12.75">
      <c r="A441" s="63"/>
      <c r="B441" s="37"/>
      <c r="C441" s="65"/>
      <c r="D441" s="73">
        <v>4270</v>
      </c>
      <c r="E441" s="31" t="s">
        <v>166</v>
      </c>
      <c r="F441" s="48">
        <v>131292</v>
      </c>
      <c r="G441" s="113">
        <v>131193.6</v>
      </c>
      <c r="H441" s="33">
        <f t="shared" si="18"/>
        <v>99.9250525546111</v>
      </c>
      <c r="I441" s="34">
        <v>0</v>
      </c>
      <c r="J441" s="35"/>
    </row>
    <row r="442" spans="1:10" s="36" customFormat="1" ht="12.75">
      <c r="A442" s="63"/>
      <c r="B442" s="37"/>
      <c r="C442" s="65"/>
      <c r="D442" s="73">
        <v>4280</v>
      </c>
      <c r="E442" s="31" t="s">
        <v>167</v>
      </c>
      <c r="F442" s="48">
        <v>4343</v>
      </c>
      <c r="G442" s="113">
        <v>4342.5</v>
      </c>
      <c r="H442" s="33">
        <f t="shared" si="18"/>
        <v>99.9884872208151</v>
      </c>
      <c r="I442" s="34">
        <v>0</v>
      </c>
      <c r="J442" s="35"/>
    </row>
    <row r="443" spans="1:10" s="36" customFormat="1" ht="12.75">
      <c r="A443" s="37"/>
      <c r="B443" s="37"/>
      <c r="C443" s="65"/>
      <c r="D443" s="73">
        <v>4300</v>
      </c>
      <c r="E443" s="31" t="s">
        <v>168</v>
      </c>
      <c r="F443" s="48">
        <v>47037</v>
      </c>
      <c r="G443" s="113">
        <v>46451.03</v>
      </c>
      <c r="H443" s="33">
        <f t="shared" si="18"/>
        <v>98.7542360269575</v>
      </c>
      <c r="I443" s="34">
        <v>0</v>
      </c>
      <c r="J443" s="35"/>
    </row>
    <row r="444" spans="1:10" s="36" customFormat="1" ht="12.75">
      <c r="A444" s="37"/>
      <c r="B444" s="82"/>
      <c r="C444" s="65"/>
      <c r="D444" s="73">
        <v>4350</v>
      </c>
      <c r="E444" s="31" t="s">
        <v>169</v>
      </c>
      <c r="F444" s="48">
        <v>6495</v>
      </c>
      <c r="G444" s="113">
        <v>6235.26</v>
      </c>
      <c r="H444" s="33">
        <f aca="true" t="shared" si="19" ref="H444:H453">G444*100/F444</f>
        <v>96.00092378752886</v>
      </c>
      <c r="I444" s="34">
        <v>0</v>
      </c>
      <c r="J444" s="35"/>
    </row>
    <row r="445" spans="1:10" s="36" customFormat="1" ht="25.5">
      <c r="A445" s="63"/>
      <c r="B445" s="37"/>
      <c r="C445" s="65"/>
      <c r="D445" s="73">
        <v>4360</v>
      </c>
      <c r="E445" s="31" t="s">
        <v>171</v>
      </c>
      <c r="F445" s="48">
        <v>2072</v>
      </c>
      <c r="G445" s="113">
        <v>1690.34</v>
      </c>
      <c r="H445" s="33">
        <f t="shared" si="19"/>
        <v>81.58011583011583</v>
      </c>
      <c r="I445" s="34">
        <v>0</v>
      </c>
      <c r="J445" s="35"/>
    </row>
    <row r="446" spans="1:10" s="36" customFormat="1" ht="38.25">
      <c r="A446" s="37"/>
      <c r="B446" s="82"/>
      <c r="C446" s="65"/>
      <c r="D446" s="73">
        <v>4370</v>
      </c>
      <c r="E446" s="31" t="s">
        <v>172</v>
      </c>
      <c r="F446" s="48">
        <v>6087</v>
      </c>
      <c r="G446" s="113">
        <v>5908.49</v>
      </c>
      <c r="H446" s="33">
        <f t="shared" si="19"/>
        <v>97.06735666173813</v>
      </c>
      <c r="I446" s="34">
        <v>0</v>
      </c>
      <c r="J446" s="35"/>
    </row>
    <row r="447" spans="1:9" s="5" customFormat="1" ht="12.75">
      <c r="A447" s="37"/>
      <c r="B447" s="82"/>
      <c r="C447" s="65"/>
      <c r="D447" s="73">
        <v>4410</v>
      </c>
      <c r="E447" s="31" t="s">
        <v>174</v>
      </c>
      <c r="F447" s="48">
        <v>6166</v>
      </c>
      <c r="G447" s="113">
        <v>5875.59</v>
      </c>
      <c r="H447" s="33">
        <f t="shared" si="19"/>
        <v>95.29013947453778</v>
      </c>
      <c r="I447" s="34">
        <v>0</v>
      </c>
    </row>
    <row r="448" spans="1:9" s="36" customFormat="1" ht="12.75">
      <c r="A448" s="37"/>
      <c r="B448" s="82"/>
      <c r="C448" s="65"/>
      <c r="D448" s="73">
        <v>4430</v>
      </c>
      <c r="E448" s="31" t="s">
        <v>176</v>
      </c>
      <c r="F448" s="48">
        <v>5106</v>
      </c>
      <c r="G448" s="113">
        <v>1591.09</v>
      </c>
      <c r="H448" s="33">
        <f t="shared" si="19"/>
        <v>31.161182922052486</v>
      </c>
      <c r="I448" s="34">
        <v>0</v>
      </c>
    </row>
    <row r="449" spans="1:9" s="135" customFormat="1" ht="12.75">
      <c r="A449" s="37"/>
      <c r="B449" s="82"/>
      <c r="C449" s="65"/>
      <c r="D449" s="73">
        <v>4440</v>
      </c>
      <c r="E449" s="31" t="s">
        <v>177</v>
      </c>
      <c r="F449" s="48">
        <v>294430</v>
      </c>
      <c r="G449" s="113">
        <v>294429</v>
      </c>
      <c r="H449" s="33">
        <f t="shared" si="19"/>
        <v>99.99966036069694</v>
      </c>
      <c r="I449" s="34">
        <v>0</v>
      </c>
    </row>
    <row r="450" spans="1:10" s="18" customFormat="1" ht="25.5">
      <c r="A450" s="37"/>
      <c r="B450" s="82"/>
      <c r="C450" s="65"/>
      <c r="D450" s="73">
        <v>4520</v>
      </c>
      <c r="E450" s="31" t="s">
        <v>179</v>
      </c>
      <c r="F450" s="48">
        <v>7244</v>
      </c>
      <c r="G450" s="113">
        <v>7127.34</v>
      </c>
      <c r="H450" s="33">
        <f t="shared" si="19"/>
        <v>98.38956377691883</v>
      </c>
      <c r="I450" s="34">
        <v>0</v>
      </c>
      <c r="J450" s="17"/>
    </row>
    <row r="451" spans="1:9" s="135" customFormat="1" ht="25.5">
      <c r="A451" s="37"/>
      <c r="B451" s="76"/>
      <c r="C451" s="65"/>
      <c r="D451" s="73">
        <v>4700</v>
      </c>
      <c r="E451" s="31" t="s">
        <v>204</v>
      </c>
      <c r="F451" s="48">
        <v>2172</v>
      </c>
      <c r="G451" s="113">
        <v>2172</v>
      </c>
      <c r="H451" s="33">
        <f t="shared" si="19"/>
        <v>100</v>
      </c>
      <c r="I451" s="34">
        <v>0</v>
      </c>
    </row>
    <row r="452" spans="1:9" s="135" customFormat="1" ht="12.75">
      <c r="A452" s="13"/>
      <c r="B452" s="93">
        <v>80113</v>
      </c>
      <c r="C452" s="2"/>
      <c r="D452" s="3"/>
      <c r="E452" s="25" t="s">
        <v>58</v>
      </c>
      <c r="F452" s="189">
        <f>SUM(F453)</f>
        <v>464100</v>
      </c>
      <c r="G452" s="551">
        <f>SUM(G453)</f>
        <v>412359.52</v>
      </c>
      <c r="H452" s="26">
        <f t="shared" si="19"/>
        <v>88.85143719026073</v>
      </c>
      <c r="I452" s="59">
        <f>SUM(I453)</f>
        <v>1353.55</v>
      </c>
    </row>
    <row r="453" spans="1:9" s="135" customFormat="1" ht="12.75">
      <c r="A453" s="112"/>
      <c r="B453" s="126"/>
      <c r="C453" s="30"/>
      <c r="D453" s="29"/>
      <c r="E453" s="31" t="s">
        <v>76</v>
      </c>
      <c r="F453" s="91">
        <f>SUM(F455:F463)</f>
        <v>464100</v>
      </c>
      <c r="G453" s="91">
        <f>SUM(G455:G463)</f>
        <v>412359.52</v>
      </c>
      <c r="H453" s="33">
        <f t="shared" si="19"/>
        <v>88.85143719026073</v>
      </c>
      <c r="I453" s="34">
        <f>SUM(I455:I463)</f>
        <v>1353.55</v>
      </c>
    </row>
    <row r="454" spans="1:9" s="135" customFormat="1" ht="12.75">
      <c r="A454" s="144"/>
      <c r="B454" s="335"/>
      <c r="C454" s="137"/>
      <c r="D454" s="137"/>
      <c r="E454" s="40" t="s">
        <v>82</v>
      </c>
      <c r="F454" s="149"/>
      <c r="G454" s="160"/>
      <c r="H454" s="134" t="s">
        <v>78</v>
      </c>
      <c r="I454" s="133"/>
    </row>
    <row r="455" spans="1:10" s="36" customFormat="1" ht="12.75">
      <c r="A455" s="144"/>
      <c r="B455" s="136"/>
      <c r="C455" s="145"/>
      <c r="D455" s="73">
        <v>4010</v>
      </c>
      <c r="E455" s="31" t="s">
        <v>26</v>
      </c>
      <c r="F455" s="143">
        <v>18000</v>
      </c>
      <c r="G455" s="113">
        <v>16518.14</v>
      </c>
      <c r="H455" s="134">
        <f aca="true" t="shared" si="20" ref="H455:H465">G455*100/F455</f>
        <v>91.76744444444445</v>
      </c>
      <c r="I455" s="133">
        <v>480.36</v>
      </c>
      <c r="J455" s="35"/>
    </row>
    <row r="456" spans="1:10" s="36" customFormat="1" ht="12.75">
      <c r="A456" s="144"/>
      <c r="B456" s="136"/>
      <c r="C456" s="145"/>
      <c r="D456" s="73">
        <v>4110</v>
      </c>
      <c r="E456" s="31" t="s">
        <v>73</v>
      </c>
      <c r="F456" s="146">
        <v>7000</v>
      </c>
      <c r="G456" s="113">
        <v>5763.82</v>
      </c>
      <c r="H456" s="134">
        <f t="shared" si="20"/>
        <v>82.34028571428571</v>
      </c>
      <c r="I456" s="133">
        <v>484.78</v>
      </c>
      <c r="J456" s="35"/>
    </row>
    <row r="457" spans="1:9" s="57" customFormat="1" ht="12.75">
      <c r="A457" s="144"/>
      <c r="B457" s="136"/>
      <c r="C457" s="145"/>
      <c r="D457" s="73">
        <v>4120</v>
      </c>
      <c r="E457" s="31" t="s">
        <v>41</v>
      </c>
      <c r="F457" s="150">
        <v>800</v>
      </c>
      <c r="G457" s="113">
        <v>11.76</v>
      </c>
      <c r="H457" s="134">
        <f t="shared" si="20"/>
        <v>1.47</v>
      </c>
      <c r="I457" s="133">
        <v>0</v>
      </c>
    </row>
    <row r="458" spans="1:9" s="57" customFormat="1" ht="25.5">
      <c r="A458" s="144"/>
      <c r="B458" s="136"/>
      <c r="C458" s="145"/>
      <c r="D458" s="73">
        <v>4170</v>
      </c>
      <c r="E458" s="31" t="s">
        <v>89</v>
      </c>
      <c r="F458" s="150">
        <v>32000</v>
      </c>
      <c r="G458" s="113">
        <v>24365.75</v>
      </c>
      <c r="H458" s="134">
        <f t="shared" si="20"/>
        <v>76.14296875</v>
      </c>
      <c r="I458" s="133">
        <v>388.41</v>
      </c>
    </row>
    <row r="459" spans="1:10" s="18" customFormat="1" ht="12.75">
      <c r="A459" s="63"/>
      <c r="B459" s="37"/>
      <c r="C459" s="65"/>
      <c r="D459" s="73">
        <v>4210</v>
      </c>
      <c r="E459" s="31" t="s">
        <v>165</v>
      </c>
      <c r="F459" s="48">
        <v>82580</v>
      </c>
      <c r="G459" s="113">
        <v>55811.53</v>
      </c>
      <c r="H459" s="134">
        <f t="shared" si="20"/>
        <v>67.58480261564543</v>
      </c>
      <c r="I459" s="34">
        <v>0</v>
      </c>
      <c r="J459" s="17"/>
    </row>
    <row r="460" spans="1:10" s="36" customFormat="1" ht="12.75">
      <c r="A460" s="63"/>
      <c r="B460" s="37"/>
      <c r="C460" s="65"/>
      <c r="D460" s="73">
        <v>4270</v>
      </c>
      <c r="E460" s="31" t="s">
        <v>166</v>
      </c>
      <c r="F460" s="48">
        <v>4800</v>
      </c>
      <c r="G460" s="113">
        <v>4557.08</v>
      </c>
      <c r="H460" s="134">
        <f t="shared" si="20"/>
        <v>94.93916666666667</v>
      </c>
      <c r="I460" s="34">
        <v>0</v>
      </c>
      <c r="J460" s="35"/>
    </row>
    <row r="461" spans="1:9" s="36" customFormat="1" ht="12.75">
      <c r="A461" s="63"/>
      <c r="B461" s="37"/>
      <c r="C461" s="65"/>
      <c r="D461" s="73">
        <v>4300</v>
      </c>
      <c r="E461" s="31" t="s">
        <v>168</v>
      </c>
      <c r="F461" s="48">
        <v>316500</v>
      </c>
      <c r="G461" s="113">
        <v>302931.44</v>
      </c>
      <c r="H461" s="134">
        <f t="shared" si="20"/>
        <v>95.71293522906792</v>
      </c>
      <c r="I461" s="34">
        <v>0</v>
      </c>
    </row>
    <row r="462" spans="1:9" s="141" customFormat="1" ht="25.5">
      <c r="A462" s="63"/>
      <c r="B462" s="37"/>
      <c r="C462" s="65"/>
      <c r="D462" s="73">
        <v>4400</v>
      </c>
      <c r="E462" s="31" t="s">
        <v>173</v>
      </c>
      <c r="F462" s="48">
        <v>2400</v>
      </c>
      <c r="G462" s="113">
        <v>2400</v>
      </c>
      <c r="H462" s="134">
        <f t="shared" si="20"/>
        <v>100</v>
      </c>
      <c r="I462" s="34">
        <v>0</v>
      </c>
    </row>
    <row r="463" spans="1:9" s="36" customFormat="1" ht="12.75">
      <c r="A463" s="63"/>
      <c r="B463" s="76"/>
      <c r="C463" s="65"/>
      <c r="D463" s="73">
        <v>4430</v>
      </c>
      <c r="E463" s="31" t="s">
        <v>176</v>
      </c>
      <c r="F463" s="48">
        <v>20</v>
      </c>
      <c r="G463" s="113">
        <v>0</v>
      </c>
      <c r="H463" s="33">
        <f>G463*100/F463</f>
        <v>0</v>
      </c>
      <c r="I463" s="34">
        <v>0</v>
      </c>
    </row>
    <row r="464" spans="1:10" s="36" customFormat="1" ht="12.75">
      <c r="A464" s="1"/>
      <c r="B464" s="320">
        <v>80146</v>
      </c>
      <c r="C464" s="2"/>
      <c r="D464" s="3"/>
      <c r="E464" s="25" t="s">
        <v>46</v>
      </c>
      <c r="F464" s="198">
        <f>SUM(F465)</f>
        <v>133363</v>
      </c>
      <c r="G464" s="545">
        <f>SUM(G465)</f>
        <v>97794.52</v>
      </c>
      <c r="H464" s="26">
        <f t="shared" si="20"/>
        <v>73.32957416974723</v>
      </c>
      <c r="I464" s="27">
        <f>SUM(I465)</f>
        <v>0</v>
      </c>
      <c r="J464" s="35"/>
    </row>
    <row r="465" spans="1:10" s="36" customFormat="1" ht="12.75">
      <c r="A465" s="112"/>
      <c r="B465" s="126"/>
      <c r="C465" s="30"/>
      <c r="D465" s="29"/>
      <c r="E465" s="31" t="s">
        <v>76</v>
      </c>
      <c r="F465" s="62">
        <f>SUM(F467:F471)</f>
        <v>133363</v>
      </c>
      <c r="G465" s="543">
        <f>SUM(G467:G471)</f>
        <v>97794.52</v>
      </c>
      <c r="H465" s="385">
        <f t="shared" si="20"/>
        <v>73.32957416974723</v>
      </c>
      <c r="I465" s="113">
        <f>SUM(I467:I471)</f>
        <v>0</v>
      </c>
      <c r="J465" s="35"/>
    </row>
    <row r="466" spans="1:10" s="36" customFormat="1" ht="12.75">
      <c r="A466" s="107"/>
      <c r="B466" s="64"/>
      <c r="C466" s="39"/>
      <c r="D466" s="39"/>
      <c r="E466" s="40" t="s">
        <v>82</v>
      </c>
      <c r="F466" s="138"/>
      <c r="G466" s="160"/>
      <c r="H466" s="158" t="s">
        <v>78</v>
      </c>
      <c r="I466" s="159"/>
      <c r="J466" s="35"/>
    </row>
    <row r="467" spans="1:10" s="36" customFormat="1" ht="25.5">
      <c r="A467" s="366"/>
      <c r="B467" s="217"/>
      <c r="C467" s="142"/>
      <c r="D467" s="73">
        <v>4170</v>
      </c>
      <c r="E467" s="31" t="s">
        <v>89</v>
      </c>
      <c r="F467" s="150">
        <v>8000</v>
      </c>
      <c r="G467" s="113">
        <v>0</v>
      </c>
      <c r="H467" s="152">
        <f aca="true" t="shared" si="21" ref="H467:H476">G467*100/F467</f>
        <v>0</v>
      </c>
      <c r="I467" s="133">
        <v>0</v>
      </c>
      <c r="J467" s="35"/>
    </row>
    <row r="468" spans="1:10" s="36" customFormat="1" ht="12.75">
      <c r="A468" s="63"/>
      <c r="B468" s="37"/>
      <c r="C468" s="65"/>
      <c r="D468" s="73">
        <v>4210</v>
      </c>
      <c r="E468" s="31" t="s">
        <v>165</v>
      </c>
      <c r="F468" s="48">
        <v>6752</v>
      </c>
      <c r="G468" s="113">
        <v>6242.72</v>
      </c>
      <c r="H468" s="33">
        <f t="shared" si="21"/>
        <v>92.45734597156398</v>
      </c>
      <c r="I468" s="34">
        <v>0</v>
      </c>
      <c r="J468" s="35"/>
    </row>
    <row r="469" spans="1:9" s="5" customFormat="1" ht="12.75">
      <c r="A469" s="63"/>
      <c r="B469" s="37"/>
      <c r="C469" s="65"/>
      <c r="D469" s="73">
        <v>4300</v>
      </c>
      <c r="E469" s="31" t="s">
        <v>168</v>
      </c>
      <c r="F469" s="48">
        <v>75014</v>
      </c>
      <c r="G469" s="113">
        <v>54937.29</v>
      </c>
      <c r="H469" s="33">
        <f t="shared" si="21"/>
        <v>73.23604927080278</v>
      </c>
      <c r="I469" s="34">
        <v>0</v>
      </c>
    </row>
    <row r="470" spans="1:9" s="36" customFormat="1" ht="12.75">
      <c r="A470" s="63"/>
      <c r="B470" s="37"/>
      <c r="C470" s="65"/>
      <c r="D470" s="73">
        <v>4410</v>
      </c>
      <c r="E470" s="31" t="s">
        <v>174</v>
      </c>
      <c r="F470" s="48">
        <v>6745</v>
      </c>
      <c r="G470" s="113">
        <v>3894.33</v>
      </c>
      <c r="H470" s="33">
        <f t="shared" si="21"/>
        <v>57.736545589325424</v>
      </c>
      <c r="I470" s="34">
        <v>0</v>
      </c>
    </row>
    <row r="471" spans="1:9" s="135" customFormat="1" ht="25.5">
      <c r="A471" s="76"/>
      <c r="B471" s="76"/>
      <c r="C471" s="65"/>
      <c r="D471" s="73">
        <v>4700</v>
      </c>
      <c r="E471" s="31" t="s">
        <v>204</v>
      </c>
      <c r="F471" s="48">
        <v>36852</v>
      </c>
      <c r="G471" s="113">
        <v>32720.18</v>
      </c>
      <c r="H471" s="33">
        <f t="shared" si="21"/>
        <v>88.78807120373385</v>
      </c>
      <c r="I471" s="34">
        <v>0</v>
      </c>
    </row>
    <row r="472" spans="1:10" s="36" customFormat="1" ht="12.75">
      <c r="A472" s="15" t="s">
        <v>75</v>
      </c>
      <c r="B472" s="16">
        <v>9</v>
      </c>
      <c r="C472" s="56"/>
      <c r="D472" s="56"/>
      <c r="E472" s="79"/>
      <c r="F472" s="56"/>
      <c r="G472" s="498" t="s">
        <v>78</v>
      </c>
      <c r="H472" s="80" t="s">
        <v>78</v>
      </c>
      <c r="I472" s="78"/>
      <c r="J472" s="35"/>
    </row>
    <row r="473" spans="1:10" s="36" customFormat="1" ht="13.5" thickBot="1">
      <c r="A473" s="15"/>
      <c r="B473" s="16"/>
      <c r="C473" s="56"/>
      <c r="D473" s="56"/>
      <c r="E473" s="79"/>
      <c r="F473" s="56"/>
      <c r="G473" s="498" t="s">
        <v>78</v>
      </c>
      <c r="H473" s="80"/>
      <c r="I473" s="78"/>
      <c r="J473" s="35"/>
    </row>
    <row r="474" spans="1:9" s="5" customFormat="1" ht="13.5" thickBot="1">
      <c r="A474" s="19" t="s">
        <v>37</v>
      </c>
      <c r="B474" s="20" t="s">
        <v>70</v>
      </c>
      <c r="C474" s="655" t="s">
        <v>50</v>
      </c>
      <c r="D474" s="656"/>
      <c r="E474" s="21" t="s">
        <v>36</v>
      </c>
      <c r="F474" s="20" t="s">
        <v>79</v>
      </c>
      <c r="G474" s="409" t="s">
        <v>80</v>
      </c>
      <c r="H474" s="22" t="s">
        <v>81</v>
      </c>
      <c r="I474" s="201" t="s">
        <v>86</v>
      </c>
    </row>
    <row r="475" spans="1:9" s="135" customFormat="1" ht="12.75">
      <c r="A475" s="13"/>
      <c r="B475" s="93">
        <v>80148</v>
      </c>
      <c r="C475" s="2"/>
      <c r="D475" s="3"/>
      <c r="E475" s="25" t="s">
        <v>140</v>
      </c>
      <c r="F475" s="58">
        <f>SUM(F476,F494)</f>
        <v>801480</v>
      </c>
      <c r="G475" s="58">
        <f>SUM(G476,G494)</f>
        <v>797789.39</v>
      </c>
      <c r="H475" s="26">
        <f t="shared" si="21"/>
        <v>99.53952562758896</v>
      </c>
      <c r="I475" s="27">
        <f>SUM(I476,I494)</f>
        <v>35716.24999999999</v>
      </c>
    </row>
    <row r="476" spans="1:9" s="135" customFormat="1" ht="12.75">
      <c r="A476" s="112"/>
      <c r="B476" s="126"/>
      <c r="C476" s="30"/>
      <c r="D476" s="29"/>
      <c r="E476" s="31" t="s">
        <v>76</v>
      </c>
      <c r="F476" s="62">
        <f>SUM(F478:F493)</f>
        <v>793880</v>
      </c>
      <c r="G476" s="543">
        <f>SUM(G478:G493)</f>
        <v>790212.59</v>
      </c>
      <c r="H476" s="69">
        <f t="shared" si="21"/>
        <v>99.53803975411901</v>
      </c>
      <c r="I476" s="34">
        <f>SUM(I478:I493)</f>
        <v>35716.24999999999</v>
      </c>
    </row>
    <row r="477" spans="1:9" s="135" customFormat="1" ht="12.75">
      <c r="A477" s="107"/>
      <c r="B477" s="64"/>
      <c r="C477" s="39"/>
      <c r="D477" s="39"/>
      <c r="E477" s="40" t="s">
        <v>82</v>
      </c>
      <c r="F477" s="138"/>
      <c r="G477" s="160"/>
      <c r="H477" s="158" t="s">
        <v>78</v>
      </c>
      <c r="I477" s="159"/>
    </row>
    <row r="478" spans="1:10" s="36" customFormat="1" ht="12.75">
      <c r="A478" s="366"/>
      <c r="B478" s="217"/>
      <c r="C478" s="142"/>
      <c r="D478" s="73">
        <v>4010</v>
      </c>
      <c r="E478" s="31" t="s">
        <v>26</v>
      </c>
      <c r="F478" s="143">
        <v>290415</v>
      </c>
      <c r="G478" s="113">
        <v>290276.77</v>
      </c>
      <c r="H478" s="134">
        <f aca="true" t="shared" si="22" ref="H478:H483">G478*100/F478</f>
        <v>99.95240259628463</v>
      </c>
      <c r="I478" s="133">
        <v>6988.67</v>
      </c>
      <c r="J478" s="35"/>
    </row>
    <row r="479" spans="1:10" s="36" customFormat="1" ht="12.75">
      <c r="A479" s="144"/>
      <c r="B479" s="136"/>
      <c r="C479" s="145"/>
      <c r="D479" s="73">
        <v>4040</v>
      </c>
      <c r="E479" s="31" t="s">
        <v>63</v>
      </c>
      <c r="F479" s="146">
        <v>19481</v>
      </c>
      <c r="G479" s="113">
        <v>19479.02</v>
      </c>
      <c r="H479" s="134">
        <f t="shared" si="22"/>
        <v>99.98983625070582</v>
      </c>
      <c r="I479" s="133">
        <v>19934.36</v>
      </c>
      <c r="J479" s="35"/>
    </row>
    <row r="480" spans="1:10" s="36" customFormat="1" ht="12.75">
      <c r="A480" s="144"/>
      <c r="B480" s="136"/>
      <c r="C480" s="145"/>
      <c r="D480" s="73">
        <v>4110</v>
      </c>
      <c r="E480" s="31" t="s">
        <v>73</v>
      </c>
      <c r="F480" s="146">
        <v>47195</v>
      </c>
      <c r="G480" s="113">
        <v>46562.41</v>
      </c>
      <c r="H480" s="134">
        <f t="shared" si="22"/>
        <v>98.65962496027122</v>
      </c>
      <c r="I480" s="133">
        <v>7700.34</v>
      </c>
      <c r="J480" s="35"/>
    </row>
    <row r="481" spans="1:10" s="36" customFormat="1" ht="12.75">
      <c r="A481" s="136"/>
      <c r="B481" s="180"/>
      <c r="C481" s="145"/>
      <c r="D481" s="73">
        <v>4120</v>
      </c>
      <c r="E481" s="31" t="s">
        <v>41</v>
      </c>
      <c r="F481" s="150">
        <v>3916</v>
      </c>
      <c r="G481" s="113">
        <v>3904.03</v>
      </c>
      <c r="H481" s="152">
        <f t="shared" si="22"/>
        <v>99.69433094994893</v>
      </c>
      <c r="I481" s="133">
        <v>589.79</v>
      </c>
      <c r="J481" s="35"/>
    </row>
    <row r="482" spans="1:10" s="36" customFormat="1" ht="12.75">
      <c r="A482" s="37"/>
      <c r="B482" s="82"/>
      <c r="C482" s="65"/>
      <c r="D482" s="73">
        <v>4140</v>
      </c>
      <c r="E482" s="31" t="s">
        <v>181</v>
      </c>
      <c r="F482" s="48">
        <v>3265</v>
      </c>
      <c r="G482" s="113">
        <v>3265</v>
      </c>
      <c r="H482" s="33">
        <f t="shared" si="22"/>
        <v>100</v>
      </c>
      <c r="I482" s="34">
        <v>205</v>
      </c>
      <c r="J482" s="35"/>
    </row>
    <row r="483" spans="1:10" s="36" customFormat="1" ht="12.75">
      <c r="A483" s="37"/>
      <c r="B483" s="82"/>
      <c r="C483" s="65"/>
      <c r="D483" s="73">
        <v>4210</v>
      </c>
      <c r="E483" s="31" t="s">
        <v>165</v>
      </c>
      <c r="F483" s="48">
        <v>31391</v>
      </c>
      <c r="G483" s="113">
        <v>31387.86</v>
      </c>
      <c r="H483" s="33">
        <f t="shared" si="22"/>
        <v>99.9899971329362</v>
      </c>
      <c r="I483" s="34">
        <v>0</v>
      </c>
      <c r="J483" s="35"/>
    </row>
    <row r="484" spans="1:10" s="36" customFormat="1" ht="12.75">
      <c r="A484" s="37"/>
      <c r="B484" s="82"/>
      <c r="C484" s="65"/>
      <c r="D484" s="73">
        <v>4220</v>
      </c>
      <c r="E484" s="31" t="s">
        <v>185</v>
      </c>
      <c r="F484" s="48">
        <v>304398</v>
      </c>
      <c r="G484" s="113">
        <v>302720.45</v>
      </c>
      <c r="H484" s="33">
        <f aca="true" t="shared" si="23" ref="H484:H490">G484*100/F484</f>
        <v>99.44889585345501</v>
      </c>
      <c r="I484" s="34">
        <v>0</v>
      </c>
      <c r="J484" s="35"/>
    </row>
    <row r="485" spans="1:10" s="36" customFormat="1" ht="12.75">
      <c r="A485" s="37"/>
      <c r="B485" s="82"/>
      <c r="C485" s="65"/>
      <c r="D485" s="73">
        <v>4260</v>
      </c>
      <c r="E485" s="31" t="s">
        <v>170</v>
      </c>
      <c r="F485" s="48">
        <v>56704</v>
      </c>
      <c r="G485" s="113">
        <v>56192.95</v>
      </c>
      <c r="H485" s="33">
        <f t="shared" si="23"/>
        <v>99.0987408295711</v>
      </c>
      <c r="I485" s="34">
        <v>298.09</v>
      </c>
      <c r="J485" s="35"/>
    </row>
    <row r="486" spans="1:9" s="57" customFormat="1" ht="12.75">
      <c r="A486" s="37"/>
      <c r="B486" s="82"/>
      <c r="C486" s="65"/>
      <c r="D486" s="73">
        <v>4270</v>
      </c>
      <c r="E486" s="31" t="s">
        <v>166</v>
      </c>
      <c r="F486" s="48">
        <v>1779</v>
      </c>
      <c r="G486" s="113">
        <v>1778.99</v>
      </c>
      <c r="H486" s="33">
        <f t="shared" si="23"/>
        <v>99.99943788645307</v>
      </c>
      <c r="I486" s="34">
        <v>0</v>
      </c>
    </row>
    <row r="487" spans="1:9" s="57" customFormat="1" ht="12.75">
      <c r="A487" s="37"/>
      <c r="B487" s="82"/>
      <c r="C487" s="65"/>
      <c r="D487" s="73">
        <v>4280</v>
      </c>
      <c r="E487" s="31" t="s">
        <v>167</v>
      </c>
      <c r="F487" s="48">
        <v>573</v>
      </c>
      <c r="G487" s="113">
        <v>573</v>
      </c>
      <c r="H487" s="33">
        <f>G487*100/F487</f>
        <v>100</v>
      </c>
      <c r="I487" s="34">
        <v>0</v>
      </c>
    </row>
    <row r="488" spans="1:10" s="18" customFormat="1" ht="12.75">
      <c r="A488" s="37"/>
      <c r="B488" s="82"/>
      <c r="C488" s="65"/>
      <c r="D488" s="73">
        <v>4300</v>
      </c>
      <c r="E488" s="31" t="s">
        <v>168</v>
      </c>
      <c r="F488" s="48">
        <v>4651</v>
      </c>
      <c r="G488" s="113">
        <v>4048.77</v>
      </c>
      <c r="H488" s="33">
        <f>G488*100/F488</f>
        <v>87.05160180606322</v>
      </c>
      <c r="I488" s="34">
        <v>0</v>
      </c>
      <c r="J488" s="17"/>
    </row>
    <row r="489" spans="1:10" s="36" customFormat="1" ht="25.5">
      <c r="A489" s="37"/>
      <c r="B489" s="82"/>
      <c r="C489" s="65"/>
      <c r="D489" s="73">
        <v>4360</v>
      </c>
      <c r="E489" s="31" t="s">
        <v>171</v>
      </c>
      <c r="F489" s="48">
        <v>400</v>
      </c>
      <c r="G489" s="113">
        <v>311.44</v>
      </c>
      <c r="H489" s="33">
        <f t="shared" si="23"/>
        <v>77.86</v>
      </c>
      <c r="I489" s="34">
        <v>0</v>
      </c>
      <c r="J489" s="35"/>
    </row>
    <row r="490" spans="1:9" s="36" customFormat="1" ht="25.5">
      <c r="A490" s="37"/>
      <c r="B490" s="82"/>
      <c r="C490" s="65"/>
      <c r="D490" s="73">
        <v>4400</v>
      </c>
      <c r="E490" s="31" t="s">
        <v>173</v>
      </c>
      <c r="F490" s="48">
        <v>14016</v>
      </c>
      <c r="G490" s="113">
        <v>14016</v>
      </c>
      <c r="H490" s="33">
        <f t="shared" si="23"/>
        <v>100</v>
      </c>
      <c r="I490" s="34">
        <v>0</v>
      </c>
    </row>
    <row r="491" spans="1:9" s="57" customFormat="1" ht="12.75">
      <c r="A491" s="63"/>
      <c r="B491" s="37"/>
      <c r="C491" s="65"/>
      <c r="D491" s="73">
        <v>4440</v>
      </c>
      <c r="E491" s="31" t="s">
        <v>177</v>
      </c>
      <c r="F491" s="48">
        <v>14525</v>
      </c>
      <c r="G491" s="113">
        <v>14525</v>
      </c>
      <c r="H491" s="33">
        <f>G491*100/F491</f>
        <v>100</v>
      </c>
      <c r="I491" s="34">
        <v>0</v>
      </c>
    </row>
    <row r="492" spans="1:10" s="18" customFormat="1" ht="25.5">
      <c r="A492" s="63"/>
      <c r="B492" s="37"/>
      <c r="C492" s="65"/>
      <c r="D492" s="73">
        <v>4520</v>
      </c>
      <c r="E492" s="31" t="s">
        <v>179</v>
      </c>
      <c r="F492" s="48">
        <v>1121</v>
      </c>
      <c r="G492" s="113">
        <v>1120.9</v>
      </c>
      <c r="H492" s="33">
        <f>G492*100/F492</f>
        <v>99.99107939339876</v>
      </c>
      <c r="I492" s="34">
        <v>0</v>
      </c>
      <c r="J492" s="17"/>
    </row>
    <row r="493" spans="1:10" s="36" customFormat="1" ht="25.5">
      <c r="A493" s="63"/>
      <c r="B493" s="76"/>
      <c r="C493" s="65"/>
      <c r="D493" s="73">
        <v>4700</v>
      </c>
      <c r="E493" s="31" t="s">
        <v>204</v>
      </c>
      <c r="F493" s="48">
        <v>50</v>
      </c>
      <c r="G493" s="113">
        <v>50</v>
      </c>
      <c r="H493" s="33">
        <f>G493*100/F493</f>
        <v>100</v>
      </c>
      <c r="I493" s="34">
        <v>0</v>
      </c>
      <c r="J493" s="35"/>
    </row>
    <row r="494" spans="1:9" s="5" customFormat="1" ht="12.75">
      <c r="A494" s="136"/>
      <c r="B494" s="180"/>
      <c r="C494" s="145"/>
      <c r="D494" s="145"/>
      <c r="E494" s="31" t="s">
        <v>20</v>
      </c>
      <c r="F494" s="48">
        <f>SUM(F496)</f>
        <v>7600</v>
      </c>
      <c r="G494" s="48">
        <f>SUM(G496)</f>
        <v>7576.8</v>
      </c>
      <c r="H494" s="33">
        <f>G494*100/F494</f>
        <v>99.69473684210526</v>
      </c>
      <c r="I494" s="34">
        <f>SUM(I496)</f>
        <v>0</v>
      </c>
    </row>
    <row r="495" spans="1:11" s="135" customFormat="1" ht="12.75">
      <c r="A495" s="63"/>
      <c r="B495" s="64"/>
      <c r="C495" s="70"/>
      <c r="D495" s="70"/>
      <c r="E495" s="72" t="s">
        <v>82</v>
      </c>
      <c r="F495" s="209"/>
      <c r="G495" s="113"/>
      <c r="H495" s="33" t="s">
        <v>78</v>
      </c>
      <c r="I495" s="34"/>
      <c r="K495" s="452">
        <f>SUM(F508:F533)</f>
        <v>1263514</v>
      </c>
    </row>
    <row r="496" spans="1:9" s="135" customFormat="1" ht="25.5">
      <c r="A496" s="329"/>
      <c r="B496" s="218"/>
      <c r="C496" s="595"/>
      <c r="D496" s="596">
        <v>6060</v>
      </c>
      <c r="E496" s="67" t="s">
        <v>69</v>
      </c>
      <c r="F496" s="185">
        <v>7600</v>
      </c>
      <c r="G496" s="197">
        <v>7576.8</v>
      </c>
      <c r="H496" s="50">
        <f>G496*100/F496</f>
        <v>99.69473684210526</v>
      </c>
      <c r="I496" s="68">
        <v>0</v>
      </c>
    </row>
    <row r="497" spans="1:11" s="36" customFormat="1" ht="38.25">
      <c r="A497" s="329"/>
      <c r="B497" s="593"/>
      <c r="C497" s="593"/>
      <c r="D497" s="400"/>
      <c r="E497" s="594" t="s">
        <v>343</v>
      </c>
      <c r="F497" s="393"/>
      <c r="G497" s="46">
        <v>7576.8</v>
      </c>
      <c r="H497" s="408"/>
      <c r="I497" s="225">
        <v>0</v>
      </c>
      <c r="J497" s="35"/>
      <c r="K497" s="351" t="s">
        <v>78</v>
      </c>
    </row>
    <row r="498" spans="1:10" s="36" customFormat="1" ht="12.75">
      <c r="A498" s="399"/>
      <c r="B498" s="320">
        <v>80195</v>
      </c>
      <c r="C498" s="2"/>
      <c r="D498" s="3"/>
      <c r="E498" s="25" t="s">
        <v>57</v>
      </c>
      <c r="F498" s="90">
        <f>SUM(F499,F517)</f>
        <v>278843</v>
      </c>
      <c r="G498" s="90">
        <f>SUM(G499,G517)</f>
        <v>253288.89999999997</v>
      </c>
      <c r="H498" s="26">
        <f>G498*100/F498</f>
        <v>90.83566738272073</v>
      </c>
      <c r="I498" s="27">
        <f>SUM(I499,I517)</f>
        <v>86.8</v>
      </c>
      <c r="J498" s="35"/>
    </row>
    <row r="499" spans="1:10" s="36" customFormat="1" ht="12.75">
      <c r="A499" s="28"/>
      <c r="B499" s="369"/>
      <c r="C499" s="30"/>
      <c r="D499" s="29"/>
      <c r="E499" s="31" t="s">
        <v>262</v>
      </c>
      <c r="F499" s="91">
        <f>SUM(F501,F505:F507,F508:F516)</f>
        <v>198843</v>
      </c>
      <c r="G499" s="91">
        <f>SUM(G501,G505:G507,G508:G516)</f>
        <v>173769.41999999998</v>
      </c>
      <c r="H499" s="33">
        <f>G499*100/F499</f>
        <v>87.3902626695433</v>
      </c>
      <c r="I499" s="34">
        <f>SUM(I501,I505:I506,I507,I508:I516)</f>
        <v>86.8</v>
      </c>
      <c r="J499" s="35"/>
    </row>
    <row r="500" spans="1:10" s="36" customFormat="1" ht="12.75">
      <c r="A500" s="63"/>
      <c r="B500" s="64"/>
      <c r="C500" s="39"/>
      <c r="D500" s="39"/>
      <c r="E500" s="40" t="s">
        <v>82</v>
      </c>
      <c r="F500" s="41"/>
      <c r="G500" s="497"/>
      <c r="H500" s="23" t="s">
        <v>78</v>
      </c>
      <c r="I500" s="160"/>
      <c r="J500" s="35"/>
    </row>
    <row r="501" spans="1:11" s="36" customFormat="1" ht="12.75">
      <c r="A501" s="63"/>
      <c r="B501" s="37"/>
      <c r="C501" s="171"/>
      <c r="D501" s="162">
        <v>2820</v>
      </c>
      <c r="E501" s="163" t="s">
        <v>45</v>
      </c>
      <c r="F501" s="164">
        <v>4000</v>
      </c>
      <c r="G501" s="160">
        <f>SUM(G504)</f>
        <v>3960</v>
      </c>
      <c r="H501" s="223">
        <f>G501*100/F501</f>
        <v>99</v>
      </c>
      <c r="I501" s="49">
        <v>0</v>
      </c>
      <c r="J501" s="35"/>
      <c r="K501" s="351" t="s">
        <v>78</v>
      </c>
    </row>
    <row r="502" spans="1:9" s="135" customFormat="1" ht="12.75">
      <c r="A502" s="63"/>
      <c r="B502" s="37"/>
      <c r="C502" s="35"/>
      <c r="D502" s="35"/>
      <c r="E502" s="165" t="s">
        <v>35</v>
      </c>
      <c r="F502" s="35"/>
      <c r="G502" s="197"/>
      <c r="H502" s="292" t="s">
        <v>78</v>
      </c>
      <c r="I502" s="221"/>
    </row>
    <row r="503" spans="1:9" s="135" customFormat="1" ht="12.75">
      <c r="A503" s="63"/>
      <c r="B503" s="37"/>
      <c r="C503" s="35"/>
      <c r="D503" s="35"/>
      <c r="E503" s="312" t="s">
        <v>101</v>
      </c>
      <c r="F503" s="173"/>
      <c r="G503" s="197"/>
      <c r="H503" s="292" t="s">
        <v>78</v>
      </c>
      <c r="I503" s="221"/>
    </row>
    <row r="504" spans="1:9" s="135" customFormat="1" ht="12.75">
      <c r="A504" s="63"/>
      <c r="B504" s="37"/>
      <c r="C504" s="35"/>
      <c r="D504" s="35"/>
      <c r="E504" s="402" t="s">
        <v>200</v>
      </c>
      <c r="F504" s="370"/>
      <c r="G504" s="46">
        <v>3960</v>
      </c>
      <c r="H504" s="343"/>
      <c r="I504" s="326">
        <v>0</v>
      </c>
    </row>
    <row r="505" spans="1:9" s="57" customFormat="1" ht="103.5" customHeight="1">
      <c r="A505" s="28"/>
      <c r="B505" s="28"/>
      <c r="C505" s="97"/>
      <c r="D505" s="539">
        <v>2910</v>
      </c>
      <c r="E505" s="492" t="s">
        <v>344</v>
      </c>
      <c r="F505" s="473">
        <v>278</v>
      </c>
      <c r="G505" s="113">
        <v>277.23</v>
      </c>
      <c r="H505" s="385">
        <f>G505*100/F505</f>
        <v>99.72302158273381</v>
      </c>
      <c r="I505" s="113">
        <v>0</v>
      </c>
    </row>
    <row r="506" spans="1:9" s="36" customFormat="1" ht="25.5">
      <c r="A506" s="63"/>
      <c r="B506" s="37"/>
      <c r="C506" s="65"/>
      <c r="D506" s="73">
        <v>3020</v>
      </c>
      <c r="E506" s="31" t="s">
        <v>9</v>
      </c>
      <c r="F506" s="87">
        <v>12000</v>
      </c>
      <c r="G506" s="191">
        <v>10700</v>
      </c>
      <c r="H506" s="33">
        <f aca="true" t="shared" si="24" ref="H506:H516">G506*100/F506</f>
        <v>89.16666666666667</v>
      </c>
      <c r="I506" s="68">
        <v>0</v>
      </c>
    </row>
    <row r="507" spans="1:10" s="36" customFormat="1" ht="12.75">
      <c r="A507" s="63"/>
      <c r="B507" s="37"/>
      <c r="C507" s="142"/>
      <c r="D507" s="73">
        <v>4010</v>
      </c>
      <c r="E507" s="31" t="s">
        <v>26</v>
      </c>
      <c r="F507" s="143">
        <v>3051</v>
      </c>
      <c r="G507" s="113">
        <v>0</v>
      </c>
      <c r="H507" s="134">
        <f t="shared" si="24"/>
        <v>0</v>
      </c>
      <c r="I507" s="133">
        <v>0</v>
      </c>
      <c r="J507" s="35"/>
    </row>
    <row r="508" spans="1:10" s="36" customFormat="1" ht="25.5">
      <c r="A508" s="136"/>
      <c r="B508" s="180"/>
      <c r="C508" s="457"/>
      <c r="D508" s="425">
        <v>4170</v>
      </c>
      <c r="E508" s="455" t="s">
        <v>89</v>
      </c>
      <c r="F508" s="456">
        <v>5000</v>
      </c>
      <c r="G508" s="113">
        <v>2864.3</v>
      </c>
      <c r="H508" s="98">
        <f>G508*100/F508</f>
        <v>57.286</v>
      </c>
      <c r="I508" s="34">
        <v>86.8</v>
      </c>
      <c r="J508" s="35"/>
    </row>
    <row r="509" spans="1:10" s="36" customFormat="1" ht="12.75">
      <c r="A509" s="37"/>
      <c r="B509" s="82"/>
      <c r="C509" s="54"/>
      <c r="D509" s="450">
        <v>4210</v>
      </c>
      <c r="E509" s="55" t="s">
        <v>165</v>
      </c>
      <c r="F509" s="48">
        <v>29743</v>
      </c>
      <c r="G509" s="191">
        <v>17703.15</v>
      </c>
      <c r="H509" s="33">
        <f>G509*100/F509</f>
        <v>59.52039135258717</v>
      </c>
      <c r="I509" s="68">
        <v>0</v>
      </c>
      <c r="J509" s="35"/>
    </row>
    <row r="510" spans="1:10" s="36" customFormat="1" ht="12.75">
      <c r="A510" s="63"/>
      <c r="B510" s="37"/>
      <c r="C510" s="65"/>
      <c r="D510" s="73">
        <v>4240</v>
      </c>
      <c r="E510" s="31" t="s">
        <v>183</v>
      </c>
      <c r="F510" s="48">
        <v>2100</v>
      </c>
      <c r="G510" s="113">
        <v>2099.96</v>
      </c>
      <c r="H510" s="33">
        <f t="shared" si="24"/>
        <v>99.99809523809523</v>
      </c>
      <c r="I510" s="34">
        <v>0</v>
      </c>
      <c r="J510" s="35"/>
    </row>
    <row r="511" spans="1:9" s="57" customFormat="1" ht="12.75">
      <c r="A511" s="37"/>
      <c r="B511" s="82"/>
      <c r="C511" s="65"/>
      <c r="D511" s="73">
        <v>4260</v>
      </c>
      <c r="E511" s="31" t="s">
        <v>170</v>
      </c>
      <c r="F511" s="48">
        <v>7000</v>
      </c>
      <c r="G511" s="113">
        <v>6545.56</v>
      </c>
      <c r="H511" s="33">
        <f t="shared" si="24"/>
        <v>93.508</v>
      </c>
      <c r="I511" s="34">
        <v>0</v>
      </c>
    </row>
    <row r="512" spans="1:9" s="57" customFormat="1" ht="12.75">
      <c r="A512" s="37"/>
      <c r="B512" s="82"/>
      <c r="C512" s="65"/>
      <c r="D512" s="73">
        <v>4270</v>
      </c>
      <c r="E512" s="31" t="s">
        <v>166</v>
      </c>
      <c r="F512" s="48">
        <v>5141</v>
      </c>
      <c r="G512" s="113">
        <v>2323.13</v>
      </c>
      <c r="H512" s="33">
        <f t="shared" si="24"/>
        <v>45.1882902159113</v>
      </c>
      <c r="I512" s="34">
        <v>0</v>
      </c>
    </row>
    <row r="513" spans="1:10" s="18" customFormat="1" ht="12.75">
      <c r="A513" s="37"/>
      <c r="B513" s="82"/>
      <c r="C513" s="65"/>
      <c r="D513" s="73">
        <v>4300</v>
      </c>
      <c r="E513" s="31" t="s">
        <v>168</v>
      </c>
      <c r="F513" s="48">
        <v>111367</v>
      </c>
      <c r="G513" s="113">
        <v>108442.48</v>
      </c>
      <c r="H513" s="33">
        <f t="shared" si="24"/>
        <v>97.37397972469402</v>
      </c>
      <c r="I513" s="34">
        <v>0</v>
      </c>
      <c r="J513" s="17"/>
    </row>
    <row r="514" spans="1:9" s="36" customFormat="1" ht="25.5">
      <c r="A514" s="37"/>
      <c r="B514" s="82"/>
      <c r="C514" s="70"/>
      <c r="D514" s="71">
        <v>4400</v>
      </c>
      <c r="E514" s="72" t="s">
        <v>173</v>
      </c>
      <c r="F514" s="230">
        <v>12000</v>
      </c>
      <c r="G514" s="113">
        <v>11694.4</v>
      </c>
      <c r="H514" s="33">
        <f>G514*100/F514</f>
        <v>97.45333333333333</v>
      </c>
      <c r="I514" s="34">
        <v>0</v>
      </c>
    </row>
    <row r="515" spans="1:10" s="45" customFormat="1" ht="12.75">
      <c r="A515" s="37"/>
      <c r="B515" s="82"/>
      <c r="C515" s="65"/>
      <c r="D515" s="73">
        <v>4610</v>
      </c>
      <c r="E515" s="31" t="s">
        <v>178</v>
      </c>
      <c r="F515" s="48">
        <v>6863</v>
      </c>
      <c r="G515" s="113">
        <v>6863</v>
      </c>
      <c r="H515" s="33">
        <f>G515*100/F515</f>
        <v>100</v>
      </c>
      <c r="I515" s="34">
        <v>0</v>
      </c>
      <c r="J515" s="44"/>
    </row>
    <row r="516" spans="1:9" s="36" customFormat="1" ht="12.75">
      <c r="A516" s="37"/>
      <c r="B516" s="390"/>
      <c r="C516" s="70"/>
      <c r="D516" s="71">
        <v>4950</v>
      </c>
      <c r="E516" s="72" t="s">
        <v>261</v>
      </c>
      <c r="F516" s="230">
        <v>300</v>
      </c>
      <c r="G516" s="113">
        <v>296.21</v>
      </c>
      <c r="H516" s="33">
        <f t="shared" si="24"/>
        <v>98.73666666666665</v>
      </c>
      <c r="I516" s="34">
        <v>0</v>
      </c>
    </row>
    <row r="517" spans="1:9" s="5" customFormat="1" ht="12.75">
      <c r="A517" s="136"/>
      <c r="B517" s="180"/>
      <c r="C517" s="598"/>
      <c r="D517" s="598"/>
      <c r="E517" s="55" t="s">
        <v>20</v>
      </c>
      <c r="F517" s="48">
        <f>SUM(F519)</f>
        <v>80000</v>
      </c>
      <c r="G517" s="48">
        <f>SUM(G519)</f>
        <v>79519.48</v>
      </c>
      <c r="H517" s="33">
        <f>G517*100/F517</f>
        <v>99.39935</v>
      </c>
      <c r="I517" s="68">
        <f>SUM(I519)</f>
        <v>0</v>
      </c>
    </row>
    <row r="518" spans="1:11" s="135" customFormat="1" ht="12.75">
      <c r="A518" s="63"/>
      <c r="B518" s="64"/>
      <c r="C518" s="70"/>
      <c r="D518" s="70"/>
      <c r="E518" s="72" t="s">
        <v>82</v>
      </c>
      <c r="F518" s="209"/>
      <c r="G518" s="113"/>
      <c r="H518" s="33" t="s">
        <v>78</v>
      </c>
      <c r="I518" s="34"/>
      <c r="K518" s="452">
        <f>SUM(F538:F557)</f>
        <v>617849</v>
      </c>
    </row>
    <row r="519" spans="1:9" s="135" customFormat="1" ht="25.5">
      <c r="A519" s="329"/>
      <c r="B519" s="218"/>
      <c r="C519" s="595"/>
      <c r="D519" s="596">
        <v>6060</v>
      </c>
      <c r="E519" s="67" t="s">
        <v>69</v>
      </c>
      <c r="F519" s="185">
        <v>80000</v>
      </c>
      <c r="G519" s="197">
        <v>79519.48</v>
      </c>
      <c r="H519" s="50">
        <f>G519*100/F519</f>
        <v>99.39935</v>
      </c>
      <c r="I519" s="68">
        <f>SUM(I520:I520)</f>
        <v>0</v>
      </c>
    </row>
    <row r="520" spans="1:11" s="36" customFormat="1" ht="26.25" thickBot="1">
      <c r="A520" s="329"/>
      <c r="B520" s="329"/>
      <c r="C520" s="597"/>
      <c r="D520" s="214"/>
      <c r="E520" s="594" t="s">
        <v>357</v>
      </c>
      <c r="F520" s="393"/>
      <c r="G520" s="46">
        <v>79519.48</v>
      </c>
      <c r="H520" s="408"/>
      <c r="I520" s="225">
        <v>0</v>
      </c>
      <c r="J520" s="35"/>
      <c r="K520" s="351" t="s">
        <v>78</v>
      </c>
    </row>
    <row r="521" spans="1:10" s="36" customFormat="1" ht="12.75">
      <c r="A521" s="521">
        <v>851</v>
      </c>
      <c r="B521" s="313"/>
      <c r="C521" s="313"/>
      <c r="D521" s="314"/>
      <c r="E521" s="315" t="s">
        <v>24</v>
      </c>
      <c r="F521" s="316">
        <f>SUM(F522,F527,F535,F567)</f>
        <v>726000</v>
      </c>
      <c r="G521" s="316">
        <f>SUM(G522,G527,G535,G567)</f>
        <v>706524.5500000003</v>
      </c>
      <c r="H521" s="522">
        <f>G521*100/F521</f>
        <v>97.31743112947663</v>
      </c>
      <c r="I521" s="239">
        <f>SUM(I522,I527,I535,I567)</f>
        <v>11746.980000000001</v>
      </c>
      <c r="J521" s="35"/>
    </row>
    <row r="522" spans="1:10" s="36" customFormat="1" ht="12.75">
      <c r="A522" s="13"/>
      <c r="B522" s="216">
        <v>85111</v>
      </c>
      <c r="C522" s="8"/>
      <c r="D522" s="9"/>
      <c r="E522" s="94" t="s">
        <v>263</v>
      </c>
      <c r="F522" s="222">
        <v>60000</v>
      </c>
      <c r="G522" s="566">
        <f>SUM(G523)</f>
        <v>60000</v>
      </c>
      <c r="H522" s="168">
        <v>100</v>
      </c>
      <c r="I522" s="59">
        <v>0</v>
      </c>
      <c r="J522" s="35"/>
    </row>
    <row r="523" spans="1:10" s="36" customFormat="1" ht="12.75">
      <c r="A523" s="28"/>
      <c r="B523" s="215"/>
      <c r="C523" s="97"/>
      <c r="D523" s="375"/>
      <c r="E523" s="72" t="s">
        <v>20</v>
      </c>
      <c r="F523" s="169">
        <v>60000</v>
      </c>
      <c r="G523" s="567">
        <f>SUM(G525)</f>
        <v>60000</v>
      </c>
      <c r="H523" s="66">
        <v>100</v>
      </c>
      <c r="I523" s="170">
        <v>0</v>
      </c>
      <c r="J523" s="35"/>
    </row>
    <row r="524" spans="1:9" s="5" customFormat="1" ht="12.75">
      <c r="A524" s="37"/>
      <c r="B524" s="389"/>
      <c r="C524" s="39"/>
      <c r="D524" s="39"/>
      <c r="E524" s="40" t="s">
        <v>82</v>
      </c>
      <c r="F524" s="473"/>
      <c r="G524" s="541"/>
      <c r="H524" s="98" t="s">
        <v>78</v>
      </c>
      <c r="I524" s="411"/>
    </row>
    <row r="525" spans="1:9" s="36" customFormat="1" ht="51">
      <c r="A525" s="37"/>
      <c r="B525" s="82"/>
      <c r="C525" s="65"/>
      <c r="D525" s="73">
        <v>6220</v>
      </c>
      <c r="E525" s="31" t="s">
        <v>264</v>
      </c>
      <c r="F525" s="48">
        <v>60000</v>
      </c>
      <c r="G525" s="113">
        <v>60000</v>
      </c>
      <c r="H525" s="69">
        <v>100</v>
      </c>
      <c r="I525" s="34">
        <v>0</v>
      </c>
    </row>
    <row r="526" spans="1:9" s="36" customFormat="1" ht="25.5">
      <c r="A526" s="37"/>
      <c r="B526" s="390"/>
      <c r="C526" s="65"/>
      <c r="D526" s="73"/>
      <c r="E526" s="31" t="s">
        <v>265</v>
      </c>
      <c r="F526" s="599" t="s">
        <v>78</v>
      </c>
      <c r="G526" s="113">
        <v>60000</v>
      </c>
      <c r="H526" s="613" t="s">
        <v>78</v>
      </c>
      <c r="I526" s="34">
        <v>0</v>
      </c>
    </row>
    <row r="527" spans="1:10" s="57" customFormat="1" ht="12.75">
      <c r="A527" s="13"/>
      <c r="B527" s="216">
        <v>85153</v>
      </c>
      <c r="C527" s="8"/>
      <c r="D527" s="9"/>
      <c r="E527" s="94" t="s">
        <v>106</v>
      </c>
      <c r="F527" s="222">
        <f>SUM(F528)</f>
        <v>6000</v>
      </c>
      <c r="G527" s="566">
        <f>SUM(G528)</f>
        <v>5938.46</v>
      </c>
      <c r="H527" s="600">
        <f>G527*100/F527</f>
        <v>98.97433333333333</v>
      </c>
      <c r="I527" s="59">
        <f>SUM(I528)</f>
        <v>0</v>
      </c>
      <c r="J527" s="56"/>
    </row>
    <row r="528" spans="1:10" s="57" customFormat="1" ht="12.75">
      <c r="A528" s="28"/>
      <c r="B528" s="215"/>
      <c r="C528" s="97"/>
      <c r="D528" s="375"/>
      <c r="E528" s="72" t="s">
        <v>76</v>
      </c>
      <c r="F528" s="169">
        <f>SUM(F530:F531)</f>
        <v>6000</v>
      </c>
      <c r="G528" s="567">
        <f>SUM(G530:G531)</f>
        <v>5938.46</v>
      </c>
      <c r="H528" s="387">
        <f>G528*100/F528</f>
        <v>98.97433333333333</v>
      </c>
      <c r="I528" s="410">
        <f>SUM(I530:I531)</f>
        <v>0</v>
      </c>
      <c r="J528" s="56"/>
    </row>
    <row r="529" spans="1:9" s="5" customFormat="1" ht="12.75">
      <c r="A529" s="28"/>
      <c r="B529" s="215"/>
      <c r="C529" s="81"/>
      <c r="D529" s="81"/>
      <c r="E529" s="40" t="s">
        <v>82</v>
      </c>
      <c r="F529" s="473"/>
      <c r="G529" s="541"/>
      <c r="H529" s="387" t="s">
        <v>78</v>
      </c>
      <c r="I529" s="411"/>
    </row>
    <row r="530" spans="1:9" s="57" customFormat="1" ht="12.75">
      <c r="A530" s="28"/>
      <c r="B530" s="437"/>
      <c r="C530" s="29"/>
      <c r="D530" s="73">
        <v>4210</v>
      </c>
      <c r="E530" s="31" t="s">
        <v>165</v>
      </c>
      <c r="F530" s="48">
        <v>1000</v>
      </c>
      <c r="G530" s="113">
        <v>938.46</v>
      </c>
      <c r="H530" s="385">
        <f>G530*100/F530</f>
        <v>93.846</v>
      </c>
      <c r="I530" s="113">
        <v>0</v>
      </c>
    </row>
    <row r="531" spans="1:9" s="57" customFormat="1" ht="12.75">
      <c r="A531" s="106"/>
      <c r="B531" s="407"/>
      <c r="C531" s="29"/>
      <c r="D531" s="73">
        <v>4300</v>
      </c>
      <c r="E531" s="31" t="s">
        <v>168</v>
      </c>
      <c r="F531" s="48">
        <v>5000</v>
      </c>
      <c r="G531" s="113">
        <v>5000</v>
      </c>
      <c r="H531" s="385">
        <f>G531*100/F531</f>
        <v>100</v>
      </c>
      <c r="I531" s="113">
        <v>0</v>
      </c>
    </row>
    <row r="532" spans="1:9" s="45" customFormat="1" ht="12.75">
      <c r="A532" s="15" t="s">
        <v>75</v>
      </c>
      <c r="B532" s="16">
        <v>10</v>
      </c>
      <c r="C532" s="56"/>
      <c r="D532" s="56"/>
      <c r="E532" s="79"/>
      <c r="F532" s="56"/>
      <c r="G532" s="498"/>
      <c r="H532" s="80" t="s">
        <v>78</v>
      </c>
      <c r="I532" s="78"/>
    </row>
    <row r="533" spans="1:9" s="45" customFormat="1" ht="13.5" thickBot="1">
      <c r="A533" s="15"/>
      <c r="B533" s="16"/>
      <c r="C533" s="56"/>
      <c r="D533" s="56"/>
      <c r="E533" s="79"/>
      <c r="F533" s="56"/>
      <c r="G533" s="498"/>
      <c r="H533" s="80"/>
      <c r="I533" s="78"/>
    </row>
    <row r="534" spans="1:9" s="45" customFormat="1" ht="13.5" thickBot="1">
      <c r="A534" s="19" t="s">
        <v>37</v>
      </c>
      <c r="B534" s="20" t="s">
        <v>70</v>
      </c>
      <c r="C534" s="655" t="s">
        <v>50</v>
      </c>
      <c r="D534" s="656"/>
      <c r="E534" s="21" t="s">
        <v>36</v>
      </c>
      <c r="F534" s="20" t="s">
        <v>79</v>
      </c>
      <c r="G534" s="409" t="s">
        <v>80</v>
      </c>
      <c r="H534" s="22" t="s">
        <v>81</v>
      </c>
      <c r="I534" s="201" t="s">
        <v>86</v>
      </c>
    </row>
    <row r="535" spans="1:9" s="36" customFormat="1" ht="12.75">
      <c r="A535" s="13"/>
      <c r="B535" s="216">
        <v>85154</v>
      </c>
      <c r="C535" s="2"/>
      <c r="D535" s="3"/>
      <c r="E535" s="94" t="s">
        <v>51</v>
      </c>
      <c r="F535" s="222">
        <f>SUM(F536)</f>
        <v>639000</v>
      </c>
      <c r="G535" s="566">
        <f>SUM(G536)</f>
        <v>621836.9100000003</v>
      </c>
      <c r="H535" s="168">
        <f>G535*100/F535</f>
        <v>97.31407042253525</v>
      </c>
      <c r="I535" s="59">
        <f>SUM(I536)</f>
        <v>11746.980000000001</v>
      </c>
    </row>
    <row r="536" spans="1:9" s="36" customFormat="1" ht="12.75">
      <c r="A536" s="28"/>
      <c r="B536" s="215"/>
      <c r="C536" s="81"/>
      <c r="D536" s="81"/>
      <c r="E536" s="40" t="s">
        <v>76</v>
      </c>
      <c r="F536" s="169">
        <f>SUM(F538,F549:F566)</f>
        <v>639000</v>
      </c>
      <c r="G536" s="567">
        <f>SUM(G538,G549:G566)</f>
        <v>621836.9100000003</v>
      </c>
      <c r="H536" s="66">
        <f>G536*100/F536</f>
        <v>97.31407042253525</v>
      </c>
      <c r="I536" s="410">
        <f>SUM(I538,I549:I566)</f>
        <v>11746.980000000001</v>
      </c>
    </row>
    <row r="537" spans="1:12" s="45" customFormat="1" ht="12.75">
      <c r="A537" s="63"/>
      <c r="B537" s="64"/>
      <c r="C537" s="70"/>
      <c r="D537" s="70"/>
      <c r="E537" s="72" t="s">
        <v>82</v>
      </c>
      <c r="F537" s="209"/>
      <c r="G537" s="500"/>
      <c r="H537" s="33" t="s">
        <v>78</v>
      </c>
      <c r="I537" s="410"/>
      <c r="K537" s="350" t="s">
        <v>78</v>
      </c>
      <c r="L537" s="350">
        <f>SUM(G541:G548)</f>
        <v>224998.89</v>
      </c>
    </row>
    <row r="538" spans="1:9" s="45" customFormat="1" ht="12.75">
      <c r="A538" s="37"/>
      <c r="B538" s="82"/>
      <c r="C538" s="171"/>
      <c r="D538" s="214">
        <v>2820</v>
      </c>
      <c r="E538" s="317" t="s">
        <v>45</v>
      </c>
      <c r="F538" s="164">
        <v>225000</v>
      </c>
      <c r="G538" s="541">
        <v>224998.89</v>
      </c>
      <c r="H538" s="52">
        <f>G538*100/F538</f>
        <v>99.99950666666666</v>
      </c>
      <c r="I538" s="411">
        <v>0</v>
      </c>
    </row>
    <row r="539" spans="1:11" s="45" customFormat="1" ht="12.75">
      <c r="A539" s="63"/>
      <c r="B539" s="63"/>
      <c r="C539" s="63"/>
      <c r="D539" s="82"/>
      <c r="E539" s="318" t="s">
        <v>35</v>
      </c>
      <c r="F539" s="35"/>
      <c r="G539" s="501" t="s">
        <v>78</v>
      </c>
      <c r="H539" s="50" t="s">
        <v>78</v>
      </c>
      <c r="I539" s="124"/>
      <c r="K539" s="350" t="s">
        <v>78</v>
      </c>
    </row>
    <row r="540" spans="1:9" s="57" customFormat="1" ht="12.75">
      <c r="A540" s="63"/>
      <c r="B540" s="63"/>
      <c r="C540" s="63"/>
      <c r="D540" s="82"/>
      <c r="E540" s="319" t="s">
        <v>15</v>
      </c>
      <c r="F540" s="331"/>
      <c r="G540" s="495"/>
      <c r="H540" s="50" t="s">
        <v>78</v>
      </c>
      <c r="I540" s="118"/>
    </row>
    <row r="541" spans="1:9" s="57" customFormat="1" ht="12.75">
      <c r="A541" s="202"/>
      <c r="B541" s="202"/>
      <c r="C541" s="202"/>
      <c r="D541" s="211"/>
      <c r="E541" s="430" t="s">
        <v>111</v>
      </c>
      <c r="F541" s="340"/>
      <c r="G541" s="46">
        <v>42650</v>
      </c>
      <c r="H541" s="343"/>
      <c r="I541" s="225">
        <v>0</v>
      </c>
    </row>
    <row r="542" spans="1:10" s="18" customFormat="1" ht="12.75">
      <c r="A542" s="202"/>
      <c r="B542" s="202"/>
      <c r="C542" s="202"/>
      <c r="D542" s="211"/>
      <c r="E542" s="430" t="s">
        <v>112</v>
      </c>
      <c r="F542" s="340"/>
      <c r="G542" s="46">
        <v>44350</v>
      </c>
      <c r="H542" s="343"/>
      <c r="I542" s="225">
        <v>0</v>
      </c>
      <c r="J542" s="17"/>
    </row>
    <row r="543" spans="1:9" s="45" customFormat="1" ht="12.75">
      <c r="A543" s="202"/>
      <c r="B543" s="202"/>
      <c r="C543" s="202"/>
      <c r="D543" s="211"/>
      <c r="E543" s="430" t="s">
        <v>113</v>
      </c>
      <c r="F543" s="340"/>
      <c r="G543" s="46">
        <v>40000</v>
      </c>
      <c r="H543" s="343"/>
      <c r="I543" s="225">
        <v>0</v>
      </c>
    </row>
    <row r="544" spans="1:9" s="45" customFormat="1" ht="25.5">
      <c r="A544" s="43"/>
      <c r="B544" s="44"/>
      <c r="C544" s="202"/>
      <c r="D544" s="211"/>
      <c r="E544" s="430" t="s">
        <v>114</v>
      </c>
      <c r="F544" s="340"/>
      <c r="G544" s="46">
        <v>60000</v>
      </c>
      <c r="H544" s="343"/>
      <c r="I544" s="225">
        <v>0</v>
      </c>
    </row>
    <row r="545" spans="1:9" s="135" customFormat="1" ht="12.75">
      <c r="A545" s="43"/>
      <c r="B545" s="44"/>
      <c r="C545" s="202"/>
      <c r="D545" s="211"/>
      <c r="E545" s="430" t="s">
        <v>117</v>
      </c>
      <c r="F545" s="340"/>
      <c r="G545" s="46">
        <v>10000</v>
      </c>
      <c r="H545" s="343"/>
      <c r="I545" s="225">
        <v>0</v>
      </c>
    </row>
    <row r="546" spans="1:9" s="135" customFormat="1" ht="25.5">
      <c r="A546" s="43"/>
      <c r="B546" s="44"/>
      <c r="C546" s="202"/>
      <c r="D546" s="211"/>
      <c r="E546" s="430" t="s">
        <v>195</v>
      </c>
      <c r="F546" s="340"/>
      <c r="G546" s="46">
        <v>3998.89</v>
      </c>
      <c r="H546" s="343"/>
      <c r="I546" s="225">
        <v>0</v>
      </c>
    </row>
    <row r="547" spans="1:9" s="135" customFormat="1" ht="25.5">
      <c r="A547" s="43"/>
      <c r="B547" s="44"/>
      <c r="C547" s="202"/>
      <c r="D547" s="211"/>
      <c r="E547" s="430" t="s">
        <v>284</v>
      </c>
      <c r="F547" s="340"/>
      <c r="G547" s="46">
        <v>20000</v>
      </c>
      <c r="H547" s="343"/>
      <c r="I547" s="225">
        <v>0</v>
      </c>
    </row>
    <row r="548" spans="1:9" s="135" customFormat="1" ht="12.75">
      <c r="A548" s="43"/>
      <c r="B548" s="44"/>
      <c r="C548" s="290"/>
      <c r="D548" s="89"/>
      <c r="E548" s="430" t="s">
        <v>201</v>
      </c>
      <c r="F548" s="340"/>
      <c r="G548" s="46">
        <v>4000</v>
      </c>
      <c r="H548" s="343"/>
      <c r="I548" s="225">
        <v>0</v>
      </c>
    </row>
    <row r="549" spans="1:9" s="36" customFormat="1" ht="12.75">
      <c r="A549" s="136"/>
      <c r="B549" s="180"/>
      <c r="C549" s="145"/>
      <c r="D549" s="73">
        <v>4010</v>
      </c>
      <c r="E549" s="31" t="s">
        <v>26</v>
      </c>
      <c r="F549" s="146">
        <v>95994</v>
      </c>
      <c r="G549" s="113">
        <v>95994</v>
      </c>
      <c r="H549" s="134">
        <f aca="true" t="shared" si="25" ref="H549:H557">G549*100/F549</f>
        <v>100</v>
      </c>
      <c r="I549" s="113">
        <v>0</v>
      </c>
    </row>
    <row r="550" spans="1:10" s="36" customFormat="1" ht="12.75">
      <c r="A550" s="136"/>
      <c r="B550" s="180"/>
      <c r="C550" s="145"/>
      <c r="D550" s="73">
        <v>4040</v>
      </c>
      <c r="E550" s="31" t="s">
        <v>63</v>
      </c>
      <c r="F550" s="150">
        <v>6841</v>
      </c>
      <c r="G550" s="113">
        <v>6840.29</v>
      </c>
      <c r="H550" s="134">
        <f t="shared" si="25"/>
        <v>99.98962140038006</v>
      </c>
      <c r="I550" s="113">
        <v>7869.93</v>
      </c>
      <c r="J550" s="35"/>
    </row>
    <row r="551" spans="1:10" s="36" customFormat="1" ht="12.75">
      <c r="A551" s="136"/>
      <c r="B551" s="180"/>
      <c r="C551" s="145"/>
      <c r="D551" s="73">
        <v>4110</v>
      </c>
      <c r="E551" s="31" t="s">
        <v>73</v>
      </c>
      <c r="F551" s="150">
        <v>26309</v>
      </c>
      <c r="G551" s="113">
        <v>26308.59</v>
      </c>
      <c r="H551" s="134">
        <f t="shared" si="25"/>
        <v>99.99844159793227</v>
      </c>
      <c r="I551" s="113">
        <v>1755.02</v>
      </c>
      <c r="J551" s="35"/>
    </row>
    <row r="552" spans="1:10" s="36" customFormat="1" ht="12.75">
      <c r="A552" s="136"/>
      <c r="B552" s="180"/>
      <c r="C552" s="181"/>
      <c r="D552" s="71">
        <v>4120</v>
      </c>
      <c r="E552" s="72" t="s">
        <v>41</v>
      </c>
      <c r="F552" s="376">
        <v>2254</v>
      </c>
      <c r="G552" s="113">
        <v>2254</v>
      </c>
      <c r="H552" s="134">
        <f t="shared" si="25"/>
        <v>100</v>
      </c>
      <c r="I552" s="113">
        <v>299.6</v>
      </c>
      <c r="J552" s="35"/>
    </row>
    <row r="553" spans="1:10" s="36" customFormat="1" ht="25.5">
      <c r="A553" s="136"/>
      <c r="B553" s="180"/>
      <c r="C553" s="145"/>
      <c r="D553" s="73">
        <v>4170</v>
      </c>
      <c r="E553" s="31" t="s">
        <v>89</v>
      </c>
      <c r="F553" s="74">
        <v>141031</v>
      </c>
      <c r="G553" s="113">
        <v>138746.25</v>
      </c>
      <c r="H553" s="69">
        <f t="shared" si="25"/>
        <v>98.37996610674249</v>
      </c>
      <c r="I553" s="113">
        <v>1306</v>
      </c>
      <c r="J553" s="35"/>
    </row>
    <row r="554" spans="1:10" s="36" customFormat="1" ht="12.75">
      <c r="A554" s="37"/>
      <c r="B554" s="82"/>
      <c r="C554" s="65"/>
      <c r="D554" s="73">
        <v>4210</v>
      </c>
      <c r="E554" s="31" t="s">
        <v>165</v>
      </c>
      <c r="F554" s="48">
        <v>30165</v>
      </c>
      <c r="G554" s="113">
        <v>23756.82</v>
      </c>
      <c r="H554" s="33">
        <f t="shared" si="25"/>
        <v>78.75624067628046</v>
      </c>
      <c r="I554" s="34">
        <v>0</v>
      </c>
      <c r="J554" s="35"/>
    </row>
    <row r="555" spans="1:10" s="36" customFormat="1" ht="12.75">
      <c r="A555" s="37"/>
      <c r="B555" s="82"/>
      <c r="C555" s="65"/>
      <c r="D555" s="73">
        <v>4260</v>
      </c>
      <c r="E555" s="31" t="s">
        <v>170</v>
      </c>
      <c r="F555" s="48">
        <v>20970</v>
      </c>
      <c r="G555" s="113">
        <v>20958.28</v>
      </c>
      <c r="H555" s="33">
        <f t="shared" si="25"/>
        <v>99.9441106342394</v>
      </c>
      <c r="I555" s="34">
        <v>387.74</v>
      </c>
      <c r="J555" s="35"/>
    </row>
    <row r="556" spans="1:10" s="36" customFormat="1" ht="12.75">
      <c r="A556" s="37"/>
      <c r="B556" s="82"/>
      <c r="C556" s="65"/>
      <c r="D556" s="73">
        <v>4280</v>
      </c>
      <c r="E556" s="31" t="s">
        <v>167</v>
      </c>
      <c r="F556" s="48">
        <v>265</v>
      </c>
      <c r="G556" s="113">
        <v>265</v>
      </c>
      <c r="H556" s="33">
        <f>G556*100/F556</f>
        <v>100</v>
      </c>
      <c r="I556" s="34">
        <v>0</v>
      </c>
      <c r="J556" s="35"/>
    </row>
    <row r="557" spans="1:10" s="36" customFormat="1" ht="12.75">
      <c r="A557" s="37"/>
      <c r="B557" s="82"/>
      <c r="C557" s="65"/>
      <c r="D557" s="73">
        <v>4300</v>
      </c>
      <c r="E557" s="31" t="s">
        <v>168</v>
      </c>
      <c r="F557" s="48">
        <v>69020</v>
      </c>
      <c r="G557" s="113">
        <v>61767.91</v>
      </c>
      <c r="H557" s="33">
        <f t="shared" si="25"/>
        <v>89.49277021153289</v>
      </c>
      <c r="I557" s="34">
        <v>0</v>
      </c>
      <c r="J557" s="35"/>
    </row>
    <row r="558" spans="1:10" s="36" customFormat="1" ht="12.75">
      <c r="A558" s="63"/>
      <c r="B558" s="37"/>
      <c r="C558" s="65"/>
      <c r="D558" s="73">
        <v>4350</v>
      </c>
      <c r="E558" s="31" t="s">
        <v>169</v>
      </c>
      <c r="F558" s="48">
        <v>1104</v>
      </c>
      <c r="G558" s="113">
        <v>1104</v>
      </c>
      <c r="H558" s="33">
        <f aca="true" t="shared" si="26" ref="H558:H568">G558*100/F558</f>
        <v>100</v>
      </c>
      <c r="I558" s="34">
        <v>0</v>
      </c>
      <c r="J558" s="35"/>
    </row>
    <row r="559" spans="1:10" s="36" customFormat="1" ht="25.5">
      <c r="A559" s="63"/>
      <c r="B559" s="37"/>
      <c r="C559" s="65"/>
      <c r="D559" s="73">
        <v>4360</v>
      </c>
      <c r="E559" s="31" t="s">
        <v>171</v>
      </c>
      <c r="F559" s="48">
        <v>1330</v>
      </c>
      <c r="G559" s="113">
        <v>1312.05</v>
      </c>
      <c r="H559" s="33">
        <f t="shared" si="26"/>
        <v>98.65037593984962</v>
      </c>
      <c r="I559" s="34">
        <v>128.69</v>
      </c>
      <c r="J559" s="35"/>
    </row>
    <row r="560" spans="1:10" s="36" customFormat="1" ht="38.25">
      <c r="A560" s="63"/>
      <c r="B560" s="37"/>
      <c r="C560" s="65"/>
      <c r="D560" s="73">
        <v>4370</v>
      </c>
      <c r="E560" s="31" t="s">
        <v>172</v>
      </c>
      <c r="F560" s="48">
        <v>910</v>
      </c>
      <c r="G560" s="113">
        <v>893.17</v>
      </c>
      <c r="H560" s="33">
        <f t="shared" si="26"/>
        <v>98.15054945054945</v>
      </c>
      <c r="I560" s="34">
        <v>0</v>
      </c>
      <c r="J560" s="35"/>
    </row>
    <row r="561" spans="1:9" s="5" customFormat="1" ht="25.5">
      <c r="A561" s="63"/>
      <c r="B561" s="37"/>
      <c r="C561" s="65"/>
      <c r="D561" s="73">
        <v>4400</v>
      </c>
      <c r="E561" s="31" t="s">
        <v>173</v>
      </c>
      <c r="F561" s="48">
        <v>9788</v>
      </c>
      <c r="G561" s="113">
        <v>9787.02</v>
      </c>
      <c r="H561" s="33">
        <f t="shared" si="26"/>
        <v>99.9899877400899</v>
      </c>
      <c r="I561" s="34">
        <v>0</v>
      </c>
    </row>
    <row r="562" spans="1:9" s="36" customFormat="1" ht="12.75">
      <c r="A562" s="63"/>
      <c r="B562" s="37"/>
      <c r="C562" s="65"/>
      <c r="D562" s="73">
        <v>4410</v>
      </c>
      <c r="E562" s="31" t="s">
        <v>174</v>
      </c>
      <c r="F562" s="48">
        <v>87</v>
      </c>
      <c r="G562" s="113">
        <v>86.92</v>
      </c>
      <c r="H562" s="33">
        <f t="shared" si="26"/>
        <v>99.9080459770115</v>
      </c>
      <c r="I562" s="34">
        <v>0</v>
      </c>
    </row>
    <row r="563" spans="1:9" s="135" customFormat="1" ht="12.75">
      <c r="A563" s="63"/>
      <c r="B563" s="37"/>
      <c r="C563" s="65"/>
      <c r="D563" s="73">
        <v>4430</v>
      </c>
      <c r="E563" s="31" t="s">
        <v>176</v>
      </c>
      <c r="F563" s="48">
        <v>1500</v>
      </c>
      <c r="G563" s="113">
        <v>982.8</v>
      </c>
      <c r="H563" s="33">
        <f t="shared" si="26"/>
        <v>65.52</v>
      </c>
      <c r="I563" s="34">
        <v>0</v>
      </c>
    </row>
    <row r="564" spans="1:9" s="36" customFormat="1" ht="12.75">
      <c r="A564" s="63"/>
      <c r="B564" s="37"/>
      <c r="C564" s="65"/>
      <c r="D564" s="73">
        <v>4440</v>
      </c>
      <c r="E564" s="31" t="s">
        <v>177</v>
      </c>
      <c r="F564" s="48">
        <v>4011</v>
      </c>
      <c r="G564" s="113">
        <v>4011</v>
      </c>
      <c r="H564" s="33">
        <f t="shared" si="26"/>
        <v>100</v>
      </c>
      <c r="I564" s="34">
        <v>0</v>
      </c>
    </row>
    <row r="565" spans="1:10" s="18" customFormat="1" ht="25.5">
      <c r="A565" s="37"/>
      <c r="B565" s="82"/>
      <c r="C565" s="65"/>
      <c r="D565" s="73">
        <v>4520</v>
      </c>
      <c r="E565" s="31" t="s">
        <v>179</v>
      </c>
      <c r="F565" s="48">
        <v>1093</v>
      </c>
      <c r="G565" s="113">
        <v>1092.42</v>
      </c>
      <c r="H565" s="33">
        <f t="shared" si="26"/>
        <v>99.94693504117109</v>
      </c>
      <c r="I565" s="34">
        <v>0</v>
      </c>
      <c r="J565" s="17"/>
    </row>
    <row r="566" spans="1:9" s="57" customFormat="1" ht="25.5">
      <c r="A566" s="63"/>
      <c r="B566" s="76"/>
      <c r="C566" s="65"/>
      <c r="D566" s="73">
        <v>4700</v>
      </c>
      <c r="E566" s="31" t="s">
        <v>204</v>
      </c>
      <c r="F566" s="48">
        <v>1328</v>
      </c>
      <c r="G566" s="113">
        <v>677.5</v>
      </c>
      <c r="H566" s="33">
        <f t="shared" si="26"/>
        <v>51.01656626506024</v>
      </c>
      <c r="I566" s="34">
        <v>0</v>
      </c>
    </row>
    <row r="567" spans="1:9" s="57" customFormat="1" ht="12.75">
      <c r="A567" s="13"/>
      <c r="B567" s="216">
        <v>85195</v>
      </c>
      <c r="C567" s="2"/>
      <c r="D567" s="3"/>
      <c r="E567" s="25" t="s">
        <v>57</v>
      </c>
      <c r="F567" s="85">
        <f>SUM(F575,F568)</f>
        <v>21000</v>
      </c>
      <c r="G567" s="85">
        <f>SUM(G575,G568)</f>
        <v>18749.18</v>
      </c>
      <c r="H567" s="168">
        <f t="shared" si="26"/>
        <v>89.28180952380953</v>
      </c>
      <c r="I567" s="59">
        <f>SUM(I568,I575)</f>
        <v>0</v>
      </c>
    </row>
    <row r="568" spans="1:10" s="18" customFormat="1" ht="12.75">
      <c r="A568" s="28"/>
      <c r="B568" s="215"/>
      <c r="C568" s="81"/>
      <c r="D568" s="81"/>
      <c r="E568" s="40" t="s">
        <v>76</v>
      </c>
      <c r="F568" s="169">
        <f>SUM(F570:F574)</f>
        <v>6000</v>
      </c>
      <c r="G568" s="169">
        <f>SUM(G570)</f>
        <v>6000</v>
      </c>
      <c r="H568" s="98">
        <f t="shared" si="26"/>
        <v>100</v>
      </c>
      <c r="I568" s="170">
        <f>SUM(I570:I574)</f>
        <v>0</v>
      </c>
      <c r="J568" s="17"/>
    </row>
    <row r="569" spans="1:9" s="36" customFormat="1" ht="12.75">
      <c r="A569" s="37"/>
      <c r="B569" s="536"/>
      <c r="C569" s="70"/>
      <c r="D569" s="70"/>
      <c r="E569" s="72" t="s">
        <v>82</v>
      </c>
      <c r="F569" s="209"/>
      <c r="G569" s="500"/>
      <c r="H569" s="33" t="s">
        <v>78</v>
      </c>
      <c r="I569" s="170"/>
    </row>
    <row r="570" spans="1:11" s="45" customFormat="1" ht="12.75">
      <c r="A570" s="63"/>
      <c r="B570" s="63"/>
      <c r="C570" s="172"/>
      <c r="D570" s="214">
        <v>2820</v>
      </c>
      <c r="E570" s="317" t="s">
        <v>45</v>
      </c>
      <c r="F570" s="164">
        <v>6000</v>
      </c>
      <c r="G570" s="541">
        <v>6000</v>
      </c>
      <c r="H570" s="52">
        <f>G570*100/F570</f>
        <v>100</v>
      </c>
      <c r="I570" s="131">
        <v>0</v>
      </c>
      <c r="K570" s="350">
        <f>SUM(G573:G574)</f>
        <v>6000</v>
      </c>
    </row>
    <row r="571" spans="1:10" s="36" customFormat="1" ht="12.75">
      <c r="A571" s="63"/>
      <c r="B571" s="63"/>
      <c r="C571" s="63"/>
      <c r="D571" s="82"/>
      <c r="E571" s="318" t="s">
        <v>35</v>
      </c>
      <c r="F571" s="35"/>
      <c r="G571" s="568"/>
      <c r="H571" s="459" t="s">
        <v>78</v>
      </c>
      <c r="I571" s="166"/>
      <c r="J571" s="35"/>
    </row>
    <row r="572" spans="1:9" s="11" customFormat="1" ht="12.75">
      <c r="A572" s="37"/>
      <c r="B572" s="35"/>
      <c r="C572" s="63"/>
      <c r="D572" s="82"/>
      <c r="E572" s="490" t="s">
        <v>196</v>
      </c>
      <c r="F572" s="458"/>
      <c r="G572" s="542"/>
      <c r="H572" s="385" t="s">
        <v>78</v>
      </c>
      <c r="I572" s="155"/>
    </row>
    <row r="573" spans="1:9" s="135" customFormat="1" ht="25.5">
      <c r="A573" s="43"/>
      <c r="B573" s="83"/>
      <c r="C573" s="290"/>
      <c r="D573" s="89"/>
      <c r="E573" s="430" t="s">
        <v>285</v>
      </c>
      <c r="F573" s="340"/>
      <c r="G573" s="46">
        <v>2000</v>
      </c>
      <c r="H573" s="343"/>
      <c r="I573" s="225">
        <v>0</v>
      </c>
    </row>
    <row r="574" spans="1:9" s="135" customFormat="1" ht="12.75">
      <c r="A574" s="43"/>
      <c r="B574" s="83"/>
      <c r="C574" s="290"/>
      <c r="D574" s="89"/>
      <c r="E574" s="430" t="s">
        <v>345</v>
      </c>
      <c r="F574" s="340"/>
      <c r="G574" s="46">
        <v>4000</v>
      </c>
      <c r="H574" s="343"/>
      <c r="I574" s="225">
        <v>0</v>
      </c>
    </row>
    <row r="575" spans="1:9" s="5" customFormat="1" ht="12.75">
      <c r="A575" s="136"/>
      <c r="B575" s="180"/>
      <c r="C575" s="598"/>
      <c r="D575" s="598"/>
      <c r="E575" s="55" t="s">
        <v>20</v>
      </c>
      <c r="F575" s="48">
        <f>SUM(F577)</f>
        <v>15000</v>
      </c>
      <c r="G575" s="48">
        <f>SUM(G577)</f>
        <v>12749.18</v>
      </c>
      <c r="H575" s="33">
        <f>G575*100/F575</f>
        <v>84.99453333333334</v>
      </c>
      <c r="I575" s="68">
        <f>SUM(I577)</f>
        <v>0</v>
      </c>
    </row>
    <row r="576" spans="1:11" s="135" customFormat="1" ht="12.75">
      <c r="A576" s="63"/>
      <c r="B576" s="64"/>
      <c r="C576" s="70"/>
      <c r="D576" s="70"/>
      <c r="E576" s="72" t="s">
        <v>82</v>
      </c>
      <c r="F576" s="209"/>
      <c r="G576" s="113"/>
      <c r="H576" s="33" t="s">
        <v>78</v>
      </c>
      <c r="I576" s="34"/>
      <c r="K576" s="452">
        <f>SUM(F592:F620)</f>
        <v>575241</v>
      </c>
    </row>
    <row r="577" spans="1:9" s="135" customFormat="1" ht="25.5">
      <c r="A577" s="329"/>
      <c r="B577" s="218"/>
      <c r="C577" s="595"/>
      <c r="D577" s="596">
        <v>6060</v>
      </c>
      <c r="E577" s="67" t="s">
        <v>69</v>
      </c>
      <c r="F577" s="185">
        <v>15000</v>
      </c>
      <c r="G577" s="197">
        <v>12749.18</v>
      </c>
      <c r="H577" s="50">
        <f>G577*100/F577</f>
        <v>84.99453333333334</v>
      </c>
      <c r="I577" s="68">
        <v>0</v>
      </c>
    </row>
    <row r="578" spans="1:11" s="36" customFormat="1" ht="13.5" thickBot="1">
      <c r="A578" s="601"/>
      <c r="B578" s="601"/>
      <c r="C578" s="602"/>
      <c r="D578" s="603"/>
      <c r="E578" s="604" t="s">
        <v>268</v>
      </c>
      <c r="F578" s="605"/>
      <c r="G578" s="324">
        <v>12749.18</v>
      </c>
      <c r="H578" s="606"/>
      <c r="I578" s="494">
        <v>0</v>
      </c>
      <c r="J578" s="35"/>
      <c r="K578" s="351" t="s">
        <v>78</v>
      </c>
    </row>
    <row r="579" spans="1:10" s="36" customFormat="1" ht="12.75">
      <c r="A579" s="269">
        <v>852</v>
      </c>
      <c r="B579" s="241"/>
      <c r="C579" s="241"/>
      <c r="D579" s="242"/>
      <c r="E579" s="243" t="s">
        <v>29</v>
      </c>
      <c r="F579" s="244">
        <f>SUM(F580,F584,F588,F613,F617,F624,F639,F663,F668,F673,F678,F682,F706,F710,F717)</f>
        <v>12410654</v>
      </c>
      <c r="G579" s="244">
        <f>SUM(G580,G584,G588,G613,G617,G624,G639,G663,G668,G673,G678,G682,G706,G710,G717)</f>
        <v>12316477.059999997</v>
      </c>
      <c r="H579" s="607">
        <f>G579*100/F579</f>
        <v>99.24116053835678</v>
      </c>
      <c r="I579" s="639">
        <f>SUM(I580,I584,I588,I613,I617,I624,I639,I663,I668,I673,I678,I682,I706,I710,I717)</f>
        <v>153603.07</v>
      </c>
      <c r="J579" s="35"/>
    </row>
    <row r="580" spans="1:9" s="5" customFormat="1" ht="12.75">
      <c r="A580" s="14"/>
      <c r="B580" s="99">
        <v>85201</v>
      </c>
      <c r="C580" s="2"/>
      <c r="D580" s="3"/>
      <c r="E580" s="25" t="s">
        <v>189</v>
      </c>
      <c r="F580" s="523">
        <f>SUM(F581)</f>
        <v>15000</v>
      </c>
      <c r="G580" s="523">
        <f>SUM(G581)</f>
        <v>14996.43</v>
      </c>
      <c r="H580" s="26">
        <f>G580*100/F580</f>
        <v>99.9762</v>
      </c>
      <c r="I580" s="27">
        <f>SUM(I581)</f>
        <v>0</v>
      </c>
    </row>
    <row r="581" spans="1:9" s="135" customFormat="1" ht="12.75">
      <c r="A581" s="28"/>
      <c r="B581" s="29"/>
      <c r="C581" s="30"/>
      <c r="D581" s="29"/>
      <c r="E581" s="31" t="s">
        <v>190</v>
      </c>
      <c r="F581" s="148">
        <f>SUM(F583)</f>
        <v>15000</v>
      </c>
      <c r="G581" s="148">
        <f>SUM(G583)</f>
        <v>14996.43</v>
      </c>
      <c r="H581" s="134">
        <f>G581*100/F581</f>
        <v>99.9762</v>
      </c>
      <c r="I581" s="133">
        <f>SUM(I583)</f>
        <v>0</v>
      </c>
    </row>
    <row r="582" spans="1:10" s="36" customFormat="1" ht="12.75">
      <c r="A582" s="37"/>
      <c r="B582" s="536"/>
      <c r="C582" s="101"/>
      <c r="D582" s="101"/>
      <c r="E582" s="219" t="s">
        <v>82</v>
      </c>
      <c r="F582" s="422"/>
      <c r="G582" s="191"/>
      <c r="H582" s="69" t="s">
        <v>78</v>
      </c>
      <c r="I582" s="68"/>
      <c r="J582" s="35"/>
    </row>
    <row r="583" spans="1:10" s="36" customFormat="1" ht="25.5">
      <c r="A583" s="37"/>
      <c r="B583" s="390"/>
      <c r="C583" s="65"/>
      <c r="D583" s="73">
        <v>4330</v>
      </c>
      <c r="E583" s="31" t="s">
        <v>186</v>
      </c>
      <c r="F583" s="524">
        <v>15000</v>
      </c>
      <c r="G583" s="113">
        <v>14996.43</v>
      </c>
      <c r="H583" s="385">
        <f>G583*100/F583</f>
        <v>99.9762</v>
      </c>
      <c r="I583" s="34">
        <v>0</v>
      </c>
      <c r="J583" s="35"/>
    </row>
    <row r="584" spans="1:9" s="5" customFormat="1" ht="12.75">
      <c r="A584" s="13"/>
      <c r="B584" s="99">
        <v>85202</v>
      </c>
      <c r="C584" s="2"/>
      <c r="D584" s="3"/>
      <c r="E584" s="25" t="s">
        <v>141</v>
      </c>
      <c r="F584" s="523">
        <f>SUM(F585)</f>
        <v>777990</v>
      </c>
      <c r="G584" s="523">
        <f>SUM(G585)</f>
        <v>777789.46</v>
      </c>
      <c r="H584" s="26">
        <f>G584*100/F584</f>
        <v>99.9742233190658</v>
      </c>
      <c r="I584" s="27">
        <f>SUM(I585)</f>
        <v>0</v>
      </c>
    </row>
    <row r="585" spans="1:9" s="135" customFormat="1" ht="38.25">
      <c r="A585" s="28"/>
      <c r="B585" s="29"/>
      <c r="C585" s="30"/>
      <c r="D585" s="29"/>
      <c r="E585" s="31" t="s">
        <v>10</v>
      </c>
      <c r="F585" s="148">
        <f>SUM(F587)</f>
        <v>777990</v>
      </c>
      <c r="G585" s="148">
        <f>SUM(G587)</f>
        <v>777789.46</v>
      </c>
      <c r="H585" s="134">
        <f>G585*100/F585</f>
        <v>99.9742233190658</v>
      </c>
      <c r="I585" s="133">
        <f>SUM(I587)</f>
        <v>0</v>
      </c>
    </row>
    <row r="586" spans="1:9" s="135" customFormat="1" ht="12.75">
      <c r="A586" s="37"/>
      <c r="B586" s="389"/>
      <c r="C586" s="35"/>
      <c r="D586" s="35"/>
      <c r="E586" s="67" t="s">
        <v>82</v>
      </c>
      <c r="F586" s="388"/>
      <c r="G586" s="191"/>
      <c r="H586" s="69" t="s">
        <v>78</v>
      </c>
      <c r="I586" s="68"/>
    </row>
    <row r="587" spans="1:11" s="135" customFormat="1" ht="25.5">
      <c r="A587" s="37"/>
      <c r="B587" s="82"/>
      <c r="C587" s="65"/>
      <c r="D587" s="73">
        <v>4330</v>
      </c>
      <c r="E587" s="31" t="s">
        <v>186</v>
      </c>
      <c r="F587" s="48">
        <v>777990</v>
      </c>
      <c r="G587" s="113">
        <v>777789.46</v>
      </c>
      <c r="H587" s="385">
        <f>G587*100/F587</f>
        <v>99.9742233190658</v>
      </c>
      <c r="I587" s="34">
        <v>0</v>
      </c>
      <c r="K587" s="336" t="s">
        <v>78</v>
      </c>
    </row>
    <row r="588" spans="1:9" s="135" customFormat="1" ht="12.75">
      <c r="A588" s="13"/>
      <c r="B588" s="208">
        <v>85203</v>
      </c>
      <c r="C588" s="2"/>
      <c r="D588" s="3"/>
      <c r="E588" s="25" t="s">
        <v>87</v>
      </c>
      <c r="F588" s="90">
        <f>SUM(F589)</f>
        <v>474463</v>
      </c>
      <c r="G588" s="523">
        <f>SUM(G589)</f>
        <v>474462.33</v>
      </c>
      <c r="H588" s="26">
        <f>G588*100/F588</f>
        <v>99.99985878772422</v>
      </c>
      <c r="I588" s="27">
        <f>SUM(I589)</f>
        <v>28563.98</v>
      </c>
    </row>
    <row r="589" spans="1:9" s="135" customFormat="1" ht="63.75">
      <c r="A589" s="28"/>
      <c r="B589" s="529"/>
      <c r="C589" s="29"/>
      <c r="D589" s="29"/>
      <c r="E589" s="31" t="s">
        <v>295</v>
      </c>
      <c r="F589" s="148">
        <f>SUM(F591:F610,F611:F612)</f>
        <v>474463</v>
      </c>
      <c r="G589" s="148">
        <f>SUM(G591:G610,G611:G612)</f>
        <v>474462.33</v>
      </c>
      <c r="H589" s="134">
        <f>G589*100/F589</f>
        <v>99.99985878772422</v>
      </c>
      <c r="I589" s="133">
        <f>SUM(I591:I610,I611:I612)</f>
        <v>28563.98</v>
      </c>
    </row>
    <row r="590" spans="1:9" s="135" customFormat="1" ht="12.75">
      <c r="A590" s="136"/>
      <c r="B590" s="483"/>
      <c r="C590" s="181"/>
      <c r="D590" s="181"/>
      <c r="E590" s="72" t="s">
        <v>82</v>
      </c>
      <c r="F590" s="433"/>
      <c r="G590" s="113"/>
      <c r="H590" s="134" t="s">
        <v>78</v>
      </c>
      <c r="I590" s="133"/>
    </row>
    <row r="591" spans="1:9" s="135" customFormat="1" ht="12.75">
      <c r="A591" s="63"/>
      <c r="B591" s="37"/>
      <c r="C591" s="65"/>
      <c r="D591" s="73">
        <v>3020</v>
      </c>
      <c r="E591" s="31" t="s">
        <v>104</v>
      </c>
      <c r="F591" s="108">
        <v>2280</v>
      </c>
      <c r="G591" s="113">
        <v>2280</v>
      </c>
      <c r="H591" s="33">
        <f aca="true" t="shared" si="27" ref="H591:H605">G591*100/F591</f>
        <v>100</v>
      </c>
      <c r="I591" s="34">
        <v>0</v>
      </c>
    </row>
    <row r="592" spans="1:9" s="135" customFormat="1" ht="12.75">
      <c r="A592" s="136"/>
      <c r="B592" s="180"/>
      <c r="C592" s="145"/>
      <c r="D592" s="73">
        <v>4010</v>
      </c>
      <c r="E592" s="31" t="s">
        <v>26</v>
      </c>
      <c r="F592" s="146">
        <v>295312</v>
      </c>
      <c r="G592" s="113">
        <v>295312</v>
      </c>
      <c r="H592" s="134">
        <f t="shared" si="27"/>
        <v>100</v>
      </c>
      <c r="I592" s="133">
        <v>0</v>
      </c>
    </row>
    <row r="593" spans="1:10" s="36" customFormat="1" ht="12.75">
      <c r="A593" s="136"/>
      <c r="B593" s="180"/>
      <c r="C593" s="145"/>
      <c r="D593" s="73">
        <v>4040</v>
      </c>
      <c r="E593" s="31" t="s">
        <v>63</v>
      </c>
      <c r="F593" s="150">
        <v>20886</v>
      </c>
      <c r="G593" s="113">
        <v>20886.38</v>
      </c>
      <c r="H593" s="134">
        <f t="shared" si="27"/>
        <v>100.00181940055539</v>
      </c>
      <c r="I593" s="133">
        <v>21241.31</v>
      </c>
      <c r="J593" s="35"/>
    </row>
    <row r="594" spans="1:10" s="36" customFormat="1" ht="12.75">
      <c r="A594" s="136"/>
      <c r="B594" s="180"/>
      <c r="C594" s="145"/>
      <c r="D594" s="73">
        <v>4110</v>
      </c>
      <c r="E594" s="31" t="s">
        <v>73</v>
      </c>
      <c r="F594" s="150">
        <v>51157</v>
      </c>
      <c r="G594" s="113">
        <v>51157</v>
      </c>
      <c r="H594" s="134">
        <f t="shared" si="27"/>
        <v>100</v>
      </c>
      <c r="I594" s="133">
        <v>3708.73</v>
      </c>
      <c r="J594" s="35"/>
    </row>
    <row r="595" spans="1:10" s="36" customFormat="1" ht="12.75">
      <c r="A595" s="144"/>
      <c r="B595" s="136"/>
      <c r="C595" s="137"/>
      <c r="D595" s="42">
        <v>4120</v>
      </c>
      <c r="E595" s="40" t="s">
        <v>41</v>
      </c>
      <c r="F595" s="174">
        <v>2816</v>
      </c>
      <c r="G595" s="113">
        <v>2816.95</v>
      </c>
      <c r="H595" s="134">
        <f>G595*100/F595</f>
        <v>100.03373579545455</v>
      </c>
      <c r="I595" s="133">
        <v>178.02</v>
      </c>
      <c r="J595" s="35"/>
    </row>
    <row r="596" spans="1:9" s="57" customFormat="1" ht="25.5">
      <c r="A596" s="157"/>
      <c r="B596" s="157"/>
      <c r="C596" s="181"/>
      <c r="D596" s="71">
        <v>4170</v>
      </c>
      <c r="E596" s="31" t="s">
        <v>89</v>
      </c>
      <c r="F596" s="175">
        <v>8800</v>
      </c>
      <c r="G596" s="113">
        <v>8800</v>
      </c>
      <c r="H596" s="152">
        <f>G596*100/F596</f>
        <v>100</v>
      </c>
      <c r="I596" s="133">
        <v>0</v>
      </c>
    </row>
    <row r="597" spans="1:9" s="36" customFormat="1" ht="12.75">
      <c r="A597" s="15" t="s">
        <v>75</v>
      </c>
      <c r="B597" s="16">
        <v>11</v>
      </c>
      <c r="C597" s="56"/>
      <c r="D597" s="56"/>
      <c r="E597" s="79"/>
      <c r="F597" s="56"/>
      <c r="G597" s="78"/>
      <c r="H597" s="80" t="s">
        <v>78</v>
      </c>
      <c r="I597" s="78" t="s">
        <v>78</v>
      </c>
    </row>
    <row r="598" spans="1:9" s="36" customFormat="1" ht="13.5" thickBot="1">
      <c r="A598" s="15"/>
      <c r="B598" s="16"/>
      <c r="C598" s="56"/>
      <c r="D598" s="56"/>
      <c r="E598" s="79"/>
      <c r="F598" s="56"/>
      <c r="G598" s="78"/>
      <c r="H598" s="80"/>
      <c r="I598" s="78" t="s">
        <v>78</v>
      </c>
    </row>
    <row r="599" spans="1:9" s="45" customFormat="1" ht="13.5" thickBot="1">
      <c r="A599" s="19" t="s">
        <v>37</v>
      </c>
      <c r="B599" s="20" t="s">
        <v>70</v>
      </c>
      <c r="C599" s="655" t="s">
        <v>50</v>
      </c>
      <c r="D599" s="656"/>
      <c r="E599" s="21" t="s">
        <v>36</v>
      </c>
      <c r="F599" s="20" t="s">
        <v>79</v>
      </c>
      <c r="G599" s="409" t="s">
        <v>80</v>
      </c>
      <c r="H599" s="22" t="s">
        <v>81</v>
      </c>
      <c r="I599" s="201" t="s">
        <v>86</v>
      </c>
    </row>
    <row r="600" spans="1:9" s="57" customFormat="1" ht="12.75">
      <c r="A600" s="37"/>
      <c r="B600" s="82"/>
      <c r="C600" s="65"/>
      <c r="D600" s="73">
        <v>4210</v>
      </c>
      <c r="E600" s="31" t="s">
        <v>165</v>
      </c>
      <c r="F600" s="48">
        <v>26590</v>
      </c>
      <c r="G600" s="113">
        <v>26590</v>
      </c>
      <c r="H600" s="33">
        <f t="shared" si="27"/>
        <v>100</v>
      </c>
      <c r="I600" s="34">
        <v>0</v>
      </c>
    </row>
    <row r="601" spans="1:10" s="18" customFormat="1" ht="12.75">
      <c r="A601" s="63"/>
      <c r="B601" s="37"/>
      <c r="C601" s="65"/>
      <c r="D601" s="73">
        <v>4260</v>
      </c>
      <c r="E601" s="31" t="s">
        <v>170</v>
      </c>
      <c r="F601" s="48">
        <v>20876</v>
      </c>
      <c r="G601" s="113">
        <v>20876.31</v>
      </c>
      <c r="H601" s="33">
        <f t="shared" si="27"/>
        <v>100.00148495880438</v>
      </c>
      <c r="I601" s="34">
        <v>3266.16</v>
      </c>
      <c r="J601" s="17"/>
    </row>
    <row r="602" spans="1:10" s="36" customFormat="1" ht="12.75">
      <c r="A602" s="63"/>
      <c r="B602" s="37"/>
      <c r="C602" s="65"/>
      <c r="D602" s="73">
        <v>4270</v>
      </c>
      <c r="E602" s="31" t="s">
        <v>166</v>
      </c>
      <c r="F602" s="48">
        <v>20145</v>
      </c>
      <c r="G602" s="113">
        <v>20144.9</v>
      </c>
      <c r="H602" s="33">
        <f t="shared" si="27"/>
        <v>99.99950359890794</v>
      </c>
      <c r="I602" s="34">
        <v>0</v>
      </c>
      <c r="J602" s="35"/>
    </row>
    <row r="603" spans="1:10" s="36" customFormat="1" ht="12.75">
      <c r="A603" s="37"/>
      <c r="B603" s="82"/>
      <c r="C603" s="65"/>
      <c r="D603" s="73">
        <v>4280</v>
      </c>
      <c r="E603" s="31" t="s">
        <v>167</v>
      </c>
      <c r="F603" s="48">
        <v>160</v>
      </c>
      <c r="G603" s="113">
        <v>160</v>
      </c>
      <c r="H603" s="33">
        <f t="shared" si="27"/>
        <v>100</v>
      </c>
      <c r="I603" s="34">
        <v>0</v>
      </c>
      <c r="J603" s="35"/>
    </row>
    <row r="604" spans="1:10" s="36" customFormat="1" ht="12.75">
      <c r="A604" s="37"/>
      <c r="B604" s="82"/>
      <c r="C604" s="65"/>
      <c r="D604" s="73">
        <v>4300</v>
      </c>
      <c r="E604" s="31" t="s">
        <v>168</v>
      </c>
      <c r="F604" s="48">
        <v>4273</v>
      </c>
      <c r="G604" s="113">
        <v>4273</v>
      </c>
      <c r="H604" s="33">
        <f t="shared" si="27"/>
        <v>100</v>
      </c>
      <c r="I604" s="34">
        <v>139.01</v>
      </c>
      <c r="J604" s="35"/>
    </row>
    <row r="605" spans="1:10" s="36" customFormat="1" ht="12.75">
      <c r="A605" s="63"/>
      <c r="B605" s="37"/>
      <c r="C605" s="65"/>
      <c r="D605" s="73">
        <v>4350</v>
      </c>
      <c r="E605" s="31" t="s">
        <v>169</v>
      </c>
      <c r="F605" s="48">
        <v>709</v>
      </c>
      <c r="G605" s="113">
        <v>709.08</v>
      </c>
      <c r="H605" s="33">
        <f t="shared" si="27"/>
        <v>100.01128349788435</v>
      </c>
      <c r="I605" s="34">
        <v>0</v>
      </c>
      <c r="J605" s="35"/>
    </row>
    <row r="606" spans="1:10" s="36" customFormat="1" ht="25.5">
      <c r="A606" s="63"/>
      <c r="B606" s="37"/>
      <c r="C606" s="65"/>
      <c r="D606" s="73">
        <v>4360</v>
      </c>
      <c r="E606" s="31" t="s">
        <v>171</v>
      </c>
      <c r="F606" s="48">
        <v>363</v>
      </c>
      <c r="G606" s="113">
        <v>362.85</v>
      </c>
      <c r="H606" s="33">
        <f aca="true" t="shared" si="28" ref="H606:H614">G606*100/F606</f>
        <v>99.95867768595042</v>
      </c>
      <c r="I606" s="34">
        <v>30.75</v>
      </c>
      <c r="J606" s="35"/>
    </row>
    <row r="607" spans="1:10" s="36" customFormat="1" ht="38.25">
      <c r="A607" s="63"/>
      <c r="B607" s="37"/>
      <c r="C607" s="65"/>
      <c r="D607" s="73">
        <v>4370</v>
      </c>
      <c r="E607" s="31" t="s">
        <v>172</v>
      </c>
      <c r="F607" s="48">
        <v>1195</v>
      </c>
      <c r="G607" s="113">
        <v>1193.29</v>
      </c>
      <c r="H607" s="33">
        <f t="shared" si="28"/>
        <v>99.85690376569038</v>
      </c>
      <c r="I607" s="34">
        <v>0</v>
      </c>
      <c r="J607" s="35"/>
    </row>
    <row r="608" spans="1:9" s="5" customFormat="1" ht="12.75">
      <c r="A608" s="63"/>
      <c r="B608" s="37"/>
      <c r="C608" s="65"/>
      <c r="D608" s="73">
        <v>4410</v>
      </c>
      <c r="E608" s="31" t="s">
        <v>174</v>
      </c>
      <c r="F608" s="48">
        <v>376</v>
      </c>
      <c r="G608" s="113">
        <v>375.83</v>
      </c>
      <c r="H608" s="33">
        <f t="shared" si="28"/>
        <v>99.95478723404256</v>
      </c>
      <c r="I608" s="34">
        <v>0</v>
      </c>
    </row>
    <row r="609" spans="1:9" s="135" customFormat="1" ht="12.75">
      <c r="A609" s="63"/>
      <c r="B609" s="37"/>
      <c r="C609" s="65"/>
      <c r="D609" s="73">
        <v>4430</v>
      </c>
      <c r="E609" s="31" t="s">
        <v>176</v>
      </c>
      <c r="F609" s="48">
        <v>2918</v>
      </c>
      <c r="G609" s="113">
        <v>2918</v>
      </c>
      <c r="H609" s="33">
        <f t="shared" si="28"/>
        <v>100</v>
      </c>
      <c r="I609" s="34">
        <v>0</v>
      </c>
    </row>
    <row r="610" spans="1:9" s="135" customFormat="1" ht="12.75">
      <c r="A610" s="63"/>
      <c r="B610" s="37"/>
      <c r="C610" s="65"/>
      <c r="D610" s="73">
        <v>4440</v>
      </c>
      <c r="E610" s="31" t="s">
        <v>177</v>
      </c>
      <c r="F610" s="48">
        <v>14130</v>
      </c>
      <c r="G610" s="113">
        <v>14130</v>
      </c>
      <c r="H610" s="33">
        <f t="shared" si="28"/>
        <v>100</v>
      </c>
      <c r="I610" s="34">
        <v>0</v>
      </c>
    </row>
    <row r="611" spans="1:10" s="18" customFormat="1" ht="25.5">
      <c r="A611" s="63"/>
      <c r="B611" s="37"/>
      <c r="C611" s="65"/>
      <c r="D611" s="73">
        <v>4520</v>
      </c>
      <c r="E611" s="31" t="s">
        <v>179</v>
      </c>
      <c r="F611" s="48">
        <v>1092</v>
      </c>
      <c r="G611" s="113">
        <v>1092.24</v>
      </c>
      <c r="H611" s="33">
        <f t="shared" si="28"/>
        <v>100.02197802197803</v>
      </c>
      <c r="I611" s="34">
        <v>0</v>
      </c>
      <c r="J611" s="17"/>
    </row>
    <row r="612" spans="1:11" s="36" customFormat="1" ht="25.5">
      <c r="A612" s="37"/>
      <c r="B612" s="76"/>
      <c r="C612" s="65"/>
      <c r="D612" s="73">
        <v>4700</v>
      </c>
      <c r="E612" s="31" t="s">
        <v>204</v>
      </c>
      <c r="F612" s="48">
        <v>385</v>
      </c>
      <c r="G612" s="113">
        <v>384.5</v>
      </c>
      <c r="H612" s="33">
        <f t="shared" si="28"/>
        <v>99.87012987012987</v>
      </c>
      <c r="I612" s="34">
        <v>0</v>
      </c>
      <c r="J612" s="35"/>
      <c r="K612" s="351" t="s">
        <v>78</v>
      </c>
    </row>
    <row r="613" spans="1:9" s="5" customFormat="1" ht="12.75">
      <c r="A613" s="13"/>
      <c r="B613" s="216">
        <v>85204</v>
      </c>
      <c r="C613" s="6"/>
      <c r="D613" s="7"/>
      <c r="E613" s="119" t="s">
        <v>191</v>
      </c>
      <c r="F613" s="480">
        <f>SUM(F614)</f>
        <v>29945</v>
      </c>
      <c r="G613" s="569">
        <f>SUM(G614)</f>
        <v>29938.26</v>
      </c>
      <c r="H613" s="26">
        <f t="shared" si="28"/>
        <v>99.97749206879278</v>
      </c>
      <c r="I613" s="59">
        <f>SUM(I614)</f>
        <v>0</v>
      </c>
    </row>
    <row r="614" spans="1:9" s="135" customFormat="1" ht="12.75">
      <c r="A614" s="28"/>
      <c r="B614" s="81"/>
      <c r="C614" s="30"/>
      <c r="D614" s="29"/>
      <c r="E614" s="31" t="s">
        <v>76</v>
      </c>
      <c r="F614" s="132">
        <f>SUM(F616)</f>
        <v>29945</v>
      </c>
      <c r="G614" s="132">
        <f>SUM(G616)</f>
        <v>29938.26</v>
      </c>
      <c r="H614" s="134">
        <f t="shared" si="28"/>
        <v>99.97749206879278</v>
      </c>
      <c r="I614" s="147">
        <f>SUM(I616)</f>
        <v>0</v>
      </c>
    </row>
    <row r="615" spans="1:10" s="36" customFormat="1" ht="12.75">
      <c r="A615" s="136"/>
      <c r="B615" s="483"/>
      <c r="C615" s="181"/>
      <c r="D615" s="181"/>
      <c r="E615" s="72" t="s">
        <v>82</v>
      </c>
      <c r="F615" s="433"/>
      <c r="G615" s="113"/>
      <c r="H615" s="134" t="s">
        <v>78</v>
      </c>
      <c r="I615" s="133"/>
      <c r="J615" s="35"/>
    </row>
    <row r="616" spans="1:9" s="135" customFormat="1" ht="12.75">
      <c r="A616" s="37"/>
      <c r="B616" s="390"/>
      <c r="C616" s="65"/>
      <c r="D616" s="73">
        <v>3110</v>
      </c>
      <c r="E616" s="31" t="s">
        <v>109</v>
      </c>
      <c r="F616" s="108">
        <v>29945</v>
      </c>
      <c r="G616" s="113">
        <v>29938.26</v>
      </c>
      <c r="H616" s="33">
        <f>G616*100/F616</f>
        <v>99.97749206879278</v>
      </c>
      <c r="I616" s="34">
        <v>0</v>
      </c>
    </row>
    <row r="617" spans="1:10" s="36" customFormat="1" ht="25.5">
      <c r="A617" s="13"/>
      <c r="B617" s="93">
        <v>85205</v>
      </c>
      <c r="C617" s="2"/>
      <c r="D617" s="3"/>
      <c r="E617" s="25" t="s">
        <v>107</v>
      </c>
      <c r="F617" s="90">
        <f>SUM(F618)</f>
        <v>5122</v>
      </c>
      <c r="G617" s="523">
        <f>SUM(G618)</f>
        <v>5107.92</v>
      </c>
      <c r="H617" s="26">
        <f>G617*100/F617</f>
        <v>99.72510737992971</v>
      </c>
      <c r="I617" s="27">
        <f>SUM(I618)</f>
        <v>0</v>
      </c>
      <c r="J617" s="35"/>
    </row>
    <row r="618" spans="1:10" s="36" customFormat="1" ht="51">
      <c r="A618" s="28"/>
      <c r="B618" s="369"/>
      <c r="C618" s="30"/>
      <c r="D618" s="29"/>
      <c r="E618" s="31" t="s">
        <v>11</v>
      </c>
      <c r="F618" s="148">
        <f>SUM(F620:F623)</f>
        <v>5122</v>
      </c>
      <c r="G618" s="148">
        <f>SUM(G620:G623)</f>
        <v>5107.92</v>
      </c>
      <c r="H618" s="134">
        <f>G618*100/F618</f>
        <v>99.72510737992971</v>
      </c>
      <c r="I618" s="133">
        <f>SUM(I620:I623)</f>
        <v>0</v>
      </c>
      <c r="J618" s="35"/>
    </row>
    <row r="619" spans="1:10" s="36" customFormat="1" ht="12.75">
      <c r="A619" s="37"/>
      <c r="B619" s="64"/>
      <c r="C619" s="101"/>
      <c r="D619" s="101"/>
      <c r="E619" s="219" t="s">
        <v>82</v>
      </c>
      <c r="F619" s="388"/>
      <c r="G619" s="191"/>
      <c r="H619" s="69" t="s">
        <v>78</v>
      </c>
      <c r="I619" s="68"/>
      <c r="J619" s="35"/>
    </row>
    <row r="620" spans="1:9" s="5" customFormat="1" ht="12.75">
      <c r="A620" s="37"/>
      <c r="B620" s="37"/>
      <c r="C620" s="65"/>
      <c r="D620" s="73">
        <v>4210</v>
      </c>
      <c r="E620" s="31" t="s">
        <v>165</v>
      </c>
      <c r="F620" s="48">
        <v>2979</v>
      </c>
      <c r="G620" s="113">
        <v>2966.23</v>
      </c>
      <c r="H620" s="387">
        <f aca="true" t="shared" si="29" ref="H620:H625">G620*100/F620</f>
        <v>99.5713326619671</v>
      </c>
      <c r="I620" s="34">
        <v>0</v>
      </c>
    </row>
    <row r="621" spans="1:9" s="135" customFormat="1" ht="12.75">
      <c r="A621" s="37"/>
      <c r="B621" s="82"/>
      <c r="C621" s="65"/>
      <c r="D621" s="73">
        <v>4300</v>
      </c>
      <c r="E621" s="31" t="s">
        <v>168</v>
      </c>
      <c r="F621" s="48">
        <v>1600</v>
      </c>
      <c r="G621" s="113">
        <v>1600.1</v>
      </c>
      <c r="H621" s="387">
        <f t="shared" si="29"/>
        <v>100.00625</v>
      </c>
      <c r="I621" s="34">
        <v>0</v>
      </c>
    </row>
    <row r="622" spans="1:9" s="135" customFormat="1" ht="12.75">
      <c r="A622" s="63"/>
      <c r="B622" s="37"/>
      <c r="C622" s="65"/>
      <c r="D622" s="73">
        <v>4410</v>
      </c>
      <c r="E622" s="31" t="s">
        <v>174</v>
      </c>
      <c r="F622" s="48">
        <v>481</v>
      </c>
      <c r="G622" s="113">
        <v>480.09</v>
      </c>
      <c r="H622" s="33">
        <f t="shared" si="29"/>
        <v>99.8108108108108</v>
      </c>
      <c r="I622" s="34">
        <v>0</v>
      </c>
    </row>
    <row r="623" spans="1:9" s="135" customFormat="1" ht="25.5">
      <c r="A623" s="63"/>
      <c r="B623" s="76"/>
      <c r="C623" s="65"/>
      <c r="D623" s="73">
        <v>4700</v>
      </c>
      <c r="E623" s="31" t="s">
        <v>204</v>
      </c>
      <c r="F623" s="185">
        <v>62</v>
      </c>
      <c r="G623" s="160">
        <v>61.5</v>
      </c>
      <c r="H623" s="50">
        <f t="shared" si="29"/>
        <v>99.19354838709677</v>
      </c>
      <c r="I623" s="49">
        <v>0</v>
      </c>
    </row>
    <row r="624" spans="1:9" s="57" customFormat="1" ht="12.75">
      <c r="A624" s="13"/>
      <c r="B624" s="216">
        <v>85206</v>
      </c>
      <c r="C624" s="6"/>
      <c r="D624" s="7"/>
      <c r="E624" s="481" t="s">
        <v>192</v>
      </c>
      <c r="F624" s="482">
        <f>SUM(F625)</f>
        <v>62763</v>
      </c>
      <c r="G624" s="570">
        <f>SUM(G625)</f>
        <v>62322.909999999996</v>
      </c>
      <c r="H624" s="206">
        <f t="shared" si="29"/>
        <v>99.29880662173574</v>
      </c>
      <c r="I624" s="27">
        <f>SUM(I625)</f>
        <v>3679.97</v>
      </c>
    </row>
    <row r="625" spans="1:9" s="57" customFormat="1" ht="12.75">
      <c r="A625" s="28"/>
      <c r="B625" s="81"/>
      <c r="C625" s="30"/>
      <c r="D625" s="29"/>
      <c r="E625" s="31" t="s">
        <v>76</v>
      </c>
      <c r="F625" s="132">
        <f>SUM(F627:F628,F629:F638)</f>
        <v>62763</v>
      </c>
      <c r="G625" s="132">
        <f>SUM(G627:G628,G629:G638)</f>
        <v>62322.909999999996</v>
      </c>
      <c r="H625" s="134">
        <f t="shared" si="29"/>
        <v>99.29880662173574</v>
      </c>
      <c r="I625" s="147">
        <f>SUM(I628:I638)</f>
        <v>3679.97</v>
      </c>
    </row>
    <row r="626" spans="1:10" s="18" customFormat="1" ht="12.75">
      <c r="A626" s="144"/>
      <c r="B626" s="335"/>
      <c r="C626" s="181"/>
      <c r="D626" s="181"/>
      <c r="E626" s="72" t="s">
        <v>82</v>
      </c>
      <c r="F626" s="433" t="s">
        <v>78</v>
      </c>
      <c r="G626" s="113"/>
      <c r="H626" s="134" t="s">
        <v>78</v>
      </c>
      <c r="I626" s="133"/>
      <c r="J626" s="17"/>
    </row>
    <row r="627" spans="1:9" s="57" customFormat="1" ht="114.75">
      <c r="A627" s="144"/>
      <c r="B627" s="136"/>
      <c r="C627" s="97"/>
      <c r="D627" s="539">
        <v>2910</v>
      </c>
      <c r="E627" s="492" t="s">
        <v>302</v>
      </c>
      <c r="F627" s="473">
        <v>1105</v>
      </c>
      <c r="G627" s="113">
        <v>1104.49</v>
      </c>
      <c r="H627" s="385">
        <f>G627*100/F627</f>
        <v>99.95384615384616</v>
      </c>
      <c r="I627" s="113">
        <v>0</v>
      </c>
    </row>
    <row r="628" spans="1:9" s="135" customFormat="1" ht="12.75">
      <c r="A628" s="144"/>
      <c r="B628" s="136"/>
      <c r="C628" s="145"/>
      <c r="D628" s="73">
        <v>4010</v>
      </c>
      <c r="E628" s="31" t="s">
        <v>26</v>
      </c>
      <c r="F628" s="150">
        <v>36964</v>
      </c>
      <c r="G628" s="113">
        <v>36964</v>
      </c>
      <c r="H628" s="134">
        <f>G628*100/F628</f>
        <v>100</v>
      </c>
      <c r="I628" s="133">
        <v>0</v>
      </c>
    </row>
    <row r="629" spans="1:10" s="36" customFormat="1" ht="12.75">
      <c r="A629" s="144"/>
      <c r="B629" s="136"/>
      <c r="C629" s="145"/>
      <c r="D629" s="73">
        <v>4040</v>
      </c>
      <c r="E629" s="31" t="s">
        <v>63</v>
      </c>
      <c r="F629" s="150">
        <v>2028</v>
      </c>
      <c r="G629" s="113">
        <v>1869.02</v>
      </c>
      <c r="H629" s="134">
        <f aca="true" t="shared" si="30" ref="H629:H639">G629*100/F629</f>
        <v>92.16074950690336</v>
      </c>
      <c r="I629" s="133">
        <v>3132.95</v>
      </c>
      <c r="J629" s="35"/>
    </row>
    <row r="630" spans="1:9" s="5" customFormat="1" ht="12.75">
      <c r="A630" s="144"/>
      <c r="B630" s="136"/>
      <c r="C630" s="145"/>
      <c r="D630" s="73">
        <v>4110</v>
      </c>
      <c r="E630" s="31" t="s">
        <v>73</v>
      </c>
      <c r="F630" s="150">
        <v>6781</v>
      </c>
      <c r="G630" s="113">
        <v>6761.83</v>
      </c>
      <c r="H630" s="134">
        <f t="shared" si="30"/>
        <v>99.71729833357912</v>
      </c>
      <c r="I630" s="133">
        <v>547.02</v>
      </c>
    </row>
    <row r="631" spans="1:9" s="5" customFormat="1" ht="12.75">
      <c r="A631" s="63"/>
      <c r="B631" s="37"/>
      <c r="C631" s="65"/>
      <c r="D631" s="73">
        <v>4210</v>
      </c>
      <c r="E631" s="31" t="s">
        <v>165</v>
      </c>
      <c r="F631" s="48">
        <v>5537</v>
      </c>
      <c r="G631" s="113">
        <v>5505.39</v>
      </c>
      <c r="H631" s="387">
        <f t="shared" si="30"/>
        <v>99.42911323821563</v>
      </c>
      <c r="I631" s="34">
        <v>0</v>
      </c>
    </row>
    <row r="632" spans="1:9" s="135" customFormat="1" ht="12.75">
      <c r="A632" s="63"/>
      <c r="B632" s="37"/>
      <c r="C632" s="65"/>
      <c r="D632" s="73">
        <v>4300</v>
      </c>
      <c r="E632" s="31" t="s">
        <v>168</v>
      </c>
      <c r="F632" s="48">
        <v>4573</v>
      </c>
      <c r="G632" s="113">
        <v>4494.92</v>
      </c>
      <c r="H632" s="387">
        <f t="shared" si="30"/>
        <v>98.29258692324514</v>
      </c>
      <c r="I632" s="34">
        <v>0</v>
      </c>
    </row>
    <row r="633" spans="1:10" s="36" customFormat="1" ht="12.75">
      <c r="A633" s="63"/>
      <c r="B633" s="37"/>
      <c r="C633" s="65"/>
      <c r="D633" s="73">
        <v>4350</v>
      </c>
      <c r="E633" s="31" t="s">
        <v>169</v>
      </c>
      <c r="F633" s="48">
        <v>243</v>
      </c>
      <c r="G633" s="113">
        <v>242.97</v>
      </c>
      <c r="H633" s="33">
        <f t="shared" si="30"/>
        <v>99.98765432098766</v>
      </c>
      <c r="I633" s="34">
        <v>0</v>
      </c>
      <c r="J633" s="35"/>
    </row>
    <row r="634" spans="1:10" s="36" customFormat="1" ht="25.5">
      <c r="A634" s="63"/>
      <c r="B634" s="37"/>
      <c r="C634" s="65"/>
      <c r="D634" s="73">
        <v>4360</v>
      </c>
      <c r="E634" s="31" t="s">
        <v>171</v>
      </c>
      <c r="F634" s="48">
        <v>972</v>
      </c>
      <c r="G634" s="113">
        <v>954.04</v>
      </c>
      <c r="H634" s="33">
        <f t="shared" si="30"/>
        <v>98.1522633744856</v>
      </c>
      <c r="I634" s="34">
        <v>0</v>
      </c>
      <c r="J634" s="35"/>
    </row>
    <row r="635" spans="1:9" s="135" customFormat="1" ht="12.75">
      <c r="A635" s="63"/>
      <c r="B635" s="37"/>
      <c r="C635" s="65"/>
      <c r="D635" s="73">
        <v>4410</v>
      </c>
      <c r="E635" s="31" t="s">
        <v>174</v>
      </c>
      <c r="F635" s="48">
        <v>1500</v>
      </c>
      <c r="G635" s="113">
        <v>1366.75</v>
      </c>
      <c r="H635" s="33">
        <f t="shared" si="30"/>
        <v>91.11666666666666</v>
      </c>
      <c r="I635" s="34">
        <v>0</v>
      </c>
    </row>
    <row r="636" spans="1:9" s="135" customFormat="1" ht="12.75">
      <c r="A636" s="63"/>
      <c r="B636" s="37"/>
      <c r="C636" s="65"/>
      <c r="D636" s="73">
        <v>4440</v>
      </c>
      <c r="E636" s="31" t="s">
        <v>177</v>
      </c>
      <c r="F636" s="48">
        <v>1641</v>
      </c>
      <c r="G636" s="113">
        <v>1641</v>
      </c>
      <c r="H636" s="33">
        <f t="shared" si="30"/>
        <v>100</v>
      </c>
      <c r="I636" s="34">
        <v>0</v>
      </c>
    </row>
    <row r="637" spans="1:9" s="135" customFormat="1" ht="63.75">
      <c r="A637" s="63"/>
      <c r="B637" s="37"/>
      <c r="C637" s="65"/>
      <c r="D637" s="73">
        <v>4560</v>
      </c>
      <c r="E637" s="31" t="s">
        <v>266</v>
      </c>
      <c r="F637" s="478">
        <v>14</v>
      </c>
      <c r="G637" s="113">
        <v>14</v>
      </c>
      <c r="H637" s="33">
        <f t="shared" si="30"/>
        <v>100</v>
      </c>
      <c r="I637" s="34">
        <v>0</v>
      </c>
    </row>
    <row r="638" spans="1:9" s="135" customFormat="1" ht="25.5">
      <c r="A638" s="37"/>
      <c r="B638" s="76"/>
      <c r="C638" s="65"/>
      <c r="D638" s="73">
        <v>4700</v>
      </c>
      <c r="E638" s="31" t="s">
        <v>204</v>
      </c>
      <c r="F638" s="230">
        <v>1405</v>
      </c>
      <c r="G638" s="113">
        <v>1404.5</v>
      </c>
      <c r="H638" s="98">
        <f t="shared" si="30"/>
        <v>99.9644128113879</v>
      </c>
      <c r="I638" s="34">
        <v>0</v>
      </c>
    </row>
    <row r="639" spans="1:11" s="36" customFormat="1" ht="38.25">
      <c r="A639" s="13"/>
      <c r="B639" s="216">
        <v>85212</v>
      </c>
      <c r="C639" s="6"/>
      <c r="D639" s="7"/>
      <c r="E639" s="119" t="s">
        <v>289</v>
      </c>
      <c r="F639" s="176">
        <f>SUM(F641)</f>
        <v>6699967</v>
      </c>
      <c r="G639" s="571">
        <f>SUM(G641)</f>
        <v>6645384.029999999</v>
      </c>
      <c r="H639" s="168">
        <f t="shared" si="30"/>
        <v>99.18532479339076</v>
      </c>
      <c r="I639" s="177">
        <f>SUM(I641)</f>
        <v>11246.44</v>
      </c>
      <c r="J639" s="35"/>
      <c r="K639" s="351" t="s">
        <v>78</v>
      </c>
    </row>
    <row r="640" spans="1:11" s="36" customFormat="1" ht="12.75">
      <c r="A640" s="13"/>
      <c r="B640" s="9"/>
      <c r="C640" s="8"/>
      <c r="D640" s="9"/>
      <c r="E640" s="94" t="s">
        <v>288</v>
      </c>
      <c r="F640" s="8"/>
      <c r="G640" s="499"/>
      <c r="H640" s="23" t="s">
        <v>78</v>
      </c>
      <c r="I640" s="123"/>
      <c r="J640" s="35"/>
      <c r="K640" s="351" t="s">
        <v>78</v>
      </c>
    </row>
    <row r="641" spans="1:9" s="135" customFormat="1" ht="38.25">
      <c r="A641" s="28"/>
      <c r="B641" s="81"/>
      <c r="C641" s="30"/>
      <c r="D641" s="29"/>
      <c r="E641" s="182" t="s">
        <v>296</v>
      </c>
      <c r="F641" s="132">
        <f>SUM(F643:F662)</f>
        <v>6699967</v>
      </c>
      <c r="G641" s="132">
        <f>SUM(G643:G662)</f>
        <v>6645384.029999999</v>
      </c>
      <c r="H641" s="134">
        <f>G641*100/F641</f>
        <v>99.18532479339076</v>
      </c>
      <c r="I641" s="147">
        <f>SUM(I644:I662)</f>
        <v>11246.44</v>
      </c>
    </row>
    <row r="642" spans="1:9" s="135" customFormat="1" ht="12.75">
      <c r="A642" s="136"/>
      <c r="B642" s="335"/>
      <c r="C642" s="181"/>
      <c r="D642" s="181"/>
      <c r="E642" s="72" t="s">
        <v>290</v>
      </c>
      <c r="F642" s="433"/>
      <c r="G642" s="497"/>
      <c r="H642" s="134" t="s">
        <v>78</v>
      </c>
      <c r="I642" s="133"/>
    </row>
    <row r="643" spans="1:9" s="57" customFormat="1" ht="89.25">
      <c r="A643" s="28"/>
      <c r="B643" s="28"/>
      <c r="C643" s="97"/>
      <c r="D643" s="539">
        <v>2910</v>
      </c>
      <c r="E643" s="492" t="s">
        <v>301</v>
      </c>
      <c r="F643" s="473">
        <v>37400</v>
      </c>
      <c r="G643" s="113">
        <v>26579</v>
      </c>
      <c r="H643" s="385">
        <f aca="true" t="shared" si="31" ref="H643:H650">G643*100/F643</f>
        <v>71.06684491978609</v>
      </c>
      <c r="I643" s="113">
        <v>0</v>
      </c>
    </row>
    <row r="644" spans="1:9" s="135" customFormat="1" ht="12.75">
      <c r="A644" s="37"/>
      <c r="B644" s="37"/>
      <c r="C644" s="65"/>
      <c r="D644" s="73">
        <v>3110</v>
      </c>
      <c r="E644" s="31" t="s">
        <v>109</v>
      </c>
      <c r="F644" s="108">
        <v>6268190</v>
      </c>
      <c r="G644" s="113">
        <v>6237561.34</v>
      </c>
      <c r="H644" s="33">
        <f t="shared" si="31"/>
        <v>99.51136356747323</v>
      </c>
      <c r="I644" s="34">
        <v>0</v>
      </c>
    </row>
    <row r="645" spans="1:10" s="36" customFormat="1" ht="12.75">
      <c r="A645" s="37"/>
      <c r="B645" s="37"/>
      <c r="C645" s="145"/>
      <c r="D645" s="73">
        <v>4010</v>
      </c>
      <c r="E645" s="31" t="s">
        <v>26</v>
      </c>
      <c r="F645" s="150">
        <v>113853</v>
      </c>
      <c r="G645" s="113">
        <v>113853</v>
      </c>
      <c r="H645" s="134">
        <f t="shared" si="31"/>
        <v>100</v>
      </c>
      <c r="I645" s="133">
        <v>0</v>
      </c>
      <c r="J645" s="35"/>
    </row>
    <row r="646" spans="1:10" s="36" customFormat="1" ht="12.75">
      <c r="A646" s="136"/>
      <c r="B646" s="136"/>
      <c r="C646" s="145"/>
      <c r="D646" s="73">
        <v>4040</v>
      </c>
      <c r="E646" s="31" t="s">
        <v>63</v>
      </c>
      <c r="F646" s="151">
        <v>9391</v>
      </c>
      <c r="G646" s="113">
        <v>9390.83</v>
      </c>
      <c r="H646" s="134">
        <f t="shared" si="31"/>
        <v>99.9981897561495</v>
      </c>
      <c r="I646" s="133">
        <v>9379.07</v>
      </c>
      <c r="J646" s="35"/>
    </row>
    <row r="647" spans="1:10" s="36" customFormat="1" ht="12.75">
      <c r="A647" s="136"/>
      <c r="B647" s="136"/>
      <c r="C647" s="181"/>
      <c r="D647" s="71">
        <v>4110</v>
      </c>
      <c r="E647" s="72" t="s">
        <v>73</v>
      </c>
      <c r="F647" s="150">
        <v>171045</v>
      </c>
      <c r="G647" s="113">
        <v>170281.92</v>
      </c>
      <c r="H647" s="134">
        <f t="shared" si="31"/>
        <v>99.55387178812593</v>
      </c>
      <c r="I647" s="133">
        <v>1637.58</v>
      </c>
      <c r="J647" s="35"/>
    </row>
    <row r="648" spans="1:10" s="36" customFormat="1" ht="12.75">
      <c r="A648" s="136"/>
      <c r="B648" s="136"/>
      <c r="C648" s="145"/>
      <c r="D648" s="73">
        <v>4120</v>
      </c>
      <c r="E648" s="31" t="s">
        <v>41</v>
      </c>
      <c r="F648" s="151">
        <v>3018</v>
      </c>
      <c r="G648" s="113">
        <v>2923.61</v>
      </c>
      <c r="H648" s="152">
        <f t="shared" si="31"/>
        <v>96.87243207422134</v>
      </c>
      <c r="I648" s="133">
        <v>229.79</v>
      </c>
      <c r="J648" s="35"/>
    </row>
    <row r="649" spans="1:10" s="36" customFormat="1" ht="12.75">
      <c r="A649" s="37"/>
      <c r="B649" s="37"/>
      <c r="C649" s="65"/>
      <c r="D649" s="73">
        <v>4210</v>
      </c>
      <c r="E649" s="31" t="s">
        <v>165</v>
      </c>
      <c r="F649" s="48">
        <v>6498</v>
      </c>
      <c r="G649" s="113">
        <v>6240.66</v>
      </c>
      <c r="H649" s="33">
        <f t="shared" si="31"/>
        <v>96.03970452446907</v>
      </c>
      <c r="I649" s="34">
        <v>0</v>
      </c>
      <c r="J649" s="35"/>
    </row>
    <row r="650" spans="1:10" s="36" customFormat="1" ht="12.75">
      <c r="A650" s="76"/>
      <c r="B650" s="76"/>
      <c r="C650" s="65"/>
      <c r="D650" s="73">
        <v>4260</v>
      </c>
      <c r="E650" s="31" t="s">
        <v>170</v>
      </c>
      <c r="F650" s="48">
        <v>2000</v>
      </c>
      <c r="G650" s="113">
        <v>1755</v>
      </c>
      <c r="H650" s="33">
        <f t="shared" si="31"/>
        <v>87.75</v>
      </c>
      <c r="I650" s="34">
        <v>0</v>
      </c>
      <c r="J650" s="35"/>
    </row>
    <row r="651" spans="1:9" s="5" customFormat="1" ht="12.75">
      <c r="A651" s="15" t="s">
        <v>75</v>
      </c>
      <c r="B651" s="16">
        <v>12</v>
      </c>
      <c r="C651" s="56"/>
      <c r="D651" s="56"/>
      <c r="E651" s="79"/>
      <c r="F651" s="56"/>
      <c r="G651" s="498"/>
      <c r="H651" s="80" t="s">
        <v>78</v>
      </c>
      <c r="I651" s="78"/>
    </row>
    <row r="652" spans="1:9" s="334" customFormat="1" ht="13.5" thickBot="1">
      <c r="A652" s="15"/>
      <c r="B652" s="16"/>
      <c r="C652" s="56"/>
      <c r="D652" s="56"/>
      <c r="E652" s="79"/>
      <c r="F652" s="56"/>
      <c r="G652" s="498"/>
      <c r="H652" s="80"/>
      <c r="I652" s="78"/>
    </row>
    <row r="653" spans="1:9" s="36" customFormat="1" ht="13.5" thickBot="1">
      <c r="A653" s="19" t="s">
        <v>37</v>
      </c>
      <c r="B653" s="20" t="s">
        <v>70</v>
      </c>
      <c r="C653" s="655" t="s">
        <v>50</v>
      </c>
      <c r="D653" s="656"/>
      <c r="E653" s="21" t="s">
        <v>36</v>
      </c>
      <c r="F653" s="20" t="s">
        <v>79</v>
      </c>
      <c r="G653" s="409" t="s">
        <v>80</v>
      </c>
      <c r="H653" s="22" t="s">
        <v>81</v>
      </c>
      <c r="I653" s="201" t="s">
        <v>86</v>
      </c>
    </row>
    <row r="654" spans="1:10" s="36" customFormat="1" ht="12.75">
      <c r="A654" s="37"/>
      <c r="B654" s="82"/>
      <c r="C654" s="65"/>
      <c r="D654" s="73">
        <v>4280</v>
      </c>
      <c r="E654" s="31" t="s">
        <v>167</v>
      </c>
      <c r="F654" s="48">
        <v>50</v>
      </c>
      <c r="G654" s="113">
        <v>35</v>
      </c>
      <c r="H654" s="33">
        <f>G654*100/F654</f>
        <v>70</v>
      </c>
      <c r="I654" s="34">
        <v>0</v>
      </c>
      <c r="J654" s="35"/>
    </row>
    <row r="655" spans="1:10" s="36" customFormat="1" ht="12.75">
      <c r="A655" s="37"/>
      <c r="B655" s="82"/>
      <c r="C655" s="65"/>
      <c r="D655" s="73">
        <v>4300</v>
      </c>
      <c r="E655" s="31" t="s">
        <v>168</v>
      </c>
      <c r="F655" s="48">
        <v>52972</v>
      </c>
      <c r="G655" s="113">
        <v>50923.47</v>
      </c>
      <c r="H655" s="33">
        <f aca="true" t="shared" si="32" ref="H655:H663">G655*100/F655</f>
        <v>96.13280601072265</v>
      </c>
      <c r="I655" s="34">
        <v>0</v>
      </c>
      <c r="J655" s="35"/>
    </row>
    <row r="656" spans="1:10" s="36" customFormat="1" ht="12.75">
      <c r="A656" s="63"/>
      <c r="B656" s="37"/>
      <c r="C656" s="65"/>
      <c r="D656" s="73">
        <v>4350</v>
      </c>
      <c r="E656" s="31" t="s">
        <v>169</v>
      </c>
      <c r="F656" s="48">
        <v>828</v>
      </c>
      <c r="G656" s="113">
        <v>828</v>
      </c>
      <c r="H656" s="33">
        <f t="shared" si="32"/>
        <v>100</v>
      </c>
      <c r="I656" s="34">
        <v>0</v>
      </c>
      <c r="J656" s="35"/>
    </row>
    <row r="657" spans="1:9" s="57" customFormat="1" ht="38.25">
      <c r="A657" s="37"/>
      <c r="B657" s="82"/>
      <c r="C657" s="65"/>
      <c r="D657" s="73">
        <v>4370</v>
      </c>
      <c r="E657" s="31" t="s">
        <v>172</v>
      </c>
      <c r="F657" s="48">
        <v>1182</v>
      </c>
      <c r="G657" s="113">
        <v>1177.95</v>
      </c>
      <c r="H657" s="33">
        <f t="shared" si="32"/>
        <v>99.65736040609137</v>
      </c>
      <c r="I657" s="34">
        <v>0</v>
      </c>
    </row>
    <row r="658" spans="1:9" s="57" customFormat="1" ht="12.75">
      <c r="A658" s="37"/>
      <c r="B658" s="82"/>
      <c r="C658" s="65"/>
      <c r="D658" s="73">
        <v>4410</v>
      </c>
      <c r="E658" s="31" t="s">
        <v>174</v>
      </c>
      <c r="F658" s="48">
        <v>170</v>
      </c>
      <c r="G658" s="113">
        <v>134.6</v>
      </c>
      <c r="H658" s="33">
        <f t="shared" si="32"/>
        <v>79.17647058823529</v>
      </c>
      <c r="I658" s="34">
        <v>0</v>
      </c>
    </row>
    <row r="659" spans="1:10" s="18" customFormat="1" ht="12.75">
      <c r="A659" s="37"/>
      <c r="B659" s="82"/>
      <c r="C659" s="65"/>
      <c r="D659" s="73">
        <v>4440</v>
      </c>
      <c r="E659" s="31" t="s">
        <v>177</v>
      </c>
      <c r="F659" s="48">
        <v>5470</v>
      </c>
      <c r="G659" s="113">
        <v>5470</v>
      </c>
      <c r="H659" s="33">
        <f t="shared" si="32"/>
        <v>100</v>
      </c>
      <c r="I659" s="34">
        <v>0</v>
      </c>
      <c r="J659" s="17"/>
    </row>
    <row r="660" spans="1:10" s="18" customFormat="1" ht="12.75">
      <c r="A660" s="37"/>
      <c r="B660" s="82"/>
      <c r="C660" s="39"/>
      <c r="D660" s="42">
        <v>4580</v>
      </c>
      <c r="E660" s="40" t="s">
        <v>239</v>
      </c>
      <c r="F660" s="478">
        <v>26700</v>
      </c>
      <c r="G660" s="113">
        <v>17588.09</v>
      </c>
      <c r="H660" s="33">
        <f t="shared" si="32"/>
        <v>65.87299625468165</v>
      </c>
      <c r="I660" s="34">
        <v>0</v>
      </c>
      <c r="J660" s="17"/>
    </row>
    <row r="661" spans="1:9" s="57" customFormat="1" ht="12.75">
      <c r="A661" s="37"/>
      <c r="B661" s="82"/>
      <c r="C661" s="70"/>
      <c r="D661" s="71">
        <v>4610</v>
      </c>
      <c r="E661" s="72" t="s">
        <v>178</v>
      </c>
      <c r="F661" s="230">
        <v>300</v>
      </c>
      <c r="G661" s="113">
        <v>209.56</v>
      </c>
      <c r="H661" s="33">
        <f>G661*100/F661</f>
        <v>69.85333333333334</v>
      </c>
      <c r="I661" s="34">
        <v>0</v>
      </c>
    </row>
    <row r="662" spans="1:9" s="5" customFormat="1" ht="25.5">
      <c r="A662" s="37"/>
      <c r="B662" s="390"/>
      <c r="C662" s="65"/>
      <c r="D662" s="73">
        <v>4700</v>
      </c>
      <c r="E662" s="31" t="s">
        <v>204</v>
      </c>
      <c r="F662" s="48">
        <v>900</v>
      </c>
      <c r="G662" s="113">
        <v>432</v>
      </c>
      <c r="H662" s="33">
        <f t="shared" si="32"/>
        <v>48</v>
      </c>
      <c r="I662" s="34">
        <v>0</v>
      </c>
    </row>
    <row r="663" spans="1:11" s="36" customFormat="1" ht="12.75">
      <c r="A663" s="13"/>
      <c r="B663" s="216">
        <v>85213</v>
      </c>
      <c r="C663" s="6"/>
      <c r="D663" s="7"/>
      <c r="E663" s="119" t="s">
        <v>134</v>
      </c>
      <c r="F663" s="178">
        <f>SUM(F665)</f>
        <v>43979</v>
      </c>
      <c r="G663" s="572">
        <f>SUM(G665)</f>
        <v>42426.77</v>
      </c>
      <c r="H663" s="121">
        <f t="shared" si="32"/>
        <v>96.47052002091908</v>
      </c>
      <c r="I663" s="179">
        <f>SUM(I665)</f>
        <v>0</v>
      </c>
      <c r="J663" s="35"/>
      <c r="K663" s="351" t="s">
        <v>78</v>
      </c>
    </row>
    <row r="664" spans="1:9" s="5" customFormat="1" ht="38.25">
      <c r="A664" s="13"/>
      <c r="B664" s="9"/>
      <c r="C664" s="8"/>
      <c r="D664" s="9"/>
      <c r="E664" s="94" t="s">
        <v>6</v>
      </c>
      <c r="F664" s="8"/>
      <c r="G664" s="560"/>
      <c r="H664" s="23" t="s">
        <v>78</v>
      </c>
      <c r="I664" s="123"/>
    </row>
    <row r="665" spans="1:9" s="5" customFormat="1" ht="38.25">
      <c r="A665" s="28"/>
      <c r="B665" s="81"/>
      <c r="C665" s="30"/>
      <c r="D665" s="29"/>
      <c r="E665" s="615" t="s">
        <v>297</v>
      </c>
      <c r="F665" s="358">
        <f>SUM(F667)</f>
        <v>43979</v>
      </c>
      <c r="G665" s="358">
        <f>SUM(G667)</f>
        <v>42426.77</v>
      </c>
      <c r="H665" s="332">
        <f>G665*100/F665</f>
        <v>96.47052002091908</v>
      </c>
      <c r="I665" s="333">
        <f>SUM(I667)</f>
        <v>0</v>
      </c>
    </row>
    <row r="666" spans="1:9" s="135" customFormat="1" ht="12.75">
      <c r="A666" s="144"/>
      <c r="B666" s="335"/>
      <c r="C666" s="137"/>
      <c r="D666" s="137"/>
      <c r="E666" s="40" t="s">
        <v>82</v>
      </c>
      <c r="F666" s="149"/>
      <c r="G666" s="160"/>
      <c r="H666" s="134" t="s">
        <v>78</v>
      </c>
      <c r="I666" s="133"/>
    </row>
    <row r="667" spans="1:9" s="135" customFormat="1" ht="12.75">
      <c r="A667" s="37"/>
      <c r="B667" s="390"/>
      <c r="C667" s="65"/>
      <c r="D667" s="73">
        <v>4130</v>
      </c>
      <c r="E667" s="31" t="s">
        <v>108</v>
      </c>
      <c r="F667" s="108">
        <v>43979</v>
      </c>
      <c r="G667" s="113">
        <v>42426.77</v>
      </c>
      <c r="H667" s="33">
        <f>G667*100/F667</f>
        <v>96.47052002091908</v>
      </c>
      <c r="I667" s="34">
        <v>0</v>
      </c>
    </row>
    <row r="668" spans="1:11" s="36" customFormat="1" ht="12.75">
      <c r="A668" s="13"/>
      <c r="B668" s="216">
        <v>85214</v>
      </c>
      <c r="C668" s="6"/>
      <c r="D668" s="7"/>
      <c r="E668" s="119" t="s">
        <v>135</v>
      </c>
      <c r="F668" s="129">
        <f>SUM(F670)</f>
        <v>595196</v>
      </c>
      <c r="G668" s="550">
        <f>SUM(G670)</f>
        <v>595195.4</v>
      </c>
      <c r="H668" s="121">
        <f>G668*100/F668</f>
        <v>99.99989919287091</v>
      </c>
      <c r="I668" s="179">
        <v>0</v>
      </c>
      <c r="J668" s="35"/>
      <c r="K668" s="351" t="s">
        <v>78</v>
      </c>
    </row>
    <row r="669" spans="1:11" s="36" customFormat="1" ht="12.75">
      <c r="A669" s="13"/>
      <c r="B669" s="9"/>
      <c r="C669" s="8"/>
      <c r="D669" s="9"/>
      <c r="E669" s="94" t="s">
        <v>291</v>
      </c>
      <c r="F669" s="8"/>
      <c r="G669" s="560"/>
      <c r="H669" s="23" t="s">
        <v>78</v>
      </c>
      <c r="I669" s="123"/>
      <c r="J669" s="35"/>
      <c r="K669" s="351" t="s">
        <v>78</v>
      </c>
    </row>
    <row r="670" spans="1:9" s="5" customFormat="1" ht="12.75">
      <c r="A670" s="28"/>
      <c r="B670" s="81"/>
      <c r="C670" s="30"/>
      <c r="D670" s="29"/>
      <c r="E670" s="31" t="s">
        <v>12</v>
      </c>
      <c r="F670" s="148">
        <f>SUM(F672:F672)</f>
        <v>595196</v>
      </c>
      <c r="G670" s="148">
        <f>SUM(G672:G672)</f>
        <v>595195.4</v>
      </c>
      <c r="H670" s="134">
        <f>G670*100/F670</f>
        <v>99.99989919287091</v>
      </c>
      <c r="I670" s="147">
        <v>0</v>
      </c>
    </row>
    <row r="671" spans="1:9" s="36" customFormat="1" ht="12.75">
      <c r="A671" s="144"/>
      <c r="B671" s="335"/>
      <c r="C671" s="137"/>
      <c r="D671" s="137"/>
      <c r="E671" s="40" t="s">
        <v>82</v>
      </c>
      <c r="F671" s="149"/>
      <c r="G671" s="160"/>
      <c r="H671" s="134" t="s">
        <v>78</v>
      </c>
      <c r="I671" s="133"/>
    </row>
    <row r="672" spans="1:9" s="135" customFormat="1" ht="12.75">
      <c r="A672" s="144"/>
      <c r="B672" s="76"/>
      <c r="C672" s="65"/>
      <c r="D672" s="73">
        <v>3110</v>
      </c>
      <c r="E672" s="31" t="s">
        <v>109</v>
      </c>
      <c r="F672" s="108">
        <v>595196</v>
      </c>
      <c r="G672" s="113">
        <v>595195.4</v>
      </c>
      <c r="H672" s="33">
        <f>G672*100/F672</f>
        <v>99.99989919287091</v>
      </c>
      <c r="I672" s="34">
        <v>0</v>
      </c>
    </row>
    <row r="673" spans="1:9" s="5" customFormat="1" ht="12.75">
      <c r="A673" s="13"/>
      <c r="B673" s="93">
        <v>85215</v>
      </c>
      <c r="C673" s="2"/>
      <c r="D673" s="3"/>
      <c r="E673" s="25" t="s">
        <v>292</v>
      </c>
      <c r="F673" s="90">
        <f>SUM(F674)</f>
        <v>574125</v>
      </c>
      <c r="G673" s="523">
        <f>SUM(G674)</f>
        <v>562216.34</v>
      </c>
      <c r="H673" s="26">
        <f>G673*100/F673</f>
        <v>97.92577226213804</v>
      </c>
      <c r="I673" s="27">
        <v>0</v>
      </c>
    </row>
    <row r="674" spans="1:9" s="36" customFormat="1" ht="51">
      <c r="A674" s="28"/>
      <c r="B674" s="81"/>
      <c r="C674" s="30"/>
      <c r="D674" s="29"/>
      <c r="E674" s="615" t="s">
        <v>298</v>
      </c>
      <c r="F674" s="91">
        <f>SUM(F676:F677)</f>
        <v>574125</v>
      </c>
      <c r="G674" s="91">
        <f>SUM(G676:G677)</f>
        <v>562216.34</v>
      </c>
      <c r="H674" s="33">
        <f>G674*100/F674</f>
        <v>97.92577226213804</v>
      </c>
      <c r="I674" s="34">
        <f>SUM(I676:I677)</f>
        <v>0</v>
      </c>
    </row>
    <row r="675" spans="1:9" s="135" customFormat="1" ht="12.75">
      <c r="A675" s="144"/>
      <c r="B675" s="335"/>
      <c r="C675" s="137"/>
      <c r="D675" s="137"/>
      <c r="E675" s="40" t="s">
        <v>82</v>
      </c>
      <c r="F675" s="149"/>
      <c r="G675" s="160"/>
      <c r="H675" s="134" t="s">
        <v>78</v>
      </c>
      <c r="I675" s="133"/>
    </row>
    <row r="676" spans="1:11" s="36" customFormat="1" ht="12.75">
      <c r="A676" s="37"/>
      <c r="B676" s="76"/>
      <c r="C676" s="65"/>
      <c r="D676" s="73">
        <v>3110</v>
      </c>
      <c r="E676" s="31" t="s">
        <v>109</v>
      </c>
      <c r="F676" s="108">
        <v>573825</v>
      </c>
      <c r="G676" s="113">
        <v>562155.11</v>
      </c>
      <c r="H676" s="33">
        <f>G676*100/F676</f>
        <v>97.96629808739598</v>
      </c>
      <c r="I676" s="34">
        <v>0</v>
      </c>
      <c r="J676" s="35"/>
      <c r="K676" s="351" t="s">
        <v>78</v>
      </c>
    </row>
    <row r="677" spans="1:11" s="36" customFormat="1" ht="12.75">
      <c r="A677" s="37"/>
      <c r="B677" s="76"/>
      <c r="C677" s="65"/>
      <c r="D677" s="73">
        <v>4210</v>
      </c>
      <c r="E677" s="31" t="s">
        <v>109</v>
      </c>
      <c r="F677" s="108">
        <v>300</v>
      </c>
      <c r="G677" s="113">
        <v>61.23</v>
      </c>
      <c r="H677" s="33">
        <f>G677*100/F677</f>
        <v>20.41</v>
      </c>
      <c r="I677" s="34">
        <v>0</v>
      </c>
      <c r="J677" s="35"/>
      <c r="K677" s="351" t="s">
        <v>78</v>
      </c>
    </row>
    <row r="678" spans="1:9" s="5" customFormat="1" ht="12.75">
      <c r="A678" s="13"/>
      <c r="B678" s="93">
        <v>85216</v>
      </c>
      <c r="C678" s="2"/>
      <c r="D678" s="3"/>
      <c r="E678" s="25" t="s">
        <v>110</v>
      </c>
      <c r="F678" s="90">
        <f>SUM(F679)</f>
        <v>275203</v>
      </c>
      <c r="G678" s="523">
        <f>SUM(G679)</f>
        <v>273809.03</v>
      </c>
      <c r="H678" s="26">
        <f>G678*100/F678</f>
        <v>99.49347572519196</v>
      </c>
      <c r="I678" s="27">
        <v>0</v>
      </c>
    </row>
    <row r="679" spans="1:9" s="135" customFormat="1" ht="12.75">
      <c r="A679" s="28"/>
      <c r="B679" s="81"/>
      <c r="C679" s="30"/>
      <c r="D679" s="29"/>
      <c r="E679" s="31" t="s">
        <v>76</v>
      </c>
      <c r="F679" s="91">
        <f>SUM(F681)</f>
        <v>275203</v>
      </c>
      <c r="G679" s="148">
        <f>SUM(G681)</f>
        <v>273809.03</v>
      </c>
      <c r="H679" s="33">
        <f>G679*100/F679</f>
        <v>99.49347572519196</v>
      </c>
      <c r="I679" s="34">
        <v>0</v>
      </c>
    </row>
    <row r="680" spans="1:9" s="57" customFormat="1" ht="12.75">
      <c r="A680" s="144"/>
      <c r="B680" s="335"/>
      <c r="C680" s="137"/>
      <c r="D680" s="137"/>
      <c r="E680" s="40" t="s">
        <v>82</v>
      </c>
      <c r="F680" s="149"/>
      <c r="G680" s="160" t="s">
        <v>78</v>
      </c>
      <c r="H680" s="134" t="s">
        <v>78</v>
      </c>
      <c r="I680" s="133"/>
    </row>
    <row r="681" spans="1:11" s="36" customFormat="1" ht="12.75">
      <c r="A681" s="37"/>
      <c r="B681" s="390"/>
      <c r="C681" s="65"/>
      <c r="D681" s="73">
        <v>3110</v>
      </c>
      <c r="E681" s="31" t="s">
        <v>109</v>
      </c>
      <c r="F681" s="108">
        <v>275203</v>
      </c>
      <c r="G681" s="113">
        <v>273809.03</v>
      </c>
      <c r="H681" s="33">
        <f>G681*100/F681</f>
        <v>99.49347572519196</v>
      </c>
      <c r="I681" s="34">
        <v>0</v>
      </c>
      <c r="J681" s="35"/>
      <c r="K681" s="351" t="s">
        <v>78</v>
      </c>
    </row>
    <row r="682" spans="1:9" s="135" customFormat="1" ht="12.75">
      <c r="A682" s="13"/>
      <c r="B682" s="93">
        <v>85219</v>
      </c>
      <c r="C682" s="2"/>
      <c r="D682" s="3"/>
      <c r="E682" s="25" t="s">
        <v>34</v>
      </c>
      <c r="F682" s="85">
        <f>SUM(F683)</f>
        <v>1367523</v>
      </c>
      <c r="G682" s="526">
        <f>SUM(G683)</f>
        <v>1366572.04</v>
      </c>
      <c r="H682" s="26">
        <f>G682*100/F682</f>
        <v>99.93046113301202</v>
      </c>
      <c r="I682" s="27">
        <f>SUM(I683)</f>
        <v>100589.48999999999</v>
      </c>
    </row>
    <row r="683" spans="1:9" s="135" customFormat="1" ht="25.5">
      <c r="A683" s="28"/>
      <c r="B683" s="81"/>
      <c r="C683" s="30"/>
      <c r="D683" s="29"/>
      <c r="E683" s="31" t="s">
        <v>120</v>
      </c>
      <c r="F683" s="148">
        <f>SUM(F685:F705)</f>
        <v>1367523</v>
      </c>
      <c r="G683" s="148">
        <f>SUM(G685:G705)</f>
        <v>1366572.04</v>
      </c>
      <c r="H683" s="134">
        <f>G683*100/F683</f>
        <v>99.93046113301202</v>
      </c>
      <c r="I683" s="133">
        <f>SUM(I685:I705)</f>
        <v>100589.48999999999</v>
      </c>
    </row>
    <row r="684" spans="1:9" s="135" customFormat="1" ht="12.75">
      <c r="A684" s="144"/>
      <c r="B684" s="335"/>
      <c r="C684" s="137"/>
      <c r="D684" s="137"/>
      <c r="E684" s="40" t="s">
        <v>82</v>
      </c>
      <c r="F684" s="149"/>
      <c r="G684" s="113"/>
      <c r="H684" s="23" t="s">
        <v>78</v>
      </c>
      <c r="I684" s="113"/>
    </row>
    <row r="685" spans="1:9" s="135" customFormat="1" ht="12.75">
      <c r="A685" s="63"/>
      <c r="B685" s="37"/>
      <c r="C685" s="65"/>
      <c r="D685" s="73">
        <v>3020</v>
      </c>
      <c r="E685" s="31" t="s">
        <v>104</v>
      </c>
      <c r="F685" s="108">
        <v>16434</v>
      </c>
      <c r="G685" s="113">
        <v>16182.47</v>
      </c>
      <c r="H685" s="33">
        <f>G685*100/F685</f>
        <v>98.46945357186321</v>
      </c>
      <c r="I685" s="34">
        <v>0</v>
      </c>
    </row>
    <row r="686" spans="1:10" s="36" customFormat="1" ht="12.75">
      <c r="A686" s="60"/>
      <c r="B686" s="28"/>
      <c r="C686" s="29"/>
      <c r="D686" s="73">
        <v>4010</v>
      </c>
      <c r="E686" s="31" t="s">
        <v>26</v>
      </c>
      <c r="F686" s="146">
        <v>927943</v>
      </c>
      <c r="G686" s="113">
        <v>927943</v>
      </c>
      <c r="H686" s="134">
        <f>G686*100/F686</f>
        <v>100</v>
      </c>
      <c r="I686" s="133">
        <v>3820.96</v>
      </c>
      <c r="J686" s="35"/>
    </row>
    <row r="687" spans="1:9" s="57" customFormat="1" ht="12.75">
      <c r="A687" s="136"/>
      <c r="B687" s="180"/>
      <c r="C687" s="145"/>
      <c r="D687" s="73">
        <v>4040</v>
      </c>
      <c r="E687" s="31" t="s">
        <v>63</v>
      </c>
      <c r="F687" s="150">
        <v>69402</v>
      </c>
      <c r="G687" s="113">
        <v>69401.14</v>
      </c>
      <c r="H687" s="134">
        <f>G687*100/F687</f>
        <v>99.99876084262701</v>
      </c>
      <c r="I687" s="133">
        <v>76096.29</v>
      </c>
    </row>
    <row r="688" spans="1:9" s="57" customFormat="1" ht="12.75">
      <c r="A688" s="144"/>
      <c r="B688" s="136"/>
      <c r="C688" s="145"/>
      <c r="D688" s="73">
        <v>4110</v>
      </c>
      <c r="E688" s="31" t="s">
        <v>73</v>
      </c>
      <c r="F688" s="146">
        <v>167246</v>
      </c>
      <c r="G688" s="113">
        <v>167246</v>
      </c>
      <c r="H688" s="134">
        <f>G688*100/F688</f>
        <v>100</v>
      </c>
      <c r="I688" s="133">
        <v>17464.2</v>
      </c>
    </row>
    <row r="689" spans="1:10" s="18" customFormat="1" ht="12.75">
      <c r="A689" s="144"/>
      <c r="B689" s="136"/>
      <c r="C689" s="145"/>
      <c r="D689" s="73">
        <v>4120</v>
      </c>
      <c r="E689" s="31" t="s">
        <v>41</v>
      </c>
      <c r="F689" s="150">
        <v>14900</v>
      </c>
      <c r="G689" s="113">
        <v>14900</v>
      </c>
      <c r="H689" s="152">
        <f aca="true" t="shared" si="33" ref="H689:H701">G689*100/F689</f>
        <v>100</v>
      </c>
      <c r="I689" s="133">
        <v>1254.01</v>
      </c>
      <c r="J689" s="17"/>
    </row>
    <row r="690" spans="1:10" s="36" customFormat="1" ht="25.5">
      <c r="A690" s="136"/>
      <c r="B690" s="180"/>
      <c r="C690" s="181"/>
      <c r="D690" s="71">
        <v>4170</v>
      </c>
      <c r="E690" s="31" t="s">
        <v>89</v>
      </c>
      <c r="F690" s="175">
        <v>21591</v>
      </c>
      <c r="G690" s="113">
        <v>21591</v>
      </c>
      <c r="H690" s="152">
        <f t="shared" si="33"/>
        <v>100</v>
      </c>
      <c r="I690" s="133">
        <v>0</v>
      </c>
      <c r="J690" s="35"/>
    </row>
    <row r="691" spans="1:10" s="36" customFormat="1" ht="12.75">
      <c r="A691" s="37"/>
      <c r="B691" s="82"/>
      <c r="C691" s="65"/>
      <c r="D691" s="73">
        <v>4210</v>
      </c>
      <c r="E691" s="31" t="s">
        <v>165</v>
      </c>
      <c r="F691" s="48">
        <v>31476</v>
      </c>
      <c r="G691" s="113">
        <v>31475.21</v>
      </c>
      <c r="H691" s="33">
        <f t="shared" si="33"/>
        <v>99.99749015122633</v>
      </c>
      <c r="I691" s="34">
        <v>0</v>
      </c>
      <c r="J691" s="35"/>
    </row>
    <row r="692" spans="1:10" s="36" customFormat="1" ht="12.75">
      <c r="A692" s="37"/>
      <c r="B692" s="82"/>
      <c r="C692" s="65"/>
      <c r="D692" s="73">
        <v>4260</v>
      </c>
      <c r="E692" s="31" t="s">
        <v>170</v>
      </c>
      <c r="F692" s="48">
        <v>24700</v>
      </c>
      <c r="G692" s="113">
        <v>24660.05</v>
      </c>
      <c r="H692" s="33">
        <f t="shared" si="33"/>
        <v>99.83825910931174</v>
      </c>
      <c r="I692" s="34">
        <v>1838.77</v>
      </c>
      <c r="J692" s="35"/>
    </row>
    <row r="693" spans="1:10" s="36" customFormat="1" ht="12.75">
      <c r="A693" s="37"/>
      <c r="B693" s="82"/>
      <c r="C693" s="65"/>
      <c r="D693" s="73">
        <v>4270</v>
      </c>
      <c r="E693" s="31" t="s">
        <v>166</v>
      </c>
      <c r="F693" s="48">
        <v>4832</v>
      </c>
      <c r="G693" s="113">
        <v>4742.24</v>
      </c>
      <c r="H693" s="33">
        <f t="shared" si="33"/>
        <v>98.14238410596026</v>
      </c>
      <c r="I693" s="34">
        <v>0</v>
      </c>
      <c r="J693" s="35"/>
    </row>
    <row r="694" spans="1:10" s="36" customFormat="1" ht="12.75">
      <c r="A694" s="37"/>
      <c r="B694" s="82"/>
      <c r="C694" s="65"/>
      <c r="D694" s="73">
        <v>4280</v>
      </c>
      <c r="E694" s="31" t="s">
        <v>167</v>
      </c>
      <c r="F694" s="48">
        <v>545</v>
      </c>
      <c r="G694" s="113">
        <v>545</v>
      </c>
      <c r="H694" s="33">
        <f t="shared" si="33"/>
        <v>100</v>
      </c>
      <c r="I694" s="34">
        <v>0</v>
      </c>
      <c r="J694" s="35"/>
    </row>
    <row r="695" spans="1:10" s="36" customFormat="1" ht="12.75">
      <c r="A695" s="37"/>
      <c r="B695" s="82"/>
      <c r="C695" s="65"/>
      <c r="D695" s="73">
        <v>4300</v>
      </c>
      <c r="E695" s="31" t="s">
        <v>168</v>
      </c>
      <c r="F695" s="48">
        <v>35453</v>
      </c>
      <c r="G695" s="113">
        <v>34950.22</v>
      </c>
      <c r="H695" s="33">
        <f t="shared" si="33"/>
        <v>98.58184074690435</v>
      </c>
      <c r="I695" s="34">
        <v>115.26</v>
      </c>
      <c r="J695" s="35"/>
    </row>
    <row r="696" spans="1:10" s="36" customFormat="1" ht="12.75">
      <c r="A696" s="37"/>
      <c r="B696" s="82"/>
      <c r="C696" s="65"/>
      <c r="D696" s="73">
        <v>4350</v>
      </c>
      <c r="E696" s="31" t="s">
        <v>169</v>
      </c>
      <c r="F696" s="48">
        <v>1674</v>
      </c>
      <c r="G696" s="113">
        <v>1673.55</v>
      </c>
      <c r="H696" s="33">
        <f t="shared" si="33"/>
        <v>99.97311827956989</v>
      </c>
      <c r="I696" s="34">
        <v>0</v>
      </c>
      <c r="J696" s="35"/>
    </row>
    <row r="697" spans="1:10" s="36" customFormat="1" ht="25.5">
      <c r="A697" s="37"/>
      <c r="B697" s="82"/>
      <c r="C697" s="65"/>
      <c r="D697" s="73">
        <v>4360</v>
      </c>
      <c r="E697" s="31" t="s">
        <v>171</v>
      </c>
      <c r="F697" s="48">
        <v>154</v>
      </c>
      <c r="G697" s="113">
        <v>147.62</v>
      </c>
      <c r="H697" s="33">
        <f t="shared" si="33"/>
        <v>95.85714285714286</v>
      </c>
      <c r="I697" s="34">
        <v>0</v>
      </c>
      <c r="J697" s="35"/>
    </row>
    <row r="698" spans="1:10" s="36" customFormat="1" ht="38.25">
      <c r="A698" s="63"/>
      <c r="B698" s="37"/>
      <c r="C698" s="65"/>
      <c r="D698" s="73">
        <v>4370</v>
      </c>
      <c r="E698" s="31" t="s">
        <v>172</v>
      </c>
      <c r="F698" s="48">
        <v>2402</v>
      </c>
      <c r="G698" s="113">
        <v>2401</v>
      </c>
      <c r="H698" s="33">
        <f t="shared" si="33"/>
        <v>99.95836802664446</v>
      </c>
      <c r="I698" s="34">
        <v>0</v>
      </c>
      <c r="J698" s="35"/>
    </row>
    <row r="699" spans="1:10" s="36" customFormat="1" ht="12.75">
      <c r="A699" s="37"/>
      <c r="B699" s="82"/>
      <c r="C699" s="65"/>
      <c r="D699" s="73">
        <v>4410</v>
      </c>
      <c r="E699" s="31" t="s">
        <v>174</v>
      </c>
      <c r="F699" s="48">
        <v>2166</v>
      </c>
      <c r="G699" s="113">
        <v>2147.81</v>
      </c>
      <c r="H699" s="33">
        <f t="shared" si="33"/>
        <v>99.16020313942752</v>
      </c>
      <c r="I699" s="34">
        <v>0</v>
      </c>
      <c r="J699" s="35"/>
    </row>
    <row r="700" spans="1:10" s="36" customFormat="1" ht="12.75">
      <c r="A700" s="37"/>
      <c r="B700" s="82"/>
      <c r="C700" s="65"/>
      <c r="D700" s="73">
        <v>4430</v>
      </c>
      <c r="E700" s="31" t="s">
        <v>176</v>
      </c>
      <c r="F700" s="48">
        <v>995</v>
      </c>
      <c r="G700" s="113">
        <v>994.74</v>
      </c>
      <c r="H700" s="33">
        <f t="shared" si="33"/>
        <v>99.97386934673366</v>
      </c>
      <c r="I700" s="34">
        <v>0</v>
      </c>
      <c r="J700" s="35"/>
    </row>
    <row r="701" spans="1:9" s="5" customFormat="1" ht="12.75">
      <c r="A701" s="37"/>
      <c r="B701" s="82"/>
      <c r="C701" s="65"/>
      <c r="D701" s="73">
        <v>4440</v>
      </c>
      <c r="E701" s="31" t="s">
        <v>177</v>
      </c>
      <c r="F701" s="48">
        <v>35188</v>
      </c>
      <c r="G701" s="113">
        <v>35188</v>
      </c>
      <c r="H701" s="33">
        <f t="shared" si="33"/>
        <v>100</v>
      </c>
      <c r="I701" s="34">
        <v>0</v>
      </c>
    </row>
    <row r="702" spans="1:9" s="135" customFormat="1" ht="12.75">
      <c r="A702" s="37"/>
      <c r="B702" s="82"/>
      <c r="C702" s="65"/>
      <c r="D702" s="73">
        <v>4480</v>
      </c>
      <c r="E702" s="31" t="s">
        <v>184</v>
      </c>
      <c r="F702" s="48">
        <v>5033</v>
      </c>
      <c r="G702" s="113">
        <v>5033</v>
      </c>
      <c r="H702" s="33">
        <f aca="true" t="shared" si="34" ref="H702:H707">G702*100/F702</f>
        <v>100</v>
      </c>
      <c r="I702" s="34">
        <v>0</v>
      </c>
    </row>
    <row r="703" spans="1:10" s="18" customFormat="1" ht="25.5">
      <c r="A703" s="63"/>
      <c r="B703" s="37"/>
      <c r="C703" s="65"/>
      <c r="D703" s="73">
        <v>4520</v>
      </c>
      <c r="E703" s="31" t="s">
        <v>179</v>
      </c>
      <c r="F703" s="48">
        <v>1093</v>
      </c>
      <c r="G703" s="113">
        <v>1092.24</v>
      </c>
      <c r="H703" s="33">
        <f t="shared" si="34"/>
        <v>99.93046660567246</v>
      </c>
      <c r="I703" s="34">
        <v>0</v>
      </c>
      <c r="J703" s="17"/>
    </row>
    <row r="704" spans="1:9" s="57" customFormat="1" ht="12.75">
      <c r="A704" s="37"/>
      <c r="B704" s="82"/>
      <c r="C704" s="70"/>
      <c r="D704" s="71">
        <v>4610</v>
      </c>
      <c r="E704" s="72" t="s">
        <v>178</v>
      </c>
      <c r="F704" s="230">
        <v>50</v>
      </c>
      <c r="G704" s="113">
        <v>11.75</v>
      </c>
      <c r="H704" s="33">
        <f t="shared" si="34"/>
        <v>23.5</v>
      </c>
      <c r="I704" s="34">
        <v>0</v>
      </c>
    </row>
    <row r="705" spans="1:9" s="135" customFormat="1" ht="25.5">
      <c r="A705" s="37"/>
      <c r="B705" s="82"/>
      <c r="C705" s="54"/>
      <c r="D705" s="450">
        <v>4700</v>
      </c>
      <c r="E705" s="55" t="s">
        <v>204</v>
      </c>
      <c r="F705" s="48">
        <v>4246</v>
      </c>
      <c r="G705" s="191">
        <v>4246</v>
      </c>
      <c r="H705" s="33">
        <f t="shared" si="34"/>
        <v>100</v>
      </c>
      <c r="I705" s="68">
        <v>0</v>
      </c>
    </row>
    <row r="706" spans="1:9" s="135" customFormat="1" ht="25.5">
      <c r="A706" s="13"/>
      <c r="B706" s="583">
        <v>85228</v>
      </c>
      <c r="C706" s="3"/>
      <c r="D706" s="3"/>
      <c r="E706" s="25" t="s">
        <v>136</v>
      </c>
      <c r="F706" s="90">
        <f>SUM(F707)</f>
        <v>776559</v>
      </c>
      <c r="G706" s="523">
        <f>SUM(G707)</f>
        <v>772049.2</v>
      </c>
      <c r="H706" s="26">
        <f t="shared" si="34"/>
        <v>99.41925854957576</v>
      </c>
      <c r="I706" s="59">
        <f>SUM(I707)</f>
        <v>0</v>
      </c>
    </row>
    <row r="707" spans="1:9" s="135" customFormat="1" ht="38.25">
      <c r="A707" s="28"/>
      <c r="B707" s="56"/>
      <c r="C707" s="30"/>
      <c r="D707" s="29"/>
      <c r="E707" s="615" t="s">
        <v>299</v>
      </c>
      <c r="F707" s="148">
        <f>SUM(F709:F709)</f>
        <v>776559</v>
      </c>
      <c r="G707" s="148">
        <f>SUM(G709:G709)</f>
        <v>772049.2</v>
      </c>
      <c r="H707" s="134">
        <f t="shared" si="34"/>
        <v>99.41925854957576</v>
      </c>
      <c r="I707" s="133">
        <f>SUM(I709:I709)</f>
        <v>0</v>
      </c>
    </row>
    <row r="708" spans="1:10" s="36" customFormat="1" ht="12.75">
      <c r="A708" s="136"/>
      <c r="B708" s="483"/>
      <c r="C708" s="137"/>
      <c r="D708" s="137"/>
      <c r="E708" s="40" t="s">
        <v>82</v>
      </c>
      <c r="F708" s="392"/>
      <c r="G708" s="113"/>
      <c r="H708" s="23" t="s">
        <v>78</v>
      </c>
      <c r="I708" s="113"/>
      <c r="J708" s="35"/>
    </row>
    <row r="709" spans="1:11" s="36" customFormat="1" ht="12.75">
      <c r="A709" s="37"/>
      <c r="B709" s="390"/>
      <c r="C709" s="65"/>
      <c r="D709" s="73">
        <v>4300</v>
      </c>
      <c r="E709" s="31" t="s">
        <v>168</v>
      </c>
      <c r="F709" s="48">
        <v>776559</v>
      </c>
      <c r="G709" s="113">
        <v>772049.2</v>
      </c>
      <c r="H709" s="33">
        <f>G709*100/F709</f>
        <v>99.41925854957576</v>
      </c>
      <c r="I709" s="34">
        <v>0</v>
      </c>
      <c r="J709" s="35"/>
      <c r="K709" s="351" t="s">
        <v>78</v>
      </c>
    </row>
    <row r="710" spans="1:9" s="5" customFormat="1" ht="25.5">
      <c r="A710" s="13"/>
      <c r="B710" s="93">
        <v>85278</v>
      </c>
      <c r="C710" s="2"/>
      <c r="D710" s="3"/>
      <c r="E710" s="25" t="s">
        <v>294</v>
      </c>
      <c r="F710" s="90">
        <f>SUM(F711)</f>
        <v>6000</v>
      </c>
      <c r="G710" s="90">
        <f>SUM(G711)</f>
        <v>6000</v>
      </c>
      <c r="H710" s="384">
        <f>G710*100/F710</f>
        <v>100</v>
      </c>
      <c r="I710" s="27">
        <v>0</v>
      </c>
    </row>
    <row r="711" spans="1:9" s="57" customFormat="1" ht="12.75">
      <c r="A711" s="28"/>
      <c r="B711" s="81"/>
      <c r="C711" s="30"/>
      <c r="D711" s="29"/>
      <c r="E711" s="31" t="s">
        <v>293</v>
      </c>
      <c r="F711" s="91">
        <f>SUM(F713)</f>
        <v>6000</v>
      </c>
      <c r="G711" s="91">
        <f>SUM(G713)</f>
        <v>6000</v>
      </c>
      <c r="H711" s="385">
        <f>G711*100/F711</f>
        <v>100</v>
      </c>
      <c r="I711" s="113">
        <f>SUM(I713)</f>
        <v>0</v>
      </c>
    </row>
    <row r="712" spans="1:9" s="57" customFormat="1" ht="12.75">
      <c r="A712" s="28"/>
      <c r="B712" s="215"/>
      <c r="C712" s="81"/>
      <c r="D712" s="81"/>
      <c r="E712" s="40" t="s">
        <v>82</v>
      </c>
      <c r="F712" s="149"/>
      <c r="G712" s="160"/>
      <c r="H712" s="385" t="s">
        <v>78</v>
      </c>
      <c r="I712" s="113"/>
    </row>
    <row r="713" spans="1:11" s="57" customFormat="1" ht="12.75">
      <c r="A713" s="106"/>
      <c r="B713" s="407"/>
      <c r="C713" s="29"/>
      <c r="D713" s="73">
        <v>3110</v>
      </c>
      <c r="E713" s="31" t="s">
        <v>109</v>
      </c>
      <c r="F713" s="108">
        <v>6000</v>
      </c>
      <c r="G713" s="113">
        <v>6000</v>
      </c>
      <c r="H713" s="385">
        <f>G713*100/F713</f>
        <v>100</v>
      </c>
      <c r="I713" s="113">
        <v>0</v>
      </c>
      <c r="J713" s="56"/>
      <c r="K713" s="386" t="s">
        <v>78</v>
      </c>
    </row>
    <row r="714" spans="1:9" s="5" customFormat="1" ht="12.75">
      <c r="A714" s="15" t="s">
        <v>75</v>
      </c>
      <c r="B714" s="16">
        <v>13</v>
      </c>
      <c r="C714" s="56"/>
      <c r="D714" s="56"/>
      <c r="E714" s="79"/>
      <c r="F714" s="56"/>
      <c r="G714" s="498" t="s">
        <v>78</v>
      </c>
      <c r="H714" s="80" t="s">
        <v>78</v>
      </c>
      <c r="I714" s="78"/>
    </row>
    <row r="715" spans="1:13" s="135" customFormat="1" ht="13.5" thickBot="1">
      <c r="A715" s="15"/>
      <c r="B715" s="16"/>
      <c r="C715" s="56"/>
      <c r="D715" s="56"/>
      <c r="E715" s="79"/>
      <c r="F715" s="56"/>
      <c r="G715" s="498"/>
      <c r="H715" s="80"/>
      <c r="I715" s="78"/>
      <c r="K715" s="453">
        <f>SUM(F695:F711)</f>
        <v>2430131</v>
      </c>
      <c r="L715" s="336">
        <f>SUM(G695:G711)</f>
        <v>2416033.5300000003</v>
      </c>
      <c r="M715" s="336">
        <f>SUM(I695:I711)</f>
        <v>115.26</v>
      </c>
    </row>
    <row r="716" spans="1:9" s="36" customFormat="1" ht="13.5" thickBot="1">
      <c r="A716" s="19" t="s">
        <v>37</v>
      </c>
      <c r="B716" s="20" t="s">
        <v>70</v>
      </c>
      <c r="C716" s="655" t="s">
        <v>50</v>
      </c>
      <c r="D716" s="656"/>
      <c r="E716" s="21" t="s">
        <v>36</v>
      </c>
      <c r="F716" s="20" t="s">
        <v>79</v>
      </c>
      <c r="G716" s="409" t="s">
        <v>80</v>
      </c>
      <c r="H716" s="22" t="s">
        <v>81</v>
      </c>
      <c r="I716" s="201" t="s">
        <v>86</v>
      </c>
    </row>
    <row r="717" spans="1:9" s="135" customFormat="1" ht="12.75">
      <c r="A717" s="13"/>
      <c r="B717" s="93">
        <v>85295</v>
      </c>
      <c r="C717" s="2"/>
      <c r="D717" s="3"/>
      <c r="E717" s="25" t="s">
        <v>158</v>
      </c>
      <c r="F717" s="90">
        <f>SUM(F718)</f>
        <v>706819</v>
      </c>
      <c r="G717" s="523">
        <f>SUM(G718)</f>
        <v>688206.9400000001</v>
      </c>
      <c r="H717" s="26">
        <f>G717*100/F717</f>
        <v>97.36678555613247</v>
      </c>
      <c r="I717" s="27">
        <f>SUM(I718)</f>
        <v>9523.19</v>
      </c>
    </row>
    <row r="718" spans="1:9" s="135" customFormat="1" ht="127.5">
      <c r="A718" s="367"/>
      <c r="B718" s="136"/>
      <c r="C718" s="30"/>
      <c r="D718" s="29"/>
      <c r="E718" s="417" t="s">
        <v>300</v>
      </c>
      <c r="F718" s="148">
        <f>SUM(F720:F737)</f>
        <v>706819</v>
      </c>
      <c r="G718" s="148">
        <f>SUM(G720:G726,G727:G737)</f>
        <v>688206.9400000001</v>
      </c>
      <c r="H718" s="134">
        <f>G718*100/F718</f>
        <v>97.36678555613247</v>
      </c>
      <c r="I718" s="133">
        <f>SUM(I720:I735)</f>
        <v>9523.19</v>
      </c>
    </row>
    <row r="719" spans="1:9" s="135" customFormat="1" ht="12.75">
      <c r="A719" s="136"/>
      <c r="B719" s="483"/>
      <c r="C719" s="137"/>
      <c r="D719" s="137"/>
      <c r="E719" s="40" t="s">
        <v>82</v>
      </c>
      <c r="F719" s="149"/>
      <c r="G719" s="113"/>
      <c r="H719" s="134" t="s">
        <v>78</v>
      </c>
      <c r="I719" s="133"/>
    </row>
    <row r="720" spans="1:9" s="135" customFormat="1" ht="12.75">
      <c r="A720" s="63"/>
      <c r="B720" s="37"/>
      <c r="C720" s="65"/>
      <c r="D720" s="73">
        <v>3110</v>
      </c>
      <c r="E720" s="31" t="s">
        <v>109</v>
      </c>
      <c r="F720" s="108">
        <v>444855</v>
      </c>
      <c r="G720" s="113">
        <v>438855</v>
      </c>
      <c r="H720" s="33">
        <f aca="true" t="shared" si="35" ref="H720:H726">G720*100/F720</f>
        <v>98.65124591158917</v>
      </c>
      <c r="I720" s="34">
        <v>0</v>
      </c>
    </row>
    <row r="721" spans="1:10" s="36" customFormat="1" ht="12.75">
      <c r="A721" s="367"/>
      <c r="B721" s="136"/>
      <c r="C721" s="145"/>
      <c r="D721" s="73">
        <v>4010</v>
      </c>
      <c r="E721" s="31" t="s">
        <v>26</v>
      </c>
      <c r="F721" s="150">
        <v>93054</v>
      </c>
      <c r="G721" s="113">
        <v>93054</v>
      </c>
      <c r="H721" s="134">
        <f t="shared" si="35"/>
        <v>100</v>
      </c>
      <c r="I721" s="133">
        <v>0</v>
      </c>
      <c r="J721" s="35"/>
    </row>
    <row r="722" spans="1:10" s="36" customFormat="1" ht="12.75">
      <c r="A722" s="367"/>
      <c r="B722" s="136"/>
      <c r="C722" s="145"/>
      <c r="D722" s="73">
        <v>4040</v>
      </c>
      <c r="E722" s="31" t="s">
        <v>63</v>
      </c>
      <c r="F722" s="151">
        <v>7183</v>
      </c>
      <c r="G722" s="113">
        <v>7013.95</v>
      </c>
      <c r="H722" s="134">
        <f t="shared" si="35"/>
        <v>97.64652652095225</v>
      </c>
      <c r="I722" s="133">
        <v>7523.83</v>
      </c>
      <c r="J722" s="35"/>
    </row>
    <row r="723" spans="1:10" s="36" customFormat="1" ht="12.75">
      <c r="A723" s="367"/>
      <c r="B723" s="136"/>
      <c r="C723" s="137"/>
      <c r="D723" s="42">
        <v>4110</v>
      </c>
      <c r="E723" s="40" t="s">
        <v>73</v>
      </c>
      <c r="F723" s="423">
        <v>17291</v>
      </c>
      <c r="G723" s="160">
        <v>16760.79</v>
      </c>
      <c r="H723" s="460">
        <f t="shared" si="35"/>
        <v>96.93360707882714</v>
      </c>
      <c r="I723" s="156">
        <v>1313.66</v>
      </c>
      <c r="J723" s="35"/>
    </row>
    <row r="724" spans="1:10" s="36" customFormat="1" ht="12.75">
      <c r="A724" s="144"/>
      <c r="B724" s="136"/>
      <c r="C724" s="454"/>
      <c r="D724" s="425">
        <v>4120</v>
      </c>
      <c r="E724" s="455" t="s">
        <v>41</v>
      </c>
      <c r="F724" s="426">
        <v>600</v>
      </c>
      <c r="G724" s="113">
        <v>527.41</v>
      </c>
      <c r="H724" s="152">
        <f>G724*100/F724</f>
        <v>87.90166666666667</v>
      </c>
      <c r="I724" s="133">
        <v>169.37</v>
      </c>
      <c r="J724" s="35"/>
    </row>
    <row r="725" spans="1:10" s="36" customFormat="1" ht="12.75">
      <c r="A725" s="144"/>
      <c r="B725" s="136"/>
      <c r="C725" s="454"/>
      <c r="D725" s="425">
        <v>4170</v>
      </c>
      <c r="E725" s="455" t="s">
        <v>146</v>
      </c>
      <c r="F725" s="426">
        <v>2723</v>
      </c>
      <c r="G725" s="113">
        <v>465.75</v>
      </c>
      <c r="H725" s="152">
        <f t="shared" si="35"/>
        <v>17.10429673154609</v>
      </c>
      <c r="I725" s="133">
        <v>0</v>
      </c>
      <c r="J725" s="35"/>
    </row>
    <row r="726" spans="1:10" s="36" customFormat="1" ht="12.75">
      <c r="A726" s="37"/>
      <c r="B726" s="82"/>
      <c r="C726" s="54"/>
      <c r="D726" s="450">
        <v>4210</v>
      </c>
      <c r="E726" s="55" t="s">
        <v>165</v>
      </c>
      <c r="F726" s="48">
        <v>11751</v>
      </c>
      <c r="G726" s="191">
        <v>11604.73</v>
      </c>
      <c r="H726" s="33">
        <f t="shared" si="35"/>
        <v>98.7552548719258</v>
      </c>
      <c r="I726" s="68">
        <v>0</v>
      </c>
      <c r="J726" s="35"/>
    </row>
    <row r="727" spans="1:10" s="36" customFormat="1" ht="12.75">
      <c r="A727" s="37"/>
      <c r="B727" s="82"/>
      <c r="C727" s="65"/>
      <c r="D727" s="73">
        <v>4220</v>
      </c>
      <c r="E727" s="31" t="s">
        <v>185</v>
      </c>
      <c r="F727" s="48">
        <v>96192</v>
      </c>
      <c r="G727" s="113">
        <v>86874.89</v>
      </c>
      <c r="H727" s="33">
        <f aca="true" t="shared" si="36" ref="H727:H735">G727*100/F727</f>
        <v>90.3140489853626</v>
      </c>
      <c r="I727" s="34">
        <v>0</v>
      </c>
      <c r="J727" s="35"/>
    </row>
    <row r="728" spans="1:10" s="36" customFormat="1" ht="12.75">
      <c r="A728" s="63"/>
      <c r="B728" s="37"/>
      <c r="C728" s="65"/>
      <c r="D728" s="73">
        <v>4260</v>
      </c>
      <c r="E728" s="31" t="s">
        <v>170</v>
      </c>
      <c r="F728" s="48">
        <v>8809</v>
      </c>
      <c r="G728" s="113">
        <v>8769.35</v>
      </c>
      <c r="H728" s="33">
        <f t="shared" si="36"/>
        <v>99.5498921557498</v>
      </c>
      <c r="I728" s="34">
        <v>447.7</v>
      </c>
      <c r="J728" s="35"/>
    </row>
    <row r="729" spans="1:10" s="36" customFormat="1" ht="12.75">
      <c r="A729" s="63"/>
      <c r="B729" s="37"/>
      <c r="C729" s="65"/>
      <c r="D729" s="73">
        <v>4270</v>
      </c>
      <c r="E729" s="31" t="s">
        <v>166</v>
      </c>
      <c r="F729" s="48">
        <v>1500</v>
      </c>
      <c r="G729" s="113">
        <v>1464</v>
      </c>
      <c r="H729" s="33">
        <f t="shared" si="36"/>
        <v>97.6</v>
      </c>
      <c r="I729" s="34">
        <v>0</v>
      </c>
      <c r="J729" s="35"/>
    </row>
    <row r="730" spans="1:10" s="36" customFormat="1" ht="12.75">
      <c r="A730" s="63"/>
      <c r="B730" s="37"/>
      <c r="C730" s="65"/>
      <c r="D730" s="73">
        <v>4280</v>
      </c>
      <c r="E730" s="31" t="s">
        <v>167</v>
      </c>
      <c r="F730" s="48">
        <v>35</v>
      </c>
      <c r="G730" s="113">
        <v>35</v>
      </c>
      <c r="H730" s="33">
        <f t="shared" si="36"/>
        <v>100</v>
      </c>
      <c r="I730" s="34">
        <v>0</v>
      </c>
      <c r="J730" s="35"/>
    </row>
    <row r="731" spans="1:10" s="36" customFormat="1" ht="12.75">
      <c r="A731" s="63"/>
      <c r="B731" s="37"/>
      <c r="C731" s="65"/>
      <c r="D731" s="73">
        <v>4300</v>
      </c>
      <c r="E731" s="31" t="s">
        <v>168</v>
      </c>
      <c r="F731" s="48">
        <v>6757</v>
      </c>
      <c r="G731" s="113">
        <v>6755.86</v>
      </c>
      <c r="H731" s="33">
        <f t="shared" si="36"/>
        <v>99.98312860737013</v>
      </c>
      <c r="I731" s="34">
        <v>68.63</v>
      </c>
      <c r="J731" s="35"/>
    </row>
    <row r="732" spans="1:10" s="36" customFormat="1" ht="12.75">
      <c r="A732" s="63"/>
      <c r="B732" s="37"/>
      <c r="C732" s="65"/>
      <c r="D732" s="73">
        <v>4350</v>
      </c>
      <c r="E732" s="31" t="s">
        <v>169</v>
      </c>
      <c r="F732" s="48">
        <v>720</v>
      </c>
      <c r="G732" s="113">
        <v>711.15</v>
      </c>
      <c r="H732" s="33">
        <f t="shared" si="36"/>
        <v>98.77083333333333</v>
      </c>
      <c r="I732" s="34">
        <v>0</v>
      </c>
      <c r="J732" s="35"/>
    </row>
    <row r="733" spans="1:10" s="36" customFormat="1" ht="38.25">
      <c r="A733" s="37"/>
      <c r="B733" s="82"/>
      <c r="C733" s="65"/>
      <c r="D733" s="73">
        <v>4370</v>
      </c>
      <c r="E733" s="31" t="s">
        <v>172</v>
      </c>
      <c r="F733" s="48">
        <v>1002</v>
      </c>
      <c r="G733" s="113">
        <v>969.04</v>
      </c>
      <c r="H733" s="33">
        <f t="shared" si="36"/>
        <v>96.71057884231537</v>
      </c>
      <c r="I733" s="34">
        <v>0</v>
      </c>
      <c r="J733" s="35"/>
    </row>
    <row r="734" spans="1:9" s="57" customFormat="1" ht="25.5">
      <c r="A734" s="63"/>
      <c r="B734" s="37"/>
      <c r="C734" s="65"/>
      <c r="D734" s="73">
        <v>4400</v>
      </c>
      <c r="E734" s="31" t="s">
        <v>173</v>
      </c>
      <c r="F734" s="48">
        <v>9858</v>
      </c>
      <c r="G734" s="113">
        <v>9857.76</v>
      </c>
      <c r="H734" s="33">
        <f t="shared" si="36"/>
        <v>99.99756542909313</v>
      </c>
      <c r="I734" s="34">
        <v>0</v>
      </c>
    </row>
    <row r="735" spans="1:10" s="18" customFormat="1" ht="12.75">
      <c r="A735" s="37"/>
      <c r="B735" s="82"/>
      <c r="C735" s="70"/>
      <c r="D735" s="71">
        <v>4440</v>
      </c>
      <c r="E735" s="72" t="s">
        <v>177</v>
      </c>
      <c r="F735" s="230">
        <v>3920</v>
      </c>
      <c r="G735" s="113">
        <v>3920</v>
      </c>
      <c r="H735" s="33">
        <f t="shared" si="36"/>
        <v>100</v>
      </c>
      <c r="I735" s="34">
        <v>0</v>
      </c>
      <c r="J735" s="17"/>
    </row>
    <row r="736" spans="1:10" s="18" customFormat="1" ht="25.5">
      <c r="A736" s="63"/>
      <c r="B736" s="37"/>
      <c r="C736" s="65"/>
      <c r="D736" s="73">
        <v>4520</v>
      </c>
      <c r="E736" s="31" t="s">
        <v>179</v>
      </c>
      <c r="F736" s="48">
        <v>507</v>
      </c>
      <c r="G736" s="113">
        <v>506.76</v>
      </c>
      <c r="H736" s="33">
        <f>G736*100/F736</f>
        <v>99.95266272189349</v>
      </c>
      <c r="I736" s="34">
        <v>0</v>
      </c>
      <c r="J736" s="17"/>
    </row>
    <row r="737" spans="1:10" s="57" customFormat="1" ht="26.25" thickBot="1">
      <c r="A737" s="127"/>
      <c r="B737" s="232"/>
      <c r="C737" s="531"/>
      <c r="D737" s="532">
        <v>4700</v>
      </c>
      <c r="E737" s="621" t="s">
        <v>204</v>
      </c>
      <c r="F737" s="323">
        <v>62</v>
      </c>
      <c r="G737" s="557">
        <v>61.5</v>
      </c>
      <c r="H737" s="128">
        <f>G737*100/F737</f>
        <v>99.19354838709677</v>
      </c>
      <c r="I737" s="533">
        <v>0</v>
      </c>
      <c r="J737" s="56"/>
    </row>
    <row r="738" spans="1:9" s="135" customFormat="1" ht="12.75">
      <c r="A738" s="537">
        <v>853</v>
      </c>
      <c r="B738" s="261"/>
      <c r="C738" s="261"/>
      <c r="D738" s="461"/>
      <c r="E738" s="262" t="s">
        <v>154</v>
      </c>
      <c r="F738" s="525">
        <f>SUM(F739,F763)</f>
        <v>1022823</v>
      </c>
      <c r="G738" s="581">
        <f>SUM(G739,G763)</f>
        <v>1012964.54</v>
      </c>
      <c r="H738" s="462">
        <f>G738*100/F738</f>
        <v>99.03615190507057</v>
      </c>
      <c r="I738" s="245">
        <f>SUM(I739,I763)</f>
        <v>57869.979999999996</v>
      </c>
    </row>
    <row r="739" spans="1:11" s="135" customFormat="1" ht="12.75">
      <c r="A739" s="13"/>
      <c r="B739" s="93">
        <v>85305</v>
      </c>
      <c r="C739" s="2"/>
      <c r="D739" s="3"/>
      <c r="E739" s="25" t="s">
        <v>193</v>
      </c>
      <c r="F739" s="526">
        <f>SUM(F759,F740)</f>
        <v>1007860</v>
      </c>
      <c r="G739" s="526">
        <f>SUM(G759,G740)</f>
        <v>998001.29</v>
      </c>
      <c r="H739" s="26">
        <f>G739*100/F739</f>
        <v>99.02181751433731</v>
      </c>
      <c r="I739" s="59">
        <f>SUM(I740)</f>
        <v>57869.979999999996</v>
      </c>
      <c r="K739" s="336" t="s">
        <v>78</v>
      </c>
    </row>
    <row r="740" spans="1:9" s="135" customFormat="1" ht="38.25">
      <c r="A740" s="112"/>
      <c r="B740" s="126"/>
      <c r="C740" s="30"/>
      <c r="D740" s="29"/>
      <c r="E740" s="31" t="s">
        <v>194</v>
      </c>
      <c r="F740" s="132">
        <f>SUM(F742:F758)</f>
        <v>728520</v>
      </c>
      <c r="G740" s="132">
        <f>SUM(G742:G758)</f>
        <v>724028.9600000001</v>
      </c>
      <c r="H740" s="134">
        <f>G740*100/F740</f>
        <v>99.3835392302202</v>
      </c>
      <c r="I740" s="133">
        <f>SUM(I742:I758)</f>
        <v>57869.979999999996</v>
      </c>
    </row>
    <row r="741" spans="1:10" s="36" customFormat="1" ht="12.75">
      <c r="A741" s="367"/>
      <c r="B741" s="335"/>
      <c r="C741" s="181"/>
      <c r="D741" s="181"/>
      <c r="E741" s="72" t="s">
        <v>82</v>
      </c>
      <c r="F741" s="209"/>
      <c r="G741" s="113"/>
      <c r="H741" s="69" t="s">
        <v>78</v>
      </c>
      <c r="I741" s="34"/>
      <c r="J741" s="35"/>
    </row>
    <row r="742" spans="1:10" s="36" customFormat="1" ht="12.75">
      <c r="A742" s="63"/>
      <c r="B742" s="37"/>
      <c r="C742" s="65"/>
      <c r="D742" s="73">
        <v>4010</v>
      </c>
      <c r="E742" s="31" t="s">
        <v>26</v>
      </c>
      <c r="F742" s="143">
        <v>443288</v>
      </c>
      <c r="G742" s="191">
        <v>441761.33</v>
      </c>
      <c r="H742" s="134">
        <f aca="true" t="shared" si="37" ref="H742:H756">G742*100/F742</f>
        <v>99.65560312934255</v>
      </c>
      <c r="I742" s="147">
        <v>14926</v>
      </c>
      <c r="J742" s="35"/>
    </row>
    <row r="743" spans="1:10" s="36" customFormat="1" ht="12.75">
      <c r="A743" s="367"/>
      <c r="B743" s="136"/>
      <c r="C743" s="145"/>
      <c r="D743" s="73">
        <v>4040</v>
      </c>
      <c r="E743" s="31" t="s">
        <v>63</v>
      </c>
      <c r="F743" s="151">
        <v>23793</v>
      </c>
      <c r="G743" s="113">
        <v>23792.06</v>
      </c>
      <c r="H743" s="134">
        <f t="shared" si="37"/>
        <v>99.99604925818518</v>
      </c>
      <c r="I743" s="133">
        <v>27528.51</v>
      </c>
      <c r="J743" s="35"/>
    </row>
    <row r="744" spans="1:10" s="36" customFormat="1" ht="12.75">
      <c r="A744" s="136"/>
      <c r="B744" s="180"/>
      <c r="C744" s="145"/>
      <c r="D744" s="73">
        <v>4110</v>
      </c>
      <c r="E744" s="31" t="s">
        <v>73</v>
      </c>
      <c r="F744" s="146">
        <v>66600</v>
      </c>
      <c r="G744" s="113">
        <v>66013.25</v>
      </c>
      <c r="H744" s="134">
        <f t="shared" si="37"/>
        <v>99.118993993994</v>
      </c>
      <c r="I744" s="133">
        <v>13657.71</v>
      </c>
      <c r="J744" s="35"/>
    </row>
    <row r="745" spans="1:10" s="36" customFormat="1" ht="12.75">
      <c r="A745" s="367"/>
      <c r="B745" s="136"/>
      <c r="C745" s="145"/>
      <c r="D745" s="73">
        <v>4120</v>
      </c>
      <c r="E745" s="31" t="s">
        <v>41</v>
      </c>
      <c r="F745" s="150">
        <v>7680</v>
      </c>
      <c r="G745" s="113">
        <v>7623.73</v>
      </c>
      <c r="H745" s="134">
        <f>G745*100/F745</f>
        <v>99.26731770833334</v>
      </c>
      <c r="I745" s="133">
        <v>1468.76</v>
      </c>
      <c r="J745" s="35"/>
    </row>
    <row r="746" spans="1:10" s="36" customFormat="1" ht="12.75">
      <c r="A746" s="136"/>
      <c r="B746" s="180"/>
      <c r="C746" s="65"/>
      <c r="D746" s="73">
        <v>4210</v>
      </c>
      <c r="E746" s="31" t="s">
        <v>165</v>
      </c>
      <c r="F746" s="48">
        <v>46545</v>
      </c>
      <c r="G746" s="113">
        <v>46541.1</v>
      </c>
      <c r="H746" s="33">
        <f>G746*100/F746</f>
        <v>99.99162101192394</v>
      </c>
      <c r="I746" s="34">
        <v>269</v>
      </c>
      <c r="J746" s="35"/>
    </row>
    <row r="747" spans="1:10" s="36" customFormat="1" ht="12.75">
      <c r="A747" s="37"/>
      <c r="B747" s="82"/>
      <c r="C747" s="65"/>
      <c r="D747" s="73">
        <v>4220</v>
      </c>
      <c r="E747" s="31" t="s">
        <v>185</v>
      </c>
      <c r="F747" s="48">
        <v>36458</v>
      </c>
      <c r="G747" s="113">
        <v>36159.68</v>
      </c>
      <c r="H747" s="33">
        <f t="shared" si="37"/>
        <v>99.18174337593943</v>
      </c>
      <c r="I747" s="34">
        <v>0</v>
      </c>
      <c r="J747" s="35"/>
    </row>
    <row r="748" spans="1:10" s="36" customFormat="1" ht="12.75">
      <c r="A748" s="63"/>
      <c r="B748" s="37"/>
      <c r="C748" s="65"/>
      <c r="D748" s="73">
        <v>4240</v>
      </c>
      <c r="E748" s="31" t="s">
        <v>183</v>
      </c>
      <c r="F748" s="48">
        <v>1961</v>
      </c>
      <c r="G748" s="113">
        <v>1960.85</v>
      </c>
      <c r="H748" s="33">
        <f t="shared" si="37"/>
        <v>99.99235084140744</v>
      </c>
      <c r="I748" s="34">
        <v>0</v>
      </c>
      <c r="J748" s="35"/>
    </row>
    <row r="749" spans="1:10" s="36" customFormat="1" ht="12.75">
      <c r="A749" s="63"/>
      <c r="B749" s="37"/>
      <c r="C749" s="65"/>
      <c r="D749" s="73">
        <v>4260</v>
      </c>
      <c r="E749" s="31" t="s">
        <v>170</v>
      </c>
      <c r="F749" s="48">
        <v>37552</v>
      </c>
      <c r="G749" s="113">
        <v>37494.36</v>
      </c>
      <c r="H749" s="33">
        <f t="shared" si="37"/>
        <v>99.8465061780997</v>
      </c>
      <c r="I749" s="34">
        <v>0</v>
      </c>
      <c r="J749" s="35"/>
    </row>
    <row r="750" spans="1:10" s="36" customFormat="1" ht="12.75">
      <c r="A750" s="63"/>
      <c r="B750" s="37"/>
      <c r="C750" s="65"/>
      <c r="D750" s="73">
        <v>4270</v>
      </c>
      <c r="E750" s="31" t="s">
        <v>166</v>
      </c>
      <c r="F750" s="48">
        <v>5993</v>
      </c>
      <c r="G750" s="113">
        <v>5992.75</v>
      </c>
      <c r="H750" s="33">
        <f t="shared" si="37"/>
        <v>99.9958284665443</v>
      </c>
      <c r="I750" s="34">
        <v>0</v>
      </c>
      <c r="J750" s="35"/>
    </row>
    <row r="751" spans="1:10" s="36" customFormat="1" ht="12.75">
      <c r="A751" s="63"/>
      <c r="B751" s="37"/>
      <c r="C751" s="65"/>
      <c r="D751" s="73">
        <v>4280</v>
      </c>
      <c r="E751" s="31" t="s">
        <v>167</v>
      </c>
      <c r="F751" s="48">
        <v>2190</v>
      </c>
      <c r="G751" s="113">
        <v>2174</v>
      </c>
      <c r="H751" s="33">
        <f t="shared" si="37"/>
        <v>99.26940639269407</v>
      </c>
      <c r="I751" s="34">
        <v>0</v>
      </c>
      <c r="J751" s="35"/>
    </row>
    <row r="752" spans="1:10" s="36" customFormat="1" ht="12.75">
      <c r="A752" s="63"/>
      <c r="B752" s="37"/>
      <c r="C752" s="65"/>
      <c r="D752" s="73">
        <v>4300</v>
      </c>
      <c r="E752" s="31" t="s">
        <v>168</v>
      </c>
      <c r="F752" s="48">
        <v>31900</v>
      </c>
      <c r="G752" s="113">
        <v>31230.03</v>
      </c>
      <c r="H752" s="33">
        <f t="shared" si="37"/>
        <v>97.89978056426332</v>
      </c>
      <c r="I752" s="34">
        <v>20</v>
      </c>
      <c r="J752" s="35"/>
    </row>
    <row r="753" spans="1:10" s="36" customFormat="1" ht="25.5">
      <c r="A753" s="63"/>
      <c r="B753" s="37"/>
      <c r="C753" s="65"/>
      <c r="D753" s="73">
        <v>4360</v>
      </c>
      <c r="E753" s="31" t="s">
        <v>171</v>
      </c>
      <c r="F753" s="48">
        <v>1780</v>
      </c>
      <c r="G753" s="113">
        <v>1720.66</v>
      </c>
      <c r="H753" s="33">
        <f t="shared" si="37"/>
        <v>96.66629213483147</v>
      </c>
      <c r="I753" s="34">
        <v>0</v>
      </c>
      <c r="J753" s="35"/>
    </row>
    <row r="754" spans="1:9" s="36" customFormat="1" ht="12.75">
      <c r="A754" s="63"/>
      <c r="B754" s="37"/>
      <c r="C754" s="65"/>
      <c r="D754" s="73">
        <v>4410</v>
      </c>
      <c r="E754" s="31" t="s">
        <v>174</v>
      </c>
      <c r="F754" s="48">
        <v>250</v>
      </c>
      <c r="G754" s="113">
        <v>92.38</v>
      </c>
      <c r="H754" s="33">
        <f t="shared" si="37"/>
        <v>36.952</v>
      </c>
      <c r="I754" s="34">
        <v>0</v>
      </c>
    </row>
    <row r="755" spans="1:9" s="36" customFormat="1" ht="12.75">
      <c r="A755" s="63"/>
      <c r="B755" s="37"/>
      <c r="C755" s="65"/>
      <c r="D755" s="73">
        <v>4430</v>
      </c>
      <c r="E755" s="31" t="s">
        <v>176</v>
      </c>
      <c r="F755" s="48">
        <v>100</v>
      </c>
      <c r="G755" s="113">
        <v>69.23</v>
      </c>
      <c r="H755" s="33">
        <f t="shared" si="37"/>
        <v>69.23</v>
      </c>
      <c r="I755" s="34">
        <v>0</v>
      </c>
    </row>
    <row r="756" spans="1:9" s="36" customFormat="1" ht="12.75">
      <c r="A756" s="37"/>
      <c r="B756" s="82"/>
      <c r="C756" s="65"/>
      <c r="D756" s="73">
        <v>4440</v>
      </c>
      <c r="E756" s="31" t="s">
        <v>177</v>
      </c>
      <c r="F756" s="48">
        <v>16100</v>
      </c>
      <c r="G756" s="113">
        <v>16100</v>
      </c>
      <c r="H756" s="33">
        <f t="shared" si="37"/>
        <v>100</v>
      </c>
      <c r="I756" s="34">
        <v>0</v>
      </c>
    </row>
    <row r="757" spans="1:10" s="18" customFormat="1" ht="25.5">
      <c r="A757" s="63"/>
      <c r="B757" s="37"/>
      <c r="C757" s="65"/>
      <c r="D757" s="73">
        <v>4520</v>
      </c>
      <c r="E757" s="31" t="s">
        <v>179</v>
      </c>
      <c r="F757" s="48">
        <v>1745</v>
      </c>
      <c r="G757" s="113">
        <v>1647.55</v>
      </c>
      <c r="H757" s="33">
        <f>G757*100/F757</f>
        <v>94.41547277936962</v>
      </c>
      <c r="I757" s="34">
        <v>0</v>
      </c>
      <c r="J757" s="17"/>
    </row>
    <row r="758" spans="1:9" s="36" customFormat="1" ht="25.5">
      <c r="A758" s="63"/>
      <c r="B758" s="76"/>
      <c r="C758" s="65"/>
      <c r="D758" s="73">
        <v>4700</v>
      </c>
      <c r="E758" s="31" t="s">
        <v>204</v>
      </c>
      <c r="F758" s="48">
        <v>4585</v>
      </c>
      <c r="G758" s="113">
        <v>3656</v>
      </c>
      <c r="H758" s="33">
        <f>G758*100/F758</f>
        <v>79.73827699018538</v>
      </c>
      <c r="I758" s="34">
        <v>0</v>
      </c>
    </row>
    <row r="759" spans="1:10" s="5" customFormat="1" ht="12.75">
      <c r="A759" s="136"/>
      <c r="B759" s="180"/>
      <c r="C759" s="145"/>
      <c r="D759" s="145"/>
      <c r="E759" s="31" t="s">
        <v>20</v>
      </c>
      <c r="F759" s="48">
        <f>SUM(F761:F761)</f>
        <v>279340</v>
      </c>
      <c r="G759" s="524">
        <f>SUM(G761:G761)</f>
        <v>273972.33</v>
      </c>
      <c r="H759" s="33">
        <f>G759*100/F759</f>
        <v>98.07844562182287</v>
      </c>
      <c r="I759" s="34">
        <f>SUM(I761)</f>
        <v>0</v>
      </c>
      <c r="J759" s="4"/>
    </row>
    <row r="760" spans="1:12" s="57" customFormat="1" ht="12.75">
      <c r="A760" s="63"/>
      <c r="B760" s="64"/>
      <c r="C760" s="70"/>
      <c r="D760" s="70"/>
      <c r="E760" s="72" t="s">
        <v>82</v>
      </c>
      <c r="F760" s="209"/>
      <c r="G760" s="113"/>
      <c r="H760" s="33" t="s">
        <v>78</v>
      </c>
      <c r="I760" s="34"/>
      <c r="K760" s="441">
        <f>SUM(F766:F769)</f>
        <v>14963</v>
      </c>
      <c r="L760" s="386">
        <f>SUM(G766:G769)</f>
        <v>14963.249999999998</v>
      </c>
    </row>
    <row r="761" spans="1:9" s="57" customFormat="1" ht="12.75">
      <c r="A761" s="218"/>
      <c r="B761" s="491"/>
      <c r="C761" s="395"/>
      <c r="D761" s="394">
        <v>6060</v>
      </c>
      <c r="E761" s="67" t="s">
        <v>65</v>
      </c>
      <c r="F761" s="185">
        <v>279340</v>
      </c>
      <c r="G761" s="197">
        <v>273972.33</v>
      </c>
      <c r="H761" s="50">
        <f>G761*100/F761</f>
        <v>98.07844562182287</v>
      </c>
      <c r="I761" s="68">
        <v>0</v>
      </c>
    </row>
    <row r="762" spans="1:9" s="57" customFormat="1" ht="25.5">
      <c r="A762" s="218"/>
      <c r="B762" s="322"/>
      <c r="C762" s="484"/>
      <c r="D762" s="303"/>
      <c r="E762" s="508" t="s">
        <v>267</v>
      </c>
      <c r="F762" s="393"/>
      <c r="G762" s="46">
        <v>273972.33</v>
      </c>
      <c r="H762" s="408"/>
      <c r="I762" s="225">
        <v>0</v>
      </c>
    </row>
    <row r="763" spans="1:10" s="18" customFormat="1" ht="12.75">
      <c r="A763" s="13"/>
      <c r="B763" s="93">
        <v>85395</v>
      </c>
      <c r="C763" s="399"/>
      <c r="D763" s="418"/>
      <c r="E763" s="419" t="s">
        <v>57</v>
      </c>
      <c r="F763" s="428">
        <f>SUM(F764)</f>
        <v>14963</v>
      </c>
      <c r="G763" s="580">
        <f>SUM(G764)</f>
        <v>14963.249999999998</v>
      </c>
      <c r="H763" s="421">
        <f>G763*100/F763</f>
        <v>100.00167078794358</v>
      </c>
      <c r="I763" s="59">
        <f>SUM(I764)</f>
        <v>0</v>
      </c>
      <c r="J763" s="17"/>
    </row>
    <row r="764" spans="1:16" s="57" customFormat="1" ht="51">
      <c r="A764" s="28"/>
      <c r="B764" s="375"/>
      <c r="C764" s="30"/>
      <c r="D764" s="29"/>
      <c r="E764" s="417" t="s">
        <v>269</v>
      </c>
      <c r="F764" s="148">
        <f>SUM(F766:F769)</f>
        <v>14963</v>
      </c>
      <c r="G764" s="148">
        <f>SUM(G766:G769)</f>
        <v>14963.249999999998</v>
      </c>
      <c r="H764" s="385">
        <f>G764*100/F764</f>
        <v>100.00167078794358</v>
      </c>
      <c r="I764" s="113">
        <f>SUM(I766:I769)</f>
        <v>0</v>
      </c>
      <c r="P764" s="441">
        <f>SUM(F766:F768)</f>
        <v>12939</v>
      </c>
    </row>
    <row r="765" spans="1:10" s="36" customFormat="1" ht="12.75">
      <c r="A765" s="28"/>
      <c r="B765" s="215"/>
      <c r="C765" s="81"/>
      <c r="D765" s="81"/>
      <c r="E765" s="40" t="s">
        <v>82</v>
      </c>
      <c r="F765" s="422"/>
      <c r="G765" s="497"/>
      <c r="H765" s="385" t="s">
        <v>78</v>
      </c>
      <c r="I765" s="113"/>
      <c r="J765" s="35"/>
    </row>
    <row r="766" spans="1:11" s="57" customFormat="1" ht="25.5">
      <c r="A766" s="60"/>
      <c r="B766" s="28"/>
      <c r="C766" s="424"/>
      <c r="D766" s="427">
        <v>4179</v>
      </c>
      <c r="E766" s="182" t="s">
        <v>153</v>
      </c>
      <c r="F766" s="426">
        <v>8949</v>
      </c>
      <c r="G766" s="113">
        <v>8948.71</v>
      </c>
      <c r="H766" s="387">
        <f aca="true" t="shared" si="38" ref="H766:H775">G766*100/F766</f>
        <v>99.9967594144597</v>
      </c>
      <c r="I766" s="113">
        <v>0</v>
      </c>
      <c r="J766" s="56"/>
      <c r="K766" s="386" t="s">
        <v>78</v>
      </c>
    </row>
    <row r="767" spans="1:13" s="57" customFormat="1" ht="12.75">
      <c r="A767" s="63"/>
      <c r="B767" s="37"/>
      <c r="C767" s="65"/>
      <c r="D767" s="73">
        <v>4219</v>
      </c>
      <c r="E767" s="31" t="s">
        <v>165</v>
      </c>
      <c r="F767" s="48">
        <v>915</v>
      </c>
      <c r="G767" s="113">
        <v>915.23</v>
      </c>
      <c r="H767" s="387">
        <f t="shared" si="38"/>
        <v>100.02513661202185</v>
      </c>
      <c r="I767" s="34">
        <v>0</v>
      </c>
      <c r="K767" s="386" t="s">
        <v>78</v>
      </c>
      <c r="M767" s="449" t="e">
        <f>SUM(F770:F770,#REF!)</f>
        <v>#REF!</v>
      </c>
    </row>
    <row r="768" spans="1:13" s="57" customFormat="1" ht="12.75">
      <c r="A768" s="63"/>
      <c r="B768" s="37"/>
      <c r="C768" s="65"/>
      <c r="D768" s="73">
        <v>4249</v>
      </c>
      <c r="E768" s="31" t="s">
        <v>183</v>
      </c>
      <c r="F768" s="48">
        <v>3075</v>
      </c>
      <c r="G768" s="113">
        <v>3075.51</v>
      </c>
      <c r="H768" s="387">
        <f t="shared" si="38"/>
        <v>100.01658536585366</v>
      </c>
      <c r="I768" s="34">
        <v>0</v>
      </c>
      <c r="K768" s="386" t="s">
        <v>78</v>
      </c>
      <c r="M768" s="449" t="e">
        <f>SUM(F770:F770,#REF!)</f>
        <v>#REF!</v>
      </c>
    </row>
    <row r="769" spans="1:11" s="57" customFormat="1" ht="12.75">
      <c r="A769" s="75"/>
      <c r="B769" s="76"/>
      <c r="C769" s="70"/>
      <c r="D769" s="71">
        <v>4309</v>
      </c>
      <c r="E769" s="72" t="s">
        <v>168</v>
      </c>
      <c r="F769" s="230">
        <v>2024</v>
      </c>
      <c r="G769" s="113">
        <v>2023.8</v>
      </c>
      <c r="H769" s="33">
        <f t="shared" si="38"/>
        <v>99.9901185770751</v>
      </c>
      <c r="I769" s="34">
        <v>0</v>
      </c>
      <c r="K769" s="386" t="s">
        <v>78</v>
      </c>
    </row>
    <row r="770" spans="1:9" s="5" customFormat="1" ht="12.75">
      <c r="A770" s="15" t="s">
        <v>75</v>
      </c>
      <c r="B770" s="16">
        <v>14</v>
      </c>
      <c r="C770" s="56"/>
      <c r="D770" s="56"/>
      <c r="E770" s="79"/>
      <c r="F770" s="56"/>
      <c r="G770" s="498" t="s">
        <v>78</v>
      </c>
      <c r="H770" s="80" t="s">
        <v>78</v>
      </c>
      <c r="I770" s="78"/>
    </row>
    <row r="771" spans="1:13" s="135" customFormat="1" ht="13.5" thickBot="1">
      <c r="A771" s="15"/>
      <c r="B771" s="16"/>
      <c r="C771" s="56"/>
      <c r="D771" s="56"/>
      <c r="E771" s="79"/>
      <c r="F771" s="56"/>
      <c r="G771" s="498"/>
      <c r="H771" s="80"/>
      <c r="I771" s="78"/>
      <c r="K771" s="453">
        <f>SUM(F742:F758)</f>
        <v>728520</v>
      </c>
      <c r="L771" s="336">
        <f>SUM(G742:G758)</f>
        <v>724028.9600000001</v>
      </c>
      <c r="M771" s="336">
        <f>SUM(I742:I758)</f>
        <v>57869.979999999996</v>
      </c>
    </row>
    <row r="772" spans="1:9" s="36" customFormat="1" ht="13.5" thickBot="1">
      <c r="A772" s="19" t="s">
        <v>37</v>
      </c>
      <c r="B772" s="20" t="s">
        <v>70</v>
      </c>
      <c r="C772" s="655" t="s">
        <v>50</v>
      </c>
      <c r="D772" s="656"/>
      <c r="E772" s="21" t="s">
        <v>36</v>
      </c>
      <c r="F772" s="20" t="s">
        <v>79</v>
      </c>
      <c r="G772" s="409" t="s">
        <v>80</v>
      </c>
      <c r="H772" s="22" t="s">
        <v>81</v>
      </c>
      <c r="I772" s="201" t="s">
        <v>86</v>
      </c>
    </row>
    <row r="773" spans="1:11" s="36" customFormat="1" ht="12.75">
      <c r="A773" s="487">
        <v>854</v>
      </c>
      <c r="B773" s="241"/>
      <c r="C773" s="241"/>
      <c r="D773" s="242"/>
      <c r="E773" s="475" t="s">
        <v>33</v>
      </c>
      <c r="F773" s="488">
        <f>SUM(F796,F790,F774)</f>
        <v>715425</v>
      </c>
      <c r="G773" s="488">
        <f>SUM(G796,G790,G774)</f>
        <v>664068.41</v>
      </c>
      <c r="H773" s="238">
        <f t="shared" si="38"/>
        <v>92.82152706433239</v>
      </c>
      <c r="I773" s="245">
        <f>SUM(I796,I790,I774)</f>
        <v>52614.490000000005</v>
      </c>
      <c r="J773" s="35"/>
      <c r="K773" s="351" t="s">
        <v>78</v>
      </c>
    </row>
    <row r="774" spans="1:9" s="135" customFormat="1" ht="12.75">
      <c r="A774" s="1"/>
      <c r="B774" s="111">
        <v>85401</v>
      </c>
      <c r="C774" s="2"/>
      <c r="D774" s="3"/>
      <c r="E774" s="25" t="s">
        <v>68</v>
      </c>
      <c r="F774" s="90">
        <f>SUM(F775)</f>
        <v>479334</v>
      </c>
      <c r="G774" s="523">
        <f>SUM(G775)</f>
        <v>474197.48000000004</v>
      </c>
      <c r="H774" s="26">
        <f t="shared" si="38"/>
        <v>98.92840482836604</v>
      </c>
      <c r="I774" s="27">
        <f>SUM(I775)</f>
        <v>52614.490000000005</v>
      </c>
    </row>
    <row r="775" spans="1:11" s="135" customFormat="1" ht="38.25">
      <c r="A775" s="112"/>
      <c r="B775" s="463"/>
      <c r="C775" s="30"/>
      <c r="D775" s="29"/>
      <c r="E775" s="31" t="s">
        <v>137</v>
      </c>
      <c r="F775" s="148">
        <f>SUM(F777:F789)</f>
        <v>479334</v>
      </c>
      <c r="G775" s="148">
        <f>SUM(G777:G789)</f>
        <v>474197.48000000004</v>
      </c>
      <c r="H775" s="134">
        <f t="shared" si="38"/>
        <v>98.92840482836604</v>
      </c>
      <c r="I775" s="133">
        <f>SUM(I777:I789)</f>
        <v>52614.490000000005</v>
      </c>
      <c r="K775" s="336" t="s">
        <v>78</v>
      </c>
    </row>
    <row r="776" spans="1:9" s="135" customFormat="1" ht="12.75">
      <c r="A776" s="144"/>
      <c r="B776" s="335"/>
      <c r="C776" s="137"/>
      <c r="D776" s="137"/>
      <c r="E776" s="40" t="s">
        <v>82</v>
      </c>
      <c r="F776" s="149"/>
      <c r="G776" s="113"/>
      <c r="H776" s="134" t="s">
        <v>78</v>
      </c>
      <c r="I776" s="133"/>
    </row>
    <row r="777" spans="1:10" s="36" customFormat="1" ht="12.75">
      <c r="A777" s="367"/>
      <c r="B777" s="136"/>
      <c r="C777" s="145"/>
      <c r="D777" s="73">
        <v>4010</v>
      </c>
      <c r="E777" s="31" t="s">
        <v>26</v>
      </c>
      <c r="F777" s="146">
        <v>333973</v>
      </c>
      <c r="G777" s="113">
        <v>332811.89</v>
      </c>
      <c r="H777" s="134">
        <f aca="true" t="shared" si="39" ref="H777:H791">G777*100/F777</f>
        <v>99.65233417072638</v>
      </c>
      <c r="I777" s="133">
        <v>16204.53</v>
      </c>
      <c r="J777" s="35"/>
    </row>
    <row r="778" spans="1:10" s="36" customFormat="1" ht="12.75">
      <c r="A778" s="367"/>
      <c r="B778" s="136"/>
      <c r="C778" s="145"/>
      <c r="D778" s="73">
        <v>4040</v>
      </c>
      <c r="E778" s="31" t="s">
        <v>63</v>
      </c>
      <c r="F778" s="150">
        <v>23750</v>
      </c>
      <c r="G778" s="113">
        <v>23748.67</v>
      </c>
      <c r="H778" s="134">
        <f t="shared" si="39"/>
        <v>99.9944</v>
      </c>
      <c r="I778" s="133">
        <v>24540.69</v>
      </c>
      <c r="J778" s="35"/>
    </row>
    <row r="779" spans="1:10" s="36" customFormat="1" ht="12.75">
      <c r="A779" s="367"/>
      <c r="B779" s="136"/>
      <c r="C779" s="145"/>
      <c r="D779" s="73">
        <v>4110</v>
      </c>
      <c r="E779" s="31" t="s">
        <v>73</v>
      </c>
      <c r="F779" s="150">
        <v>61844</v>
      </c>
      <c r="G779" s="113">
        <v>59792.89</v>
      </c>
      <c r="H779" s="134">
        <f t="shared" si="39"/>
        <v>96.68341310393895</v>
      </c>
      <c r="I779" s="133">
        <v>10442.51</v>
      </c>
      <c r="J779" s="35"/>
    </row>
    <row r="780" spans="1:10" s="36" customFormat="1" ht="12.75">
      <c r="A780" s="144"/>
      <c r="B780" s="136"/>
      <c r="C780" s="145"/>
      <c r="D780" s="73">
        <v>4120</v>
      </c>
      <c r="E780" s="31" t="s">
        <v>41</v>
      </c>
      <c r="F780" s="151">
        <v>8111</v>
      </c>
      <c r="G780" s="113">
        <v>7988.86</v>
      </c>
      <c r="H780" s="134">
        <f t="shared" si="39"/>
        <v>98.4941437553939</v>
      </c>
      <c r="I780" s="133">
        <v>1243.76</v>
      </c>
      <c r="J780" s="35"/>
    </row>
    <row r="781" spans="1:10" s="36" customFormat="1" ht="12.75">
      <c r="A781" s="63"/>
      <c r="B781" s="37"/>
      <c r="C781" s="65"/>
      <c r="D781" s="73">
        <v>4140</v>
      </c>
      <c r="E781" s="31" t="s">
        <v>181</v>
      </c>
      <c r="F781" s="48">
        <v>2633</v>
      </c>
      <c r="G781" s="113">
        <v>2282</v>
      </c>
      <c r="H781" s="33">
        <f t="shared" si="39"/>
        <v>86.66919863273831</v>
      </c>
      <c r="I781" s="34">
        <v>183</v>
      </c>
      <c r="J781" s="35"/>
    </row>
    <row r="782" spans="1:10" s="36" customFormat="1" ht="12.75">
      <c r="A782" s="63"/>
      <c r="B782" s="37"/>
      <c r="C782" s="65"/>
      <c r="D782" s="73">
        <v>4210</v>
      </c>
      <c r="E782" s="31" t="s">
        <v>165</v>
      </c>
      <c r="F782" s="48">
        <v>4316</v>
      </c>
      <c r="G782" s="113">
        <v>4314.03</v>
      </c>
      <c r="H782" s="33">
        <f t="shared" si="39"/>
        <v>99.95435588507878</v>
      </c>
      <c r="I782" s="34">
        <v>0</v>
      </c>
      <c r="J782" s="35"/>
    </row>
    <row r="783" spans="1:10" s="36" customFormat="1" ht="12.75">
      <c r="A783" s="63"/>
      <c r="B783" s="37"/>
      <c r="C783" s="65"/>
      <c r="D783" s="73">
        <v>4240</v>
      </c>
      <c r="E783" s="31" t="s">
        <v>183</v>
      </c>
      <c r="F783" s="48">
        <v>2949</v>
      </c>
      <c r="G783" s="113">
        <v>2947</v>
      </c>
      <c r="H783" s="33">
        <f t="shared" si="39"/>
        <v>99.93218040013564</v>
      </c>
      <c r="I783" s="34">
        <v>0</v>
      </c>
      <c r="J783" s="35"/>
    </row>
    <row r="784" spans="1:10" s="36" customFormat="1" ht="12.75">
      <c r="A784" s="63"/>
      <c r="B784" s="37"/>
      <c r="C784" s="65"/>
      <c r="D784" s="73">
        <v>4270</v>
      </c>
      <c r="E784" s="31" t="s">
        <v>166</v>
      </c>
      <c r="F784" s="48">
        <v>8458</v>
      </c>
      <c r="G784" s="113">
        <v>8455.5</v>
      </c>
      <c r="H784" s="33">
        <f t="shared" si="39"/>
        <v>99.9704421849137</v>
      </c>
      <c r="I784" s="34">
        <v>0</v>
      </c>
      <c r="J784" s="35"/>
    </row>
    <row r="785" spans="1:9" s="57" customFormat="1" ht="12.75">
      <c r="A785" s="63"/>
      <c r="B785" s="37"/>
      <c r="C785" s="65"/>
      <c r="D785" s="73">
        <v>4280</v>
      </c>
      <c r="E785" s="31" t="s">
        <v>167</v>
      </c>
      <c r="F785" s="48">
        <v>520</v>
      </c>
      <c r="G785" s="113">
        <v>193</v>
      </c>
      <c r="H785" s="33">
        <f t="shared" si="39"/>
        <v>37.11538461538461</v>
      </c>
      <c r="I785" s="34">
        <v>0</v>
      </c>
    </row>
    <row r="786" spans="1:10" s="18" customFormat="1" ht="12.75">
      <c r="A786" s="63"/>
      <c r="B786" s="37"/>
      <c r="C786" s="65"/>
      <c r="D786" s="73">
        <v>4300</v>
      </c>
      <c r="E786" s="31" t="s">
        <v>168</v>
      </c>
      <c r="F786" s="48">
        <v>200</v>
      </c>
      <c r="G786" s="113">
        <v>83.64</v>
      </c>
      <c r="H786" s="33">
        <f t="shared" si="39"/>
        <v>41.82</v>
      </c>
      <c r="I786" s="34">
        <v>0</v>
      </c>
      <c r="J786" s="17"/>
    </row>
    <row r="787" spans="1:10" s="36" customFormat="1" ht="12.75">
      <c r="A787" s="63"/>
      <c r="B787" s="37"/>
      <c r="C787" s="65"/>
      <c r="D787" s="73">
        <v>4410</v>
      </c>
      <c r="E787" s="31" t="s">
        <v>174</v>
      </c>
      <c r="F787" s="48">
        <v>300</v>
      </c>
      <c r="G787" s="113">
        <v>0</v>
      </c>
      <c r="H787" s="33">
        <f t="shared" si="39"/>
        <v>0</v>
      </c>
      <c r="I787" s="34">
        <v>0</v>
      </c>
      <c r="J787" s="35"/>
    </row>
    <row r="788" spans="1:10" s="45" customFormat="1" ht="12.75">
      <c r="A788" s="63"/>
      <c r="B788" s="37"/>
      <c r="C788" s="65"/>
      <c r="D788" s="73">
        <v>4440</v>
      </c>
      <c r="E788" s="31" t="s">
        <v>177</v>
      </c>
      <c r="F788" s="48">
        <v>31580</v>
      </c>
      <c r="G788" s="113">
        <v>31580</v>
      </c>
      <c r="H788" s="33">
        <f t="shared" si="39"/>
        <v>100</v>
      </c>
      <c r="I788" s="34">
        <v>0</v>
      </c>
      <c r="J788" s="44"/>
    </row>
    <row r="789" spans="1:9" s="57" customFormat="1" ht="25.5">
      <c r="A789" s="37"/>
      <c r="B789" s="76"/>
      <c r="C789" s="65"/>
      <c r="D789" s="73">
        <v>4700</v>
      </c>
      <c r="E789" s="31" t="s">
        <v>205</v>
      </c>
      <c r="F789" s="48">
        <v>700</v>
      </c>
      <c r="G789" s="113">
        <v>0</v>
      </c>
      <c r="H789" s="33">
        <f>G789*100/F789</f>
        <v>0</v>
      </c>
      <c r="I789" s="34">
        <v>0</v>
      </c>
    </row>
    <row r="790" spans="1:11" s="57" customFormat="1" ht="12.75">
      <c r="A790" s="13"/>
      <c r="B790" s="216">
        <v>85415</v>
      </c>
      <c r="C790" s="6"/>
      <c r="D790" s="7"/>
      <c r="E790" s="119" t="s">
        <v>62</v>
      </c>
      <c r="F790" s="178">
        <f>SUM(F791)</f>
        <v>233984</v>
      </c>
      <c r="G790" s="572">
        <f>SUM(G791)</f>
        <v>188381.32</v>
      </c>
      <c r="H790" s="168">
        <f t="shared" si="39"/>
        <v>80.51034258752735</v>
      </c>
      <c r="I790" s="299">
        <f>SUM(I791)</f>
        <v>0</v>
      </c>
      <c r="J790" s="56"/>
      <c r="K790" s="386" t="s">
        <v>78</v>
      </c>
    </row>
    <row r="791" spans="1:9" s="57" customFormat="1" ht="12.75">
      <c r="A791" s="28"/>
      <c r="B791" s="161"/>
      <c r="C791" s="295"/>
      <c r="D791" s="161"/>
      <c r="E791" s="194" t="s">
        <v>76</v>
      </c>
      <c r="F791" s="226">
        <f>SUM(F794:F795)</f>
        <v>233984</v>
      </c>
      <c r="G791" s="573">
        <f>SUM(G794:G795)</f>
        <v>188381.32</v>
      </c>
      <c r="H791" s="52">
        <f t="shared" si="39"/>
        <v>80.51034258752735</v>
      </c>
      <c r="I791" s="131">
        <v>0</v>
      </c>
    </row>
    <row r="792" spans="1:9" s="5" customFormat="1" ht="25.5">
      <c r="A792" s="43"/>
      <c r="B792" s="83"/>
      <c r="C792" s="290"/>
      <c r="D792" s="321" t="s">
        <v>78</v>
      </c>
      <c r="E792" s="224" t="s">
        <v>147</v>
      </c>
      <c r="F792" s="227" t="s">
        <v>78</v>
      </c>
      <c r="G792" s="544"/>
      <c r="H792" s="23" t="s">
        <v>78</v>
      </c>
      <c r="I792" s="225"/>
    </row>
    <row r="793" spans="1:9" s="135" customFormat="1" ht="12.75">
      <c r="A793" s="28"/>
      <c r="B793" s="215"/>
      <c r="C793" s="81"/>
      <c r="D793" s="81"/>
      <c r="E793" s="40" t="s">
        <v>82</v>
      </c>
      <c r="F793" s="149"/>
      <c r="G793" s="113"/>
      <c r="H793" s="385" t="s">
        <v>78</v>
      </c>
      <c r="I793" s="113"/>
    </row>
    <row r="794" spans="1:10" s="36" customFormat="1" ht="12.75">
      <c r="A794" s="28"/>
      <c r="B794" s="437"/>
      <c r="C794" s="29"/>
      <c r="D794" s="73">
        <v>3240</v>
      </c>
      <c r="E794" s="31" t="s">
        <v>105</v>
      </c>
      <c r="F794" s="108">
        <v>143431</v>
      </c>
      <c r="G794" s="113">
        <v>111862.5</v>
      </c>
      <c r="H794" s="385">
        <f>G794*100/F794</f>
        <v>77.99046231288912</v>
      </c>
      <c r="I794" s="113">
        <v>0</v>
      </c>
      <c r="J794" s="35"/>
    </row>
    <row r="795" spans="1:10" s="36" customFormat="1" ht="12.75">
      <c r="A795" s="28"/>
      <c r="B795" s="407"/>
      <c r="C795" s="29"/>
      <c r="D795" s="73">
        <v>3260</v>
      </c>
      <c r="E795" s="31" t="s">
        <v>148</v>
      </c>
      <c r="F795" s="146">
        <v>90553</v>
      </c>
      <c r="G795" s="113">
        <v>76518.82</v>
      </c>
      <c r="H795" s="385">
        <f>G795*100/F795</f>
        <v>84.50169513986285</v>
      </c>
      <c r="I795" s="113">
        <v>0</v>
      </c>
      <c r="J795" s="35"/>
    </row>
    <row r="796" spans="1:10" s="36" customFormat="1" ht="12.75">
      <c r="A796" s="13"/>
      <c r="B796" s="93">
        <v>85446</v>
      </c>
      <c r="C796" s="8"/>
      <c r="D796" s="9"/>
      <c r="E796" s="94" t="s">
        <v>46</v>
      </c>
      <c r="F796" s="95">
        <f>SUM(F797)</f>
        <v>2107</v>
      </c>
      <c r="G796" s="552">
        <f>SUM(G797)</f>
        <v>1489.6100000000001</v>
      </c>
      <c r="H796" s="26">
        <f>G796*100/F796</f>
        <v>70.69814902705268</v>
      </c>
      <c r="I796" s="59">
        <v>0</v>
      </c>
      <c r="J796" s="35"/>
    </row>
    <row r="797" spans="1:10" s="36" customFormat="1" ht="38.25">
      <c r="A797" s="112"/>
      <c r="B797" s="96"/>
      <c r="C797" s="96"/>
      <c r="D797" s="97"/>
      <c r="E797" s="72" t="s">
        <v>121</v>
      </c>
      <c r="F797" s="183">
        <f>SUM(F799:F802)</f>
        <v>2107</v>
      </c>
      <c r="G797" s="183">
        <f>SUM(G799:G802)</f>
        <v>1489.6100000000001</v>
      </c>
      <c r="H797" s="152">
        <f>G797*100/F797</f>
        <v>70.69814902705268</v>
      </c>
      <c r="I797" s="133">
        <f>SUM(I799:I802)</f>
        <v>0</v>
      </c>
      <c r="J797" s="35"/>
    </row>
    <row r="798" spans="1:10" s="36" customFormat="1" ht="12.75">
      <c r="A798" s="37"/>
      <c r="B798" s="389"/>
      <c r="C798" s="364"/>
      <c r="D798" s="364"/>
      <c r="E798" s="468" t="s">
        <v>82</v>
      </c>
      <c r="F798" s="187"/>
      <c r="G798" s="191"/>
      <c r="H798" s="387" t="s">
        <v>78</v>
      </c>
      <c r="I798" s="68"/>
      <c r="J798" s="35"/>
    </row>
    <row r="799" spans="1:9" s="11" customFormat="1" ht="12.75">
      <c r="A799" s="63"/>
      <c r="B799" s="37"/>
      <c r="C799" s="65"/>
      <c r="D799" s="73">
        <v>4210</v>
      </c>
      <c r="E799" s="31" t="s">
        <v>165</v>
      </c>
      <c r="F799" s="48">
        <v>112</v>
      </c>
      <c r="G799" s="113">
        <v>111.61</v>
      </c>
      <c r="H799" s="152">
        <f aca="true" t="shared" si="40" ref="H799:H805">G799*100/F799</f>
        <v>99.65178571428571</v>
      </c>
      <c r="I799" s="34">
        <v>0</v>
      </c>
    </row>
    <row r="800" spans="1:9" s="5" customFormat="1" ht="12.75">
      <c r="A800" s="63"/>
      <c r="B800" s="37"/>
      <c r="C800" s="65"/>
      <c r="D800" s="73">
        <v>4300</v>
      </c>
      <c r="E800" s="31" t="s">
        <v>168</v>
      </c>
      <c r="F800" s="48">
        <v>395</v>
      </c>
      <c r="G800" s="113">
        <v>395</v>
      </c>
      <c r="H800" s="152">
        <f t="shared" si="40"/>
        <v>100</v>
      </c>
      <c r="I800" s="34">
        <v>0</v>
      </c>
    </row>
    <row r="801" spans="1:10" s="36" customFormat="1" ht="12.75">
      <c r="A801" s="63"/>
      <c r="B801" s="37"/>
      <c r="C801" s="65"/>
      <c r="D801" s="73">
        <v>4410</v>
      </c>
      <c r="E801" s="31" t="s">
        <v>174</v>
      </c>
      <c r="F801" s="48">
        <v>100</v>
      </c>
      <c r="G801" s="113">
        <v>0</v>
      </c>
      <c r="H801" s="33">
        <f>G801*100/F801</f>
        <v>0</v>
      </c>
      <c r="I801" s="34">
        <v>0</v>
      </c>
      <c r="J801" s="35"/>
    </row>
    <row r="802" spans="1:10" s="36" customFormat="1" ht="26.25" thickBot="1">
      <c r="A802" s="63"/>
      <c r="B802" s="37"/>
      <c r="C802" s="65"/>
      <c r="D802" s="73">
        <v>4700</v>
      </c>
      <c r="E802" s="31" t="s">
        <v>204</v>
      </c>
      <c r="F802" s="48">
        <v>1500</v>
      </c>
      <c r="G802" s="113">
        <v>983</v>
      </c>
      <c r="H802" s="405">
        <f t="shared" si="40"/>
        <v>65.53333333333333</v>
      </c>
      <c r="I802" s="116">
        <v>0</v>
      </c>
      <c r="J802" s="35"/>
    </row>
    <row r="803" spans="1:10" s="36" customFormat="1" ht="12.75">
      <c r="A803" s="469">
        <v>900</v>
      </c>
      <c r="B803" s="313"/>
      <c r="C803" s="313"/>
      <c r="D803" s="314"/>
      <c r="E803" s="315" t="s">
        <v>61</v>
      </c>
      <c r="F803" s="316">
        <f>SUM(F848,F832,F826,F818,F804)</f>
        <v>8019714</v>
      </c>
      <c r="G803" s="574">
        <f>SUM(G848,G832,G826,G818,G804)</f>
        <v>7546295.66</v>
      </c>
      <c r="H803" s="238">
        <f t="shared" si="40"/>
        <v>94.09681766706393</v>
      </c>
      <c r="I803" s="245">
        <f>SUM(I804,I818,I826,I832,I848)</f>
        <v>387150.37000000005</v>
      </c>
      <c r="J803" s="35"/>
    </row>
    <row r="804" spans="1:11" s="5" customFormat="1" ht="12.75">
      <c r="A804" s="14"/>
      <c r="B804" s="93">
        <v>90002</v>
      </c>
      <c r="C804" s="8"/>
      <c r="D804" s="9"/>
      <c r="E804" s="94" t="s">
        <v>53</v>
      </c>
      <c r="F804" s="189">
        <f>SUM(F805)</f>
        <v>3257909</v>
      </c>
      <c r="G804" s="551">
        <f>SUM(G805)</f>
        <v>3134625.74</v>
      </c>
      <c r="H804" s="26">
        <f t="shared" si="40"/>
        <v>96.21587773016374</v>
      </c>
      <c r="I804" s="59">
        <f>SUM(I805)</f>
        <v>235479.11</v>
      </c>
      <c r="K804" s="352" t="s">
        <v>78</v>
      </c>
    </row>
    <row r="805" spans="1:9" s="36" customFormat="1" ht="51">
      <c r="A805" s="28"/>
      <c r="B805" s="369"/>
      <c r="C805" s="30"/>
      <c r="D805" s="29"/>
      <c r="E805" s="31" t="s">
        <v>306</v>
      </c>
      <c r="F805" s="91">
        <f>SUM(F807:F817)</f>
        <v>3257909</v>
      </c>
      <c r="G805" s="91">
        <f>SUM(G807:G817)</f>
        <v>3134625.74</v>
      </c>
      <c r="H805" s="33">
        <f t="shared" si="40"/>
        <v>96.21587773016374</v>
      </c>
      <c r="I805" s="34">
        <f>SUM(I807:I817)</f>
        <v>235479.11</v>
      </c>
    </row>
    <row r="806" spans="1:10" s="36" customFormat="1" ht="12.75">
      <c r="A806" s="63"/>
      <c r="B806" s="64"/>
      <c r="C806" s="35"/>
      <c r="D806" s="35"/>
      <c r="E806" s="67" t="s">
        <v>82</v>
      </c>
      <c r="F806" s="388"/>
      <c r="G806" s="191"/>
      <c r="H806" s="385" t="s">
        <v>78</v>
      </c>
      <c r="I806" s="68"/>
      <c r="J806" s="35"/>
    </row>
    <row r="807" spans="1:10" s="36" customFormat="1" ht="12.75">
      <c r="A807" s="367"/>
      <c r="B807" s="136"/>
      <c r="C807" s="145"/>
      <c r="D807" s="73">
        <v>4010</v>
      </c>
      <c r="E807" s="31" t="s">
        <v>26</v>
      </c>
      <c r="F807" s="146">
        <v>76939</v>
      </c>
      <c r="G807" s="113">
        <v>76939</v>
      </c>
      <c r="H807" s="134">
        <f>G807*100/F807</f>
        <v>100</v>
      </c>
      <c r="I807" s="133">
        <v>0</v>
      </c>
      <c r="J807" s="35"/>
    </row>
    <row r="808" spans="1:10" s="36" customFormat="1" ht="12.75">
      <c r="A808" s="367"/>
      <c r="B808" s="136"/>
      <c r="C808" s="145"/>
      <c r="D808" s="73">
        <v>4040</v>
      </c>
      <c r="E808" s="31" t="s">
        <v>63</v>
      </c>
      <c r="F808" s="150">
        <v>6433</v>
      </c>
      <c r="G808" s="113">
        <v>6433</v>
      </c>
      <c r="H808" s="134">
        <f>G808*100/F808</f>
        <v>100</v>
      </c>
      <c r="I808" s="133">
        <v>0</v>
      </c>
      <c r="J808" s="35"/>
    </row>
    <row r="809" spans="1:10" s="36" customFormat="1" ht="12.75">
      <c r="A809" s="63"/>
      <c r="B809" s="37"/>
      <c r="C809" s="70"/>
      <c r="D809" s="71">
        <v>4100</v>
      </c>
      <c r="E809" s="72" t="s">
        <v>48</v>
      </c>
      <c r="F809" s="228">
        <v>4100</v>
      </c>
      <c r="G809" s="113">
        <v>4016</v>
      </c>
      <c r="H809" s="33">
        <f>G809*100/F809</f>
        <v>97.95121951219512</v>
      </c>
      <c r="I809" s="34">
        <v>0</v>
      </c>
      <c r="J809" s="35"/>
    </row>
    <row r="810" spans="1:10" s="36" customFormat="1" ht="12.75">
      <c r="A810" s="367"/>
      <c r="B810" s="136"/>
      <c r="C810" s="145"/>
      <c r="D810" s="73">
        <v>4110</v>
      </c>
      <c r="E810" s="31" t="s">
        <v>73</v>
      </c>
      <c r="F810" s="150">
        <v>13635</v>
      </c>
      <c r="G810" s="113">
        <v>13635</v>
      </c>
      <c r="H810" s="134">
        <f>G810*100/F810</f>
        <v>100</v>
      </c>
      <c r="I810" s="133">
        <v>0</v>
      </c>
      <c r="J810" s="35"/>
    </row>
    <row r="811" spans="1:10" s="36" customFormat="1" ht="12.75">
      <c r="A811" s="144"/>
      <c r="B811" s="136"/>
      <c r="C811" s="145"/>
      <c r="D811" s="73">
        <v>4120</v>
      </c>
      <c r="E811" s="31" t="s">
        <v>41</v>
      </c>
      <c r="F811" s="151">
        <v>2050</v>
      </c>
      <c r="G811" s="113">
        <v>2050</v>
      </c>
      <c r="H811" s="134">
        <f>G811*100/F811</f>
        <v>100</v>
      </c>
      <c r="I811" s="133">
        <v>0</v>
      </c>
      <c r="J811" s="35"/>
    </row>
    <row r="812" spans="1:9" s="11" customFormat="1" ht="12.75">
      <c r="A812" s="63"/>
      <c r="B812" s="37"/>
      <c r="C812" s="65"/>
      <c r="D812" s="73">
        <v>4210</v>
      </c>
      <c r="E812" s="31" t="s">
        <v>165</v>
      </c>
      <c r="F812" s="48">
        <v>1700</v>
      </c>
      <c r="G812" s="113">
        <v>1359.9</v>
      </c>
      <c r="H812" s="152">
        <f aca="true" t="shared" si="41" ref="H812:H819">G812*100/F812</f>
        <v>79.99411764705883</v>
      </c>
      <c r="I812" s="34">
        <v>0</v>
      </c>
    </row>
    <row r="813" spans="1:10" s="36" customFormat="1" ht="12.75">
      <c r="A813" s="63"/>
      <c r="B813" s="37"/>
      <c r="C813" s="65"/>
      <c r="D813" s="73">
        <v>4270</v>
      </c>
      <c r="E813" s="31" t="s">
        <v>166</v>
      </c>
      <c r="F813" s="48">
        <v>3800</v>
      </c>
      <c r="G813" s="113">
        <v>0</v>
      </c>
      <c r="H813" s="33">
        <f t="shared" si="41"/>
        <v>0</v>
      </c>
      <c r="I813" s="34">
        <v>0</v>
      </c>
      <c r="J813" s="35"/>
    </row>
    <row r="814" spans="1:10" s="36" customFormat="1" ht="12.75">
      <c r="A814" s="63"/>
      <c r="B814" s="37"/>
      <c r="C814" s="65"/>
      <c r="D814" s="73">
        <v>4300</v>
      </c>
      <c r="E814" s="31" t="s">
        <v>168</v>
      </c>
      <c r="F814" s="48">
        <v>3145370</v>
      </c>
      <c r="G814" s="113">
        <v>3020331.7</v>
      </c>
      <c r="H814" s="33">
        <f t="shared" si="41"/>
        <v>96.02468707973942</v>
      </c>
      <c r="I814" s="34">
        <v>235479.11</v>
      </c>
      <c r="J814" s="35"/>
    </row>
    <row r="815" spans="1:10" s="45" customFormat="1" ht="12.75">
      <c r="A815" s="63"/>
      <c r="B815" s="37"/>
      <c r="C815" s="65"/>
      <c r="D815" s="73">
        <v>4440</v>
      </c>
      <c r="E815" s="31" t="s">
        <v>177</v>
      </c>
      <c r="F815" s="48">
        <v>2782</v>
      </c>
      <c r="G815" s="113">
        <v>2782</v>
      </c>
      <c r="H815" s="33">
        <f t="shared" si="41"/>
        <v>100</v>
      </c>
      <c r="I815" s="34">
        <v>0</v>
      </c>
      <c r="J815" s="44"/>
    </row>
    <row r="816" spans="1:9" s="57" customFormat="1" ht="25.5">
      <c r="A816" s="63"/>
      <c r="B816" s="37"/>
      <c r="C816" s="65"/>
      <c r="D816" s="73">
        <v>4700</v>
      </c>
      <c r="E816" s="31" t="s">
        <v>205</v>
      </c>
      <c r="F816" s="48">
        <v>1100</v>
      </c>
      <c r="G816" s="113">
        <v>1100</v>
      </c>
      <c r="H816" s="33">
        <f>G816*100/F816</f>
        <v>100</v>
      </c>
      <c r="I816" s="34">
        <v>0</v>
      </c>
    </row>
    <row r="817" spans="1:10" s="57" customFormat="1" ht="12.75">
      <c r="A817" s="60"/>
      <c r="B817" s="106"/>
      <c r="C817" s="29"/>
      <c r="D817" s="311">
        <v>4990</v>
      </c>
      <c r="E817" s="182" t="s">
        <v>326</v>
      </c>
      <c r="F817" s="524">
        <v>0</v>
      </c>
      <c r="G817" s="113">
        <v>5979.14</v>
      </c>
      <c r="H817" s="385" t="s">
        <v>78</v>
      </c>
      <c r="I817" s="113">
        <v>0</v>
      </c>
      <c r="J817" s="56"/>
    </row>
    <row r="818" spans="1:9" s="57" customFormat="1" ht="12.75">
      <c r="A818" s="13"/>
      <c r="B818" s="93">
        <v>90003</v>
      </c>
      <c r="C818" s="8"/>
      <c r="D818" s="9"/>
      <c r="E818" s="25" t="s">
        <v>44</v>
      </c>
      <c r="F818" s="90">
        <f>SUM(F819:F819)</f>
        <v>332900</v>
      </c>
      <c r="G818" s="523">
        <f>SUM(G819:G819)</f>
        <v>308509.92</v>
      </c>
      <c r="H818" s="26">
        <f t="shared" si="41"/>
        <v>92.67345148693302</v>
      </c>
      <c r="I818" s="27">
        <f>SUM(I819)</f>
        <v>16298.67</v>
      </c>
    </row>
    <row r="819" spans="1:9" s="57" customFormat="1" ht="51">
      <c r="A819" s="28"/>
      <c r="B819" s="81"/>
      <c r="C819" s="30"/>
      <c r="D819" s="29"/>
      <c r="E819" s="31" t="s">
        <v>122</v>
      </c>
      <c r="F819" s="91">
        <f>SUM(F821:F825)</f>
        <v>332900</v>
      </c>
      <c r="G819" s="91">
        <f>SUM(G821:G825)</f>
        <v>308509.92</v>
      </c>
      <c r="H819" s="33">
        <f t="shared" si="41"/>
        <v>92.67345148693302</v>
      </c>
      <c r="I819" s="34">
        <f>SUM(I821:I825)</f>
        <v>16298.67</v>
      </c>
    </row>
    <row r="820" spans="1:10" s="18" customFormat="1" ht="12.75">
      <c r="A820" s="63"/>
      <c r="B820" s="64"/>
      <c r="C820" s="70"/>
      <c r="D820" s="70"/>
      <c r="E820" s="72" t="s">
        <v>82</v>
      </c>
      <c r="F820" s="388"/>
      <c r="G820" s="191"/>
      <c r="H820" s="385" t="s">
        <v>78</v>
      </c>
      <c r="I820" s="68"/>
      <c r="J820" s="17"/>
    </row>
    <row r="821" spans="1:10" s="36" customFormat="1" ht="12.75">
      <c r="A821" s="63"/>
      <c r="B821" s="37"/>
      <c r="C821" s="54"/>
      <c r="D821" s="450">
        <v>4210</v>
      </c>
      <c r="E821" s="55" t="s">
        <v>165</v>
      </c>
      <c r="F821" s="48">
        <v>3700</v>
      </c>
      <c r="G821" s="113">
        <v>3043.17</v>
      </c>
      <c r="H821" s="33">
        <f aca="true" t="shared" si="42" ref="H821:H827">G821*100/F821</f>
        <v>82.24783783783784</v>
      </c>
      <c r="I821" s="34">
        <v>0</v>
      </c>
      <c r="J821" s="35"/>
    </row>
    <row r="822" spans="1:9" s="36" customFormat="1" ht="12.75">
      <c r="A822" s="63"/>
      <c r="B822" s="37"/>
      <c r="C822" s="65"/>
      <c r="D822" s="73">
        <v>4260</v>
      </c>
      <c r="E822" s="31" t="s">
        <v>170</v>
      </c>
      <c r="F822" s="48">
        <v>4800</v>
      </c>
      <c r="G822" s="113">
        <v>3315.53</v>
      </c>
      <c r="H822" s="33">
        <f t="shared" si="42"/>
        <v>69.07354166666667</v>
      </c>
      <c r="I822" s="34">
        <v>608.15</v>
      </c>
    </row>
    <row r="823" spans="1:10" s="36" customFormat="1" ht="12.75">
      <c r="A823" s="63"/>
      <c r="B823" s="37"/>
      <c r="C823" s="65"/>
      <c r="D823" s="73">
        <v>4270</v>
      </c>
      <c r="E823" s="31" t="s">
        <v>166</v>
      </c>
      <c r="F823" s="48">
        <v>1000</v>
      </c>
      <c r="G823" s="113">
        <v>159.9</v>
      </c>
      <c r="H823" s="33">
        <f t="shared" si="42"/>
        <v>15.99</v>
      </c>
      <c r="I823" s="34">
        <v>0</v>
      </c>
      <c r="J823" s="35"/>
    </row>
    <row r="824" spans="1:10" s="36" customFormat="1" ht="12.75">
      <c r="A824" s="63"/>
      <c r="B824" s="37"/>
      <c r="C824" s="65"/>
      <c r="D824" s="73">
        <v>4300</v>
      </c>
      <c r="E824" s="31" t="s">
        <v>168</v>
      </c>
      <c r="F824" s="48">
        <v>323400</v>
      </c>
      <c r="G824" s="113">
        <v>301800.2</v>
      </c>
      <c r="H824" s="33">
        <f t="shared" si="42"/>
        <v>93.32102659245517</v>
      </c>
      <c r="I824" s="34">
        <v>15690.52</v>
      </c>
      <c r="J824" s="35"/>
    </row>
    <row r="825" spans="1:10" s="57" customFormat="1" ht="12.75">
      <c r="A825" s="60"/>
      <c r="B825" s="106"/>
      <c r="C825" s="29"/>
      <c r="D825" s="311">
        <v>4990</v>
      </c>
      <c r="E825" s="182" t="s">
        <v>326</v>
      </c>
      <c r="F825" s="524">
        <v>0</v>
      </c>
      <c r="G825" s="113">
        <v>191.12</v>
      </c>
      <c r="H825" s="385" t="s">
        <v>78</v>
      </c>
      <c r="I825" s="113">
        <v>0</v>
      </c>
      <c r="J825" s="56"/>
    </row>
    <row r="826" spans="1:10" s="36" customFormat="1" ht="12.75">
      <c r="A826" s="13"/>
      <c r="B826" s="93">
        <v>90004</v>
      </c>
      <c r="C826" s="2"/>
      <c r="D826" s="3"/>
      <c r="E826" s="94" t="s">
        <v>39</v>
      </c>
      <c r="F826" s="189">
        <f>SUM(F827)</f>
        <v>257500</v>
      </c>
      <c r="G826" s="189">
        <f>SUM(G827)</f>
        <v>225289.93</v>
      </c>
      <c r="H826" s="26">
        <f t="shared" si="42"/>
        <v>87.4912349514563</v>
      </c>
      <c r="I826" s="59">
        <f>SUM(I827)</f>
        <v>12960</v>
      </c>
      <c r="J826" s="35"/>
    </row>
    <row r="827" spans="1:9" s="5" customFormat="1" ht="25.5">
      <c r="A827" s="28"/>
      <c r="B827" s="29"/>
      <c r="C827" s="30"/>
      <c r="D827" s="29"/>
      <c r="E827" s="31" t="s">
        <v>163</v>
      </c>
      <c r="F827" s="91">
        <f>SUM(F829:F831)</f>
        <v>257500</v>
      </c>
      <c r="G827" s="91">
        <f>SUM(G829:G831)</f>
        <v>225289.93</v>
      </c>
      <c r="H827" s="33">
        <f t="shared" si="42"/>
        <v>87.4912349514563</v>
      </c>
      <c r="I827" s="34">
        <f>SUM(I829:I831)</f>
        <v>12960</v>
      </c>
    </row>
    <row r="828" spans="1:13" s="36" customFormat="1" ht="12.75">
      <c r="A828" s="37"/>
      <c r="B828" s="389"/>
      <c r="C828" s="35"/>
      <c r="D828" s="35"/>
      <c r="E828" s="67" t="s">
        <v>82</v>
      </c>
      <c r="F828" s="388"/>
      <c r="G828" s="191"/>
      <c r="H828" s="385" t="s">
        <v>78</v>
      </c>
      <c r="I828" s="68"/>
      <c r="K828" s="440">
        <f>SUM(F835:F837)</f>
        <v>1510000</v>
      </c>
      <c r="L828" s="351">
        <f>SUM(G835:G837)</f>
        <v>1353554.95</v>
      </c>
      <c r="M828" s="351">
        <f>SUM(I835:I837)</f>
        <v>95566.79000000001</v>
      </c>
    </row>
    <row r="829" spans="1:9" s="11" customFormat="1" ht="12.75">
      <c r="A829" s="63"/>
      <c r="B829" s="37"/>
      <c r="C829" s="65"/>
      <c r="D829" s="73">
        <v>4210</v>
      </c>
      <c r="E829" s="31" t="s">
        <v>165</v>
      </c>
      <c r="F829" s="48">
        <v>10000</v>
      </c>
      <c r="G829" s="113">
        <v>9771.09</v>
      </c>
      <c r="H829" s="152">
        <f>G829*100/F829</f>
        <v>97.7109</v>
      </c>
      <c r="I829" s="34">
        <v>0</v>
      </c>
    </row>
    <row r="830" spans="1:9" s="36" customFormat="1" ht="12.75">
      <c r="A830" s="37"/>
      <c r="B830" s="82"/>
      <c r="C830" s="65"/>
      <c r="D830" s="73">
        <v>4260</v>
      </c>
      <c r="E830" s="31" t="s">
        <v>170</v>
      </c>
      <c r="F830" s="48">
        <v>50</v>
      </c>
      <c r="G830" s="113">
        <v>14.63</v>
      </c>
      <c r="H830" s="33">
        <f>G830*100/F830</f>
        <v>29.26</v>
      </c>
      <c r="I830" s="34">
        <v>0</v>
      </c>
    </row>
    <row r="831" spans="1:10" s="36" customFormat="1" ht="12.75">
      <c r="A831" s="37"/>
      <c r="B831" s="390"/>
      <c r="C831" s="65"/>
      <c r="D831" s="73">
        <v>4300</v>
      </c>
      <c r="E831" s="31" t="s">
        <v>168</v>
      </c>
      <c r="F831" s="48">
        <v>247450</v>
      </c>
      <c r="G831" s="113">
        <v>215504.21</v>
      </c>
      <c r="H831" s="33">
        <f>G831*100/F831</f>
        <v>87.09000202061023</v>
      </c>
      <c r="I831" s="34">
        <v>12960</v>
      </c>
      <c r="J831" s="35"/>
    </row>
    <row r="832" spans="1:10" s="36" customFormat="1" ht="12.75">
      <c r="A832" s="13"/>
      <c r="B832" s="99">
        <v>90015</v>
      </c>
      <c r="C832" s="2"/>
      <c r="D832" s="3"/>
      <c r="E832" s="94" t="s">
        <v>38</v>
      </c>
      <c r="F832" s="85">
        <f>SUM(F841,F833)</f>
        <v>1703500</v>
      </c>
      <c r="G832" s="85">
        <f>SUM(G841,G833)</f>
        <v>1490574.9</v>
      </c>
      <c r="H832" s="26">
        <f>G832*100/F832</f>
        <v>87.50072791312004</v>
      </c>
      <c r="I832" s="27">
        <f>SUM(I841,I833)</f>
        <v>95566.79000000001</v>
      </c>
      <c r="J832" s="35"/>
    </row>
    <row r="833" spans="1:10" s="36" customFormat="1" ht="51">
      <c r="A833" s="28"/>
      <c r="B833" s="81"/>
      <c r="C833" s="30"/>
      <c r="D833" s="29"/>
      <c r="E833" s="31" t="s">
        <v>123</v>
      </c>
      <c r="F833" s="91">
        <f>SUM(F835:F837)</f>
        <v>1510000</v>
      </c>
      <c r="G833" s="148">
        <f>SUM(G835:G837)</f>
        <v>1353554.95</v>
      </c>
      <c r="H833" s="33">
        <f>G833*100/F833</f>
        <v>89.63940066225166</v>
      </c>
      <c r="I833" s="34">
        <f>SUM(I835:I837)</f>
        <v>95566.79000000001</v>
      </c>
      <c r="J833" s="35"/>
    </row>
    <row r="834" spans="1:10" s="36" customFormat="1" ht="12.75">
      <c r="A834" s="37"/>
      <c r="B834" s="64"/>
      <c r="C834" s="35"/>
      <c r="D834" s="35"/>
      <c r="E834" s="67" t="s">
        <v>82</v>
      </c>
      <c r="F834" s="388"/>
      <c r="G834" s="191"/>
      <c r="H834" s="385" t="s">
        <v>78</v>
      </c>
      <c r="I834" s="68"/>
      <c r="J834" s="35"/>
    </row>
    <row r="835" spans="1:9" s="36" customFormat="1" ht="12.75">
      <c r="A835" s="37"/>
      <c r="B835" s="37"/>
      <c r="C835" s="65"/>
      <c r="D835" s="73">
        <v>4260</v>
      </c>
      <c r="E835" s="31" t="s">
        <v>170</v>
      </c>
      <c r="F835" s="48">
        <v>760000</v>
      </c>
      <c r="G835" s="113">
        <v>707318.36</v>
      </c>
      <c r="H835" s="33">
        <f>G835*100/F835</f>
        <v>93.06820526315789</v>
      </c>
      <c r="I835" s="34">
        <v>90039.16</v>
      </c>
    </row>
    <row r="836" spans="1:9" s="36" customFormat="1" ht="12.75">
      <c r="A836" s="37"/>
      <c r="B836" s="37"/>
      <c r="C836" s="65"/>
      <c r="D836" s="73">
        <v>4270</v>
      </c>
      <c r="E836" s="31" t="s">
        <v>166</v>
      </c>
      <c r="F836" s="48">
        <v>700000</v>
      </c>
      <c r="G836" s="113">
        <v>640029.87</v>
      </c>
      <c r="H836" s="33">
        <f>G836*100/F836</f>
        <v>91.43283857142858</v>
      </c>
      <c r="I836" s="34">
        <v>5527.63</v>
      </c>
    </row>
    <row r="837" spans="1:9" s="36" customFormat="1" ht="12.75">
      <c r="A837" s="76"/>
      <c r="B837" s="390"/>
      <c r="C837" s="65"/>
      <c r="D837" s="73">
        <v>4300</v>
      </c>
      <c r="E837" s="31" t="s">
        <v>168</v>
      </c>
      <c r="F837" s="48">
        <v>50000</v>
      </c>
      <c r="G837" s="113">
        <v>6206.72</v>
      </c>
      <c r="H837" s="33">
        <f>G837*100/F837</f>
        <v>12.41344</v>
      </c>
      <c r="I837" s="34">
        <v>0</v>
      </c>
    </row>
    <row r="838" spans="1:9" s="36" customFormat="1" ht="12.75">
      <c r="A838" s="15" t="s">
        <v>75</v>
      </c>
      <c r="B838" s="16">
        <v>15</v>
      </c>
      <c r="C838" s="56"/>
      <c r="D838" s="56"/>
      <c r="E838" s="79"/>
      <c r="F838" s="56"/>
      <c r="G838" s="498"/>
      <c r="H838" s="80" t="s">
        <v>78</v>
      </c>
      <c r="I838" s="78"/>
    </row>
    <row r="839" spans="1:9" s="36" customFormat="1" ht="13.5" thickBot="1">
      <c r="A839" s="15"/>
      <c r="B839" s="16"/>
      <c r="C839" s="56"/>
      <c r="D839" s="56"/>
      <c r="E839" s="79"/>
      <c r="F839" s="56"/>
      <c r="G839" s="498"/>
      <c r="H839" s="80"/>
      <c r="I839" s="78"/>
    </row>
    <row r="840" spans="1:9" s="36" customFormat="1" ht="13.5" thickBot="1">
      <c r="A840" s="19" t="s">
        <v>37</v>
      </c>
      <c r="B840" s="20" t="s">
        <v>70</v>
      </c>
      <c r="C840" s="655" t="s">
        <v>50</v>
      </c>
      <c r="D840" s="656"/>
      <c r="E840" s="21" t="s">
        <v>36</v>
      </c>
      <c r="F840" s="20" t="s">
        <v>79</v>
      </c>
      <c r="G840" s="409" t="s">
        <v>80</v>
      </c>
      <c r="H840" s="22" t="s">
        <v>81</v>
      </c>
      <c r="I840" s="201" t="s">
        <v>86</v>
      </c>
    </row>
    <row r="841" spans="1:9" s="5" customFormat="1" ht="12.75">
      <c r="A841" s="28"/>
      <c r="B841" s="81"/>
      <c r="C841" s="30"/>
      <c r="D841" s="29"/>
      <c r="E841" s="31" t="s">
        <v>20</v>
      </c>
      <c r="F841" s="91">
        <f>SUM(F843)</f>
        <v>193500</v>
      </c>
      <c r="G841" s="148">
        <f>SUM(G843)</f>
        <v>137019.95</v>
      </c>
      <c r="H841" s="33">
        <f>G841*100/F841</f>
        <v>70.81134366925066</v>
      </c>
      <c r="I841" s="68">
        <v>0</v>
      </c>
    </row>
    <row r="842" spans="1:13" s="135" customFormat="1" ht="12.75">
      <c r="A842" s="63"/>
      <c r="B842" s="64"/>
      <c r="C842" s="39"/>
      <c r="D842" s="39"/>
      <c r="E842" s="40" t="s">
        <v>82</v>
      </c>
      <c r="F842" s="41"/>
      <c r="G842" s="160"/>
      <c r="H842" s="50" t="s">
        <v>78</v>
      </c>
      <c r="I842" s="49"/>
      <c r="K842" s="453">
        <f>SUM(F854:F867)</f>
        <v>4122276</v>
      </c>
      <c r="L842" s="336">
        <f>SUM(G854:G867)</f>
        <v>5640992.24</v>
      </c>
      <c r="M842" s="336">
        <f>SUM(I854:I867)</f>
        <v>26845.8</v>
      </c>
    </row>
    <row r="843" spans="1:9" s="36" customFormat="1" ht="12.75">
      <c r="A843" s="63"/>
      <c r="B843" s="37"/>
      <c r="C843" s="364"/>
      <c r="D843" s="303">
        <v>6050</v>
      </c>
      <c r="E843" s="398" t="s">
        <v>65</v>
      </c>
      <c r="F843" s="193">
        <v>193500</v>
      </c>
      <c r="G843" s="549">
        <v>137019.95</v>
      </c>
      <c r="H843" s="98">
        <f>G843*100/F843</f>
        <v>70.81134366925066</v>
      </c>
      <c r="I843" s="170">
        <v>0</v>
      </c>
    </row>
    <row r="844" spans="1:12" s="135" customFormat="1" ht="25.5">
      <c r="A844" s="43"/>
      <c r="B844" s="211"/>
      <c r="C844" s="44"/>
      <c r="D844" s="211"/>
      <c r="E844" s="508" t="s">
        <v>270</v>
      </c>
      <c r="F844" s="374" t="s">
        <v>78</v>
      </c>
      <c r="G844" s="544">
        <v>5986.03</v>
      </c>
      <c r="H844" s="344" t="s">
        <v>78</v>
      </c>
      <c r="I844" s="225">
        <v>0</v>
      </c>
      <c r="L844" s="336">
        <f>SUM(G844:G847)</f>
        <v>137019.95</v>
      </c>
    </row>
    <row r="845" spans="1:9" s="135" customFormat="1" ht="25.5">
      <c r="A845" s="43"/>
      <c r="B845" s="211"/>
      <c r="C845" s="44"/>
      <c r="D845" s="211"/>
      <c r="E845" s="508" t="s">
        <v>271</v>
      </c>
      <c r="F845" s="374" t="s">
        <v>78</v>
      </c>
      <c r="G845" s="544">
        <v>5833.32</v>
      </c>
      <c r="H845" s="344" t="s">
        <v>78</v>
      </c>
      <c r="I845" s="225">
        <v>0</v>
      </c>
    </row>
    <row r="846" spans="1:9" s="135" customFormat="1" ht="12.75">
      <c r="A846" s="43"/>
      <c r="B846" s="211"/>
      <c r="C846" s="44"/>
      <c r="D846" s="211"/>
      <c r="E846" s="508" t="s">
        <v>346</v>
      </c>
      <c r="F846" s="374" t="s">
        <v>78</v>
      </c>
      <c r="G846" s="544">
        <v>200.6</v>
      </c>
      <c r="H846" s="344" t="s">
        <v>78</v>
      </c>
      <c r="I846" s="225">
        <v>0</v>
      </c>
    </row>
    <row r="847" spans="1:9" s="135" customFormat="1" ht="25.5">
      <c r="A847" s="43"/>
      <c r="B847" s="212"/>
      <c r="C847" s="44"/>
      <c r="D847" s="211"/>
      <c r="E847" s="508" t="s">
        <v>347</v>
      </c>
      <c r="F847" s="374" t="s">
        <v>78</v>
      </c>
      <c r="G847" s="544">
        <v>125000</v>
      </c>
      <c r="H847" s="344" t="s">
        <v>78</v>
      </c>
      <c r="I847" s="225">
        <v>0</v>
      </c>
    </row>
    <row r="848" spans="1:10" s="18" customFormat="1" ht="12.75">
      <c r="A848" s="13"/>
      <c r="B848" s="93">
        <v>90095</v>
      </c>
      <c r="C848" s="2"/>
      <c r="D848" s="3"/>
      <c r="E848" s="94" t="s">
        <v>57</v>
      </c>
      <c r="F848" s="222">
        <f>SUM(F849,F861)</f>
        <v>2467905</v>
      </c>
      <c r="G848" s="222">
        <f>SUM(G849,G861)</f>
        <v>2387295.17</v>
      </c>
      <c r="H848" s="384">
        <f>G848*100/F848</f>
        <v>96.7336737029991</v>
      </c>
      <c r="I848" s="616">
        <f>SUM(I849,I861)</f>
        <v>26845.8</v>
      </c>
      <c r="J848" s="17"/>
    </row>
    <row r="849" spans="1:9" s="36" customFormat="1" ht="76.5">
      <c r="A849" s="28"/>
      <c r="B849" s="29"/>
      <c r="C849" s="30"/>
      <c r="D849" s="29"/>
      <c r="E849" s="31" t="s">
        <v>124</v>
      </c>
      <c r="F849" s="91">
        <f>SUM(F851:F860)</f>
        <v>778534</v>
      </c>
      <c r="G849" s="91">
        <f>SUM(G851:G860)</f>
        <v>716330.64</v>
      </c>
      <c r="H849" s="33">
        <f>G849*100/F849</f>
        <v>92.01019351755993</v>
      </c>
      <c r="I849" s="34">
        <f>SUM(I851:I860)</f>
        <v>26845.8</v>
      </c>
    </row>
    <row r="850" spans="1:9" s="135" customFormat="1" ht="12.75">
      <c r="A850" s="37"/>
      <c r="B850" s="389"/>
      <c r="C850" s="39"/>
      <c r="D850" s="39"/>
      <c r="E850" s="40" t="s">
        <v>82</v>
      </c>
      <c r="F850" s="41"/>
      <c r="G850" s="160"/>
      <c r="H850" s="52" t="s">
        <v>78</v>
      </c>
      <c r="I850" s="49"/>
    </row>
    <row r="851" spans="1:11" s="45" customFormat="1" ht="12.75">
      <c r="A851" s="63"/>
      <c r="B851" s="63"/>
      <c r="C851" s="172"/>
      <c r="D851" s="162">
        <v>2820</v>
      </c>
      <c r="E851" s="194" t="s">
        <v>45</v>
      </c>
      <c r="F851" s="609">
        <v>1000</v>
      </c>
      <c r="G851" s="541">
        <v>0</v>
      </c>
      <c r="H851" s="190">
        <f>G851*100/F851</f>
        <v>0</v>
      </c>
      <c r="I851" s="49">
        <v>0</v>
      </c>
      <c r="K851" s="350" t="s">
        <v>78</v>
      </c>
    </row>
    <row r="852" spans="1:9" s="45" customFormat="1" ht="12.75">
      <c r="A852" s="63"/>
      <c r="B852" s="63"/>
      <c r="C852" s="63"/>
      <c r="D852" s="35"/>
      <c r="E852" s="608" t="s">
        <v>35</v>
      </c>
      <c r="F852" s="63"/>
      <c r="G852" s="501"/>
      <c r="H852" s="196" t="s">
        <v>78</v>
      </c>
      <c r="I852" s="197"/>
    </row>
    <row r="853" spans="1:9" s="45" customFormat="1" ht="12.75">
      <c r="A853" s="60"/>
      <c r="B853" s="60"/>
      <c r="C853" s="413"/>
      <c r="D853" s="436"/>
      <c r="E853" s="512" t="s">
        <v>286</v>
      </c>
      <c r="F853" s="75"/>
      <c r="G853" s="495"/>
      <c r="H853" s="130"/>
      <c r="I853" s="191"/>
    </row>
    <row r="854" spans="1:10" s="36" customFormat="1" ht="12.75">
      <c r="A854" s="37"/>
      <c r="B854" s="82"/>
      <c r="C854" s="35"/>
      <c r="D854" s="363">
        <v>2830</v>
      </c>
      <c r="E854" s="318" t="s">
        <v>45</v>
      </c>
      <c r="F854" s="591">
        <v>15000</v>
      </c>
      <c r="G854" s="568">
        <v>15000</v>
      </c>
      <c r="H854" s="50">
        <f>G854*100/F854</f>
        <v>100</v>
      </c>
      <c r="I854" s="124">
        <v>0</v>
      </c>
      <c r="J854" s="35"/>
    </row>
    <row r="855" spans="1:10" s="36" customFormat="1" ht="12.75">
      <c r="A855" s="37"/>
      <c r="B855" s="82"/>
      <c r="C855" s="35"/>
      <c r="D855" s="82"/>
      <c r="E855" s="318" t="s">
        <v>35</v>
      </c>
      <c r="F855" s="35"/>
      <c r="G855" s="568"/>
      <c r="H855" s="50" t="s">
        <v>78</v>
      </c>
      <c r="I855" s="124"/>
      <c r="J855" s="35"/>
    </row>
    <row r="856" spans="1:10" s="36" customFormat="1" ht="38.25">
      <c r="A856" s="37"/>
      <c r="B856" s="82"/>
      <c r="C856" s="101"/>
      <c r="D856" s="390"/>
      <c r="E856" s="319" t="s">
        <v>162</v>
      </c>
      <c r="F856" s="331"/>
      <c r="G856" s="542"/>
      <c r="H856" s="33" t="s">
        <v>78</v>
      </c>
      <c r="I856" s="118"/>
      <c r="J856" s="35"/>
    </row>
    <row r="857" spans="1:10" s="36" customFormat="1" ht="25.5">
      <c r="A857" s="136"/>
      <c r="B857" s="180"/>
      <c r="C857" s="181"/>
      <c r="D857" s="71">
        <v>4170</v>
      </c>
      <c r="E857" s="31" t="s">
        <v>89</v>
      </c>
      <c r="F857" s="175">
        <v>3000</v>
      </c>
      <c r="G857" s="113">
        <v>3000</v>
      </c>
      <c r="H857" s="152">
        <f>G857*100/F857</f>
        <v>100</v>
      </c>
      <c r="I857" s="133">
        <v>0</v>
      </c>
      <c r="J857" s="35"/>
    </row>
    <row r="858" spans="1:9" s="36" customFormat="1" ht="12.75">
      <c r="A858" s="37"/>
      <c r="B858" s="82"/>
      <c r="C858" s="65"/>
      <c r="D858" s="73">
        <v>4210</v>
      </c>
      <c r="E858" s="31" t="s">
        <v>165</v>
      </c>
      <c r="F858" s="48">
        <v>1695</v>
      </c>
      <c r="G858" s="113">
        <v>1658.5</v>
      </c>
      <c r="H858" s="33">
        <f>G858*100/F858</f>
        <v>97.84660766961652</v>
      </c>
      <c r="I858" s="34">
        <v>0</v>
      </c>
    </row>
    <row r="859" spans="1:11" s="36" customFormat="1" ht="12.75">
      <c r="A859" s="37"/>
      <c r="B859" s="82"/>
      <c r="C859" s="65"/>
      <c r="D859" s="73">
        <v>4300</v>
      </c>
      <c r="E859" s="31" t="s">
        <v>168</v>
      </c>
      <c r="F859" s="48">
        <v>407839</v>
      </c>
      <c r="G859" s="113">
        <v>347330.08</v>
      </c>
      <c r="H859" s="152">
        <f>G859*100/F859</f>
        <v>85.16352776463262</v>
      </c>
      <c r="I859" s="34">
        <v>26845.8</v>
      </c>
      <c r="J859" s="35"/>
      <c r="K859" s="351" t="e">
        <f>SUM(K865,G863)</f>
        <v>#REF!</v>
      </c>
    </row>
    <row r="860" spans="1:11" s="45" customFormat="1" ht="12.75">
      <c r="A860" s="37"/>
      <c r="B860" s="390"/>
      <c r="C860" s="65"/>
      <c r="D860" s="73">
        <v>4430</v>
      </c>
      <c r="E860" s="31" t="s">
        <v>176</v>
      </c>
      <c r="F860" s="48">
        <v>350000</v>
      </c>
      <c r="G860" s="113">
        <v>349342.06</v>
      </c>
      <c r="H860" s="152">
        <f>G860*100/F860</f>
        <v>99.81201714285714</v>
      </c>
      <c r="I860" s="34">
        <v>0</v>
      </c>
      <c r="J860" s="44"/>
      <c r="K860" s="350">
        <f>SUM(G865:G865)</f>
        <v>858000</v>
      </c>
    </row>
    <row r="861" spans="1:10" s="45" customFormat="1" ht="12.75">
      <c r="A861" s="37"/>
      <c r="B861" s="39"/>
      <c r="C861" s="104"/>
      <c r="D861" s="65"/>
      <c r="E861" s="31" t="s">
        <v>20</v>
      </c>
      <c r="F861" s="91">
        <f>SUM(F863,F866,F872,F874)</f>
        <v>1689371</v>
      </c>
      <c r="G861" s="91">
        <f>SUM(G863,G866,G872,G874)</f>
        <v>1670964.53</v>
      </c>
      <c r="H861" s="33">
        <f>G861*100/F861</f>
        <v>98.91045424598859</v>
      </c>
      <c r="I861" s="34">
        <v>0</v>
      </c>
      <c r="J861" s="44"/>
    </row>
    <row r="862" spans="1:9" s="36" customFormat="1" ht="12.75">
      <c r="A862" s="63"/>
      <c r="B862" s="64"/>
      <c r="C862" s="39"/>
      <c r="D862" s="39"/>
      <c r="E862" s="72" t="s">
        <v>82</v>
      </c>
      <c r="F862" s="209"/>
      <c r="G862" s="113"/>
      <c r="H862" s="98" t="s">
        <v>78</v>
      </c>
      <c r="I862" s="34"/>
    </row>
    <row r="863" spans="1:10" s="45" customFormat="1" ht="25.5">
      <c r="A863" s="37"/>
      <c r="B863" s="35"/>
      <c r="C863" s="172"/>
      <c r="D863" s="214">
        <v>6010</v>
      </c>
      <c r="E863" s="398" t="s">
        <v>138</v>
      </c>
      <c r="F863" s="355">
        <v>1607459</v>
      </c>
      <c r="G863" s="549">
        <v>1607458.71</v>
      </c>
      <c r="H863" s="98">
        <f>G863*100/F863</f>
        <v>99.9999819591044</v>
      </c>
      <c r="I863" s="170">
        <v>0</v>
      </c>
      <c r="J863" s="44"/>
    </row>
    <row r="864" spans="1:11" s="36" customFormat="1" ht="63.75">
      <c r="A864" s="43"/>
      <c r="B864" s="44"/>
      <c r="C864" s="202"/>
      <c r="D864" s="211"/>
      <c r="E864" s="527" t="s">
        <v>149</v>
      </c>
      <c r="F864" s="342" t="s">
        <v>78</v>
      </c>
      <c r="G864" s="544">
        <v>749458.71</v>
      </c>
      <c r="H864" s="344" t="s">
        <v>78</v>
      </c>
      <c r="I864" s="225">
        <v>0</v>
      </c>
      <c r="K864" s="351">
        <f>SUM(G864:G865)</f>
        <v>1607458.71</v>
      </c>
    </row>
    <row r="865" spans="1:11" s="36" customFormat="1" ht="25.5">
      <c r="A865" s="43"/>
      <c r="B865" s="44"/>
      <c r="C865" s="202"/>
      <c r="D865" s="211"/>
      <c r="E865" s="527" t="s">
        <v>349</v>
      </c>
      <c r="F865" s="342" t="s">
        <v>78</v>
      </c>
      <c r="G865" s="544">
        <v>858000</v>
      </c>
      <c r="H865" s="344" t="s">
        <v>78</v>
      </c>
      <c r="I865" s="225">
        <v>0</v>
      </c>
      <c r="K865" s="351" t="e">
        <f>SUM(#REF!,G875,G871)</f>
        <v>#REF!</v>
      </c>
    </row>
    <row r="866" spans="1:10" s="45" customFormat="1" ht="12.75">
      <c r="A866" s="277"/>
      <c r="B866" s="329"/>
      <c r="C866" s="597"/>
      <c r="D866" s="214">
        <v>6050</v>
      </c>
      <c r="E866" s="434" t="s">
        <v>65</v>
      </c>
      <c r="F866" s="220">
        <v>47912</v>
      </c>
      <c r="G866" s="191">
        <v>29505.82</v>
      </c>
      <c r="H866" s="33">
        <f>G866*100/F866</f>
        <v>61.58336116213057</v>
      </c>
      <c r="I866" s="68">
        <v>0</v>
      </c>
      <c r="J866" s="44"/>
    </row>
    <row r="867" spans="1:11" s="57" customFormat="1" ht="25.5">
      <c r="A867" s="229"/>
      <c r="B867" s="202"/>
      <c r="C867" s="202"/>
      <c r="D867" s="211"/>
      <c r="E867" s="511" t="s">
        <v>272</v>
      </c>
      <c r="F867" s="339" t="s">
        <v>78</v>
      </c>
      <c r="G867" s="46">
        <v>9273.83</v>
      </c>
      <c r="H867" s="341" t="s">
        <v>78</v>
      </c>
      <c r="I867" s="46">
        <v>0</v>
      </c>
      <c r="K867" s="386">
        <f>SUM(G867:G871)</f>
        <v>29505.82</v>
      </c>
    </row>
    <row r="868" spans="1:9" s="57" customFormat="1" ht="25.5">
      <c r="A868" s="202"/>
      <c r="B868" s="202"/>
      <c r="C868" s="202"/>
      <c r="D868" s="211"/>
      <c r="E868" s="610" t="s">
        <v>348</v>
      </c>
      <c r="F868" s="339" t="s">
        <v>78</v>
      </c>
      <c r="G868" s="46">
        <v>18000</v>
      </c>
      <c r="H868" s="341" t="s">
        <v>78</v>
      </c>
      <c r="I868" s="46">
        <v>0</v>
      </c>
    </row>
    <row r="869" spans="1:9" s="57" customFormat="1" ht="12.75">
      <c r="A869" s="229"/>
      <c r="B869" s="202"/>
      <c r="C869" s="202"/>
      <c r="D869" s="211"/>
      <c r="E869" s="511" t="s">
        <v>273</v>
      </c>
      <c r="F869" s="339" t="s">
        <v>78</v>
      </c>
      <c r="G869" s="46">
        <v>0</v>
      </c>
      <c r="H869" s="341" t="s">
        <v>78</v>
      </c>
      <c r="I869" s="46">
        <v>0</v>
      </c>
    </row>
    <row r="870" spans="1:9" s="57" customFormat="1" ht="25.5">
      <c r="A870" s="229"/>
      <c r="B870" s="202"/>
      <c r="C870" s="202"/>
      <c r="D870" s="211"/>
      <c r="E870" s="511" t="s">
        <v>274</v>
      </c>
      <c r="F870" s="339" t="s">
        <v>78</v>
      </c>
      <c r="G870" s="46">
        <v>2231.99</v>
      </c>
      <c r="H870" s="341" t="s">
        <v>78</v>
      </c>
      <c r="I870" s="46">
        <v>0</v>
      </c>
    </row>
    <row r="871" spans="1:9" s="57" customFormat="1" ht="25.5">
      <c r="A871" s="202"/>
      <c r="B871" s="202"/>
      <c r="C871" s="290"/>
      <c r="D871" s="89"/>
      <c r="E871" s="610" t="s">
        <v>275</v>
      </c>
      <c r="F871" s="339" t="s">
        <v>78</v>
      </c>
      <c r="G871" s="46">
        <v>0</v>
      </c>
      <c r="H871" s="341" t="s">
        <v>78</v>
      </c>
      <c r="I871" s="46">
        <v>0</v>
      </c>
    </row>
    <row r="872" spans="1:10" s="45" customFormat="1" ht="12.75">
      <c r="A872" s="277"/>
      <c r="B872" s="329"/>
      <c r="C872" s="329"/>
      <c r="D872" s="363">
        <v>6057</v>
      </c>
      <c r="E872" s="434" t="s">
        <v>65</v>
      </c>
      <c r="F872" s="220">
        <v>25000</v>
      </c>
      <c r="G872" s="191">
        <f>SUM(G873)</f>
        <v>25000</v>
      </c>
      <c r="H872" s="33">
        <f>G872*100/F872</f>
        <v>100</v>
      </c>
      <c r="I872" s="68">
        <v>0</v>
      </c>
      <c r="J872" s="44"/>
    </row>
    <row r="873" spans="1:9" s="57" customFormat="1" ht="25.5">
      <c r="A873" s="229"/>
      <c r="B873" s="202"/>
      <c r="C873" s="290"/>
      <c r="D873" s="89"/>
      <c r="E873" s="506" t="s">
        <v>272</v>
      </c>
      <c r="F873" s="339" t="s">
        <v>78</v>
      </c>
      <c r="G873" s="46">
        <v>25000</v>
      </c>
      <c r="H873" s="341" t="s">
        <v>78</v>
      </c>
      <c r="I873" s="46">
        <v>0</v>
      </c>
    </row>
    <row r="874" spans="1:10" s="45" customFormat="1" ht="12.75">
      <c r="A874" s="277"/>
      <c r="B874" s="329"/>
      <c r="C874" s="329"/>
      <c r="D874" s="363">
        <v>6059</v>
      </c>
      <c r="E874" s="434" t="s">
        <v>65</v>
      </c>
      <c r="F874" s="220">
        <v>9000</v>
      </c>
      <c r="G874" s="191">
        <f>SUM(G875)</f>
        <v>9000</v>
      </c>
      <c r="H874" s="33">
        <f>G874*100/F874</f>
        <v>100</v>
      </c>
      <c r="I874" s="68">
        <v>0</v>
      </c>
      <c r="J874" s="44"/>
    </row>
    <row r="875" spans="1:9" s="57" customFormat="1" ht="26.25" thickBot="1">
      <c r="A875" s="611"/>
      <c r="B875" s="231"/>
      <c r="C875" s="231"/>
      <c r="D875" s="325"/>
      <c r="E875" s="586" t="s">
        <v>272</v>
      </c>
      <c r="F875" s="397" t="s">
        <v>78</v>
      </c>
      <c r="G875" s="324">
        <v>9000</v>
      </c>
      <c r="H875" s="538" t="s">
        <v>78</v>
      </c>
      <c r="I875" s="324">
        <v>0</v>
      </c>
    </row>
    <row r="876" spans="1:9" s="36" customFormat="1" ht="12.75">
      <c r="A876" s="270">
        <v>921</v>
      </c>
      <c r="B876" s="241"/>
      <c r="C876" s="241"/>
      <c r="D876" s="242"/>
      <c r="E876" s="243" t="s">
        <v>21</v>
      </c>
      <c r="F876" s="244">
        <f>SUM(F877,F889,F901,F910,F923,F932)</f>
        <v>5014225</v>
      </c>
      <c r="G876" s="476">
        <f>SUM(G877,G889,G901,G910,G923,G932)</f>
        <v>4810257.380000001</v>
      </c>
      <c r="H876" s="359">
        <f>G876*100/F876</f>
        <v>95.9322204328685</v>
      </c>
      <c r="I876" s="396">
        <f>SUM(I877,I889,I901,I910,I923,I932)</f>
        <v>2127.03</v>
      </c>
    </row>
    <row r="877" spans="1:9" s="57" customFormat="1" ht="12.75">
      <c r="A877" s="14"/>
      <c r="B877" s="210">
        <v>92105</v>
      </c>
      <c r="C877" s="2"/>
      <c r="D877" s="3"/>
      <c r="E877" s="25" t="s">
        <v>23</v>
      </c>
      <c r="F877" s="47">
        <f>SUM(F878)</f>
        <v>42000</v>
      </c>
      <c r="G877" s="540">
        <f>SUM(G878)</f>
        <v>42000</v>
      </c>
      <c r="H877" s="26">
        <f>G877*100/F877</f>
        <v>100</v>
      </c>
      <c r="I877" s="27">
        <v>0</v>
      </c>
    </row>
    <row r="878" spans="1:9" s="57" customFormat="1" ht="12.75">
      <c r="A878" s="60"/>
      <c r="B878" s="28"/>
      <c r="C878" s="81"/>
      <c r="D878" s="81"/>
      <c r="E878" s="40" t="s">
        <v>76</v>
      </c>
      <c r="F878" s="185">
        <f>SUM(F880)</f>
        <v>42000</v>
      </c>
      <c r="G878" s="575">
        <f>SUM(G880)</f>
        <v>42000</v>
      </c>
      <c r="H878" s="33">
        <f>G878*100/F878</f>
        <v>100</v>
      </c>
      <c r="I878" s="34">
        <v>0</v>
      </c>
    </row>
    <row r="879" spans="1:12" s="45" customFormat="1" ht="12.75">
      <c r="A879" s="60"/>
      <c r="B879" s="465"/>
      <c r="C879" s="70"/>
      <c r="D879" s="70"/>
      <c r="E879" s="622" t="s">
        <v>82</v>
      </c>
      <c r="F879" s="187"/>
      <c r="G879" s="113"/>
      <c r="H879" s="33" t="s">
        <v>78</v>
      </c>
      <c r="I879" s="34"/>
      <c r="K879" s="350" t="s">
        <v>78</v>
      </c>
      <c r="L879" s="350">
        <f>SUM(G883:G888)</f>
        <v>42000</v>
      </c>
    </row>
    <row r="880" spans="1:11" s="45" customFormat="1" ht="12.75">
      <c r="A880" s="63"/>
      <c r="B880" s="37"/>
      <c r="C880" s="171"/>
      <c r="D880" s="162">
        <v>2820</v>
      </c>
      <c r="E880" s="163" t="s">
        <v>45</v>
      </c>
      <c r="F880" s="188">
        <v>42000</v>
      </c>
      <c r="G880" s="541">
        <v>42000</v>
      </c>
      <c r="H880" s="52">
        <f>G880*100/F880</f>
        <v>100</v>
      </c>
      <c r="I880" s="131">
        <v>0</v>
      </c>
      <c r="K880" s="350" t="s">
        <v>78</v>
      </c>
    </row>
    <row r="881" spans="1:9" s="45" customFormat="1" ht="12.75">
      <c r="A881" s="63"/>
      <c r="B881" s="37"/>
      <c r="C881" s="35"/>
      <c r="D881" s="35"/>
      <c r="E881" s="165" t="s">
        <v>35</v>
      </c>
      <c r="F881" s="35"/>
      <c r="G881" s="501"/>
      <c r="H881" s="117" t="s">
        <v>78</v>
      </c>
      <c r="I881" s="124"/>
    </row>
    <row r="882" spans="1:12" s="45" customFormat="1" ht="12.75">
      <c r="A882" s="60"/>
      <c r="B882" s="28"/>
      <c r="C882" s="436"/>
      <c r="D882" s="436"/>
      <c r="E882" s="438" t="s">
        <v>115</v>
      </c>
      <c r="F882" s="101"/>
      <c r="G882" s="495"/>
      <c r="H882" s="23"/>
      <c r="I882" s="118"/>
      <c r="L882" s="350">
        <f>SUM(G883:G888)</f>
        <v>42000</v>
      </c>
    </row>
    <row r="883" spans="1:9" s="45" customFormat="1" ht="12.75">
      <c r="A883" s="43"/>
      <c r="B883" s="211"/>
      <c r="C883" s="44"/>
      <c r="D883" s="44"/>
      <c r="E883" s="402" t="s">
        <v>116</v>
      </c>
      <c r="F883" s="340"/>
      <c r="G883" s="46">
        <v>4550</v>
      </c>
      <c r="H883" s="348"/>
      <c r="I883" s="46">
        <v>0</v>
      </c>
    </row>
    <row r="884" spans="1:9" s="45" customFormat="1" ht="12.75">
      <c r="A884" s="202"/>
      <c r="B884" s="43"/>
      <c r="C884" s="44"/>
      <c r="D884" s="44"/>
      <c r="E884" s="402" t="s">
        <v>14</v>
      </c>
      <c r="F884" s="340"/>
      <c r="G884" s="46">
        <v>10920</v>
      </c>
      <c r="H884" s="348"/>
      <c r="I884" s="46">
        <v>0</v>
      </c>
    </row>
    <row r="885" spans="1:9" s="45" customFormat="1" ht="12.75">
      <c r="A885" s="202"/>
      <c r="B885" s="43"/>
      <c r="C885" s="44"/>
      <c r="D885" s="44"/>
      <c r="E885" s="402" t="s">
        <v>117</v>
      </c>
      <c r="F885" s="340"/>
      <c r="G885" s="46">
        <v>900</v>
      </c>
      <c r="H885" s="348"/>
      <c r="I885" s="46">
        <v>0</v>
      </c>
    </row>
    <row r="886" spans="1:9" s="5" customFormat="1" ht="12.75">
      <c r="A886" s="43"/>
      <c r="B886" s="211"/>
      <c r="C886" s="44"/>
      <c r="D886" s="44"/>
      <c r="E886" s="402" t="s">
        <v>150</v>
      </c>
      <c r="F886" s="340"/>
      <c r="G886" s="46">
        <v>14000</v>
      </c>
      <c r="H886" s="348"/>
      <c r="I886" s="46">
        <v>0</v>
      </c>
    </row>
    <row r="887" spans="1:9" s="36" customFormat="1" ht="12.75">
      <c r="A887" s="43"/>
      <c r="B887" s="211"/>
      <c r="C887" s="44"/>
      <c r="D887" s="211"/>
      <c r="E887" s="402" t="s">
        <v>118</v>
      </c>
      <c r="F887" s="340"/>
      <c r="G887" s="46">
        <v>9100</v>
      </c>
      <c r="H887" s="348"/>
      <c r="I887" s="46">
        <v>0</v>
      </c>
    </row>
    <row r="888" spans="1:9" s="36" customFormat="1" ht="25.5">
      <c r="A888" s="202"/>
      <c r="B888" s="212"/>
      <c r="C888" s="83"/>
      <c r="D888" s="89"/>
      <c r="E888" s="406" t="s">
        <v>161</v>
      </c>
      <c r="F888" s="340"/>
      <c r="G888" s="46">
        <v>2530</v>
      </c>
      <c r="H888" s="348"/>
      <c r="I888" s="46">
        <v>0</v>
      </c>
    </row>
    <row r="889" spans="1:9" s="57" customFormat="1" ht="12.75">
      <c r="A889" s="13"/>
      <c r="B889" s="93">
        <v>92109</v>
      </c>
      <c r="C889" s="8"/>
      <c r="D889" s="9"/>
      <c r="E889" s="94" t="s">
        <v>119</v>
      </c>
      <c r="F889" s="189">
        <f>SUM(F894,F890)</f>
        <v>639000</v>
      </c>
      <c r="G889" s="189">
        <f>SUM(G894,G890)</f>
        <v>638400</v>
      </c>
      <c r="H889" s="26">
        <f>G889*100/F889</f>
        <v>99.90610328638498</v>
      </c>
      <c r="I889" s="59">
        <v>0</v>
      </c>
    </row>
    <row r="890" spans="1:9" s="5" customFormat="1" ht="12.75">
      <c r="A890" s="60"/>
      <c r="B890" s="126"/>
      <c r="C890" s="30"/>
      <c r="D890" s="29"/>
      <c r="E890" s="31" t="s">
        <v>76</v>
      </c>
      <c r="F890" s="91">
        <f>SUM(F892)</f>
        <v>633000</v>
      </c>
      <c r="G890" s="148">
        <f>SUM(G892)</f>
        <v>633000</v>
      </c>
      <c r="H890" s="33">
        <f>G890*100/F890</f>
        <v>100</v>
      </c>
      <c r="I890" s="34">
        <v>0</v>
      </c>
    </row>
    <row r="891" spans="1:9" s="36" customFormat="1" ht="12.75">
      <c r="A891" s="63"/>
      <c r="B891" s="64"/>
      <c r="C891" s="39"/>
      <c r="D891" s="39"/>
      <c r="E891" s="40" t="s">
        <v>82</v>
      </c>
      <c r="F891" s="41"/>
      <c r="G891" s="113"/>
      <c r="H891" s="50" t="s">
        <v>78</v>
      </c>
      <c r="I891" s="49"/>
    </row>
    <row r="892" spans="1:9" s="36" customFormat="1" ht="25.5">
      <c r="A892" s="63"/>
      <c r="B892" s="37"/>
      <c r="C892" s="39"/>
      <c r="D892" s="42">
        <v>2480</v>
      </c>
      <c r="E892" s="40" t="s">
        <v>307</v>
      </c>
      <c r="F892" s="88">
        <v>633000</v>
      </c>
      <c r="G892" s="541">
        <v>633000</v>
      </c>
      <c r="H892" s="190">
        <f>G892*100/F892</f>
        <v>100</v>
      </c>
      <c r="I892" s="49">
        <v>0</v>
      </c>
    </row>
    <row r="893" spans="1:9" s="57" customFormat="1" ht="12.75">
      <c r="A893" s="37"/>
      <c r="B893" s="390"/>
      <c r="C893" s="54"/>
      <c r="D893" s="54"/>
      <c r="E893" s="55" t="s">
        <v>308</v>
      </c>
      <c r="F893" s="53"/>
      <c r="G893" s="495"/>
      <c r="H893" s="130" t="s">
        <v>78</v>
      </c>
      <c r="I893" s="191"/>
    </row>
    <row r="894" spans="1:9" s="5" customFormat="1" ht="12.75">
      <c r="A894" s="28"/>
      <c r="B894" s="81"/>
      <c r="C894" s="30"/>
      <c r="D894" s="29"/>
      <c r="E894" s="31" t="s">
        <v>20</v>
      </c>
      <c r="F894" s="91">
        <f>SUM(F896)</f>
        <v>6000</v>
      </c>
      <c r="G894" s="148">
        <f>SUM(G896)</f>
        <v>5400</v>
      </c>
      <c r="H894" s="33">
        <f>G894*100/F894</f>
        <v>90</v>
      </c>
      <c r="I894" s="68">
        <v>0</v>
      </c>
    </row>
    <row r="895" spans="1:13" s="135" customFormat="1" ht="12.75">
      <c r="A895" s="63"/>
      <c r="B895" s="64"/>
      <c r="C895" s="39"/>
      <c r="D895" s="39"/>
      <c r="E895" s="40" t="s">
        <v>82</v>
      </c>
      <c r="F895" s="41"/>
      <c r="G895" s="160"/>
      <c r="H895" s="50" t="s">
        <v>78</v>
      </c>
      <c r="I895" s="49"/>
      <c r="K895" s="453">
        <f>SUM(F914:F929)</f>
        <v>6873058</v>
      </c>
      <c r="L895" s="336">
        <f>SUM(G914:G929)</f>
        <v>9729059.550000003</v>
      </c>
      <c r="M895" s="336">
        <f>SUM(I914:I929)</f>
        <v>6381.09</v>
      </c>
    </row>
    <row r="896" spans="1:9" s="36" customFormat="1" ht="12.75">
      <c r="A896" s="63"/>
      <c r="B896" s="37"/>
      <c r="C896" s="364"/>
      <c r="D896" s="303">
        <v>6050</v>
      </c>
      <c r="E896" s="398" t="s">
        <v>65</v>
      </c>
      <c r="F896" s="193">
        <v>6000</v>
      </c>
      <c r="G896" s="549">
        <v>5400</v>
      </c>
      <c r="H896" s="98">
        <f>G896*100/F896</f>
        <v>90</v>
      </c>
      <c r="I896" s="170">
        <v>0</v>
      </c>
    </row>
    <row r="897" spans="1:12" s="135" customFormat="1" ht="38.25">
      <c r="A897" s="212"/>
      <c r="B897" s="212"/>
      <c r="C897" s="83"/>
      <c r="D897" s="89"/>
      <c r="E897" s="508" t="s">
        <v>350</v>
      </c>
      <c r="F897" s="374" t="s">
        <v>78</v>
      </c>
      <c r="G897" s="544">
        <v>5400</v>
      </c>
      <c r="H897" s="344" t="s">
        <v>78</v>
      </c>
      <c r="I897" s="225">
        <v>0</v>
      </c>
      <c r="L897" s="336">
        <f>SUM(G897:G903)</f>
        <v>985400</v>
      </c>
    </row>
    <row r="898" spans="1:9" s="57" customFormat="1" ht="12.75">
      <c r="A898" s="15" t="s">
        <v>75</v>
      </c>
      <c r="B898" s="16">
        <v>16</v>
      </c>
      <c r="C898" s="56"/>
      <c r="D898" s="56"/>
      <c r="E898" s="79"/>
      <c r="F898" s="56"/>
      <c r="G898" s="498"/>
      <c r="H898" s="80" t="s">
        <v>78</v>
      </c>
      <c r="I898" s="78"/>
    </row>
    <row r="899" spans="1:9" s="5" customFormat="1" ht="13.5" thickBot="1">
      <c r="A899" s="15"/>
      <c r="B899" s="16"/>
      <c r="C899" s="56"/>
      <c r="D899" s="56"/>
      <c r="E899" s="79"/>
      <c r="F899" s="56"/>
      <c r="G899" s="498"/>
      <c r="H899" s="80"/>
      <c r="I899" s="78"/>
    </row>
    <row r="900" spans="1:9" s="36" customFormat="1" ht="13.5" thickBot="1">
      <c r="A900" s="19" t="s">
        <v>37</v>
      </c>
      <c r="B900" s="20" t="s">
        <v>70</v>
      </c>
      <c r="C900" s="655" t="s">
        <v>50</v>
      </c>
      <c r="D900" s="656"/>
      <c r="E900" s="21" t="s">
        <v>36</v>
      </c>
      <c r="F900" s="20" t="s">
        <v>79</v>
      </c>
      <c r="G900" s="409" t="s">
        <v>80</v>
      </c>
      <c r="H900" s="22" t="s">
        <v>81</v>
      </c>
      <c r="I900" s="201" t="s">
        <v>86</v>
      </c>
    </row>
    <row r="901" spans="1:9" s="57" customFormat="1" ht="12.75">
      <c r="A901" s="13"/>
      <c r="B901" s="93">
        <v>92116</v>
      </c>
      <c r="C901" s="8"/>
      <c r="D901" s="9"/>
      <c r="E901" s="94" t="s">
        <v>71</v>
      </c>
      <c r="F901" s="189">
        <f>SUM(F906,F902)</f>
        <v>510000</v>
      </c>
      <c r="G901" s="189">
        <f>SUM(G906,G902)</f>
        <v>490000</v>
      </c>
      <c r="H901" s="26">
        <f>G901*100/F901</f>
        <v>96.07843137254902</v>
      </c>
      <c r="I901" s="59">
        <f>SUM(I902)</f>
        <v>0</v>
      </c>
    </row>
    <row r="902" spans="1:10" s="18" customFormat="1" ht="12.75">
      <c r="A902" s="60"/>
      <c r="B902" s="30"/>
      <c r="C902" s="30"/>
      <c r="D902" s="29"/>
      <c r="E902" s="31" t="s">
        <v>76</v>
      </c>
      <c r="F902" s="91">
        <f>SUM(F904)</f>
        <v>490000</v>
      </c>
      <c r="G902" s="148">
        <f>SUM(G904)</f>
        <v>490000</v>
      </c>
      <c r="H902" s="33">
        <f>G902*100/F902</f>
        <v>100</v>
      </c>
      <c r="I902" s="34">
        <v>0</v>
      </c>
      <c r="J902" s="17"/>
    </row>
    <row r="903" spans="1:9" s="36" customFormat="1" ht="12.75">
      <c r="A903" s="63"/>
      <c r="B903" s="493"/>
      <c r="C903" s="102"/>
      <c r="D903" s="70"/>
      <c r="E903" s="72" t="s">
        <v>82</v>
      </c>
      <c r="F903" s="209"/>
      <c r="G903" s="113"/>
      <c r="H903" s="33" t="s">
        <v>78</v>
      </c>
      <c r="I903" s="34"/>
    </row>
    <row r="904" spans="1:9" s="57" customFormat="1" ht="25.5">
      <c r="A904" s="37"/>
      <c r="B904" s="35"/>
      <c r="C904" s="38"/>
      <c r="D904" s="42">
        <v>2480</v>
      </c>
      <c r="E904" s="40" t="s">
        <v>307</v>
      </c>
      <c r="F904" s="88">
        <v>490000</v>
      </c>
      <c r="G904" s="541">
        <v>490000</v>
      </c>
      <c r="H904" s="190">
        <f>G904*100/F904</f>
        <v>100</v>
      </c>
      <c r="I904" s="49">
        <v>0</v>
      </c>
    </row>
    <row r="905" spans="1:9" s="36" customFormat="1" ht="25.5">
      <c r="A905" s="37"/>
      <c r="B905" s="110"/>
      <c r="C905" s="53"/>
      <c r="D905" s="54"/>
      <c r="E905" s="55" t="s">
        <v>309</v>
      </c>
      <c r="F905" s="53"/>
      <c r="G905" s="495"/>
      <c r="H905" s="130" t="s">
        <v>78</v>
      </c>
      <c r="I905" s="191"/>
    </row>
    <row r="906" spans="1:9" s="5" customFormat="1" ht="12.75">
      <c r="A906" s="28"/>
      <c r="B906" s="81"/>
      <c r="C906" s="30"/>
      <c r="D906" s="29"/>
      <c r="E906" s="31" t="s">
        <v>20</v>
      </c>
      <c r="F906" s="91">
        <f>SUM(F908)</f>
        <v>20000</v>
      </c>
      <c r="G906" s="148">
        <f>SUM(G908)</f>
        <v>0</v>
      </c>
      <c r="H906" s="33">
        <f>G906*100/F906</f>
        <v>0</v>
      </c>
      <c r="I906" s="68">
        <v>0</v>
      </c>
    </row>
    <row r="907" spans="1:13" s="135" customFormat="1" ht="12.75">
      <c r="A907" s="63"/>
      <c r="B907" s="64"/>
      <c r="C907" s="39"/>
      <c r="D907" s="39"/>
      <c r="E907" s="40" t="s">
        <v>82</v>
      </c>
      <c r="F907" s="41"/>
      <c r="G907" s="160"/>
      <c r="H907" s="50" t="s">
        <v>78</v>
      </c>
      <c r="I907" s="49"/>
      <c r="K907" s="453">
        <f>SUM(F920:F935)</f>
        <v>2283070</v>
      </c>
      <c r="L907" s="336">
        <f>SUM(G920:G935)</f>
        <v>5251973.430000002</v>
      </c>
      <c r="M907" s="336">
        <f>SUM(I920:I935)</f>
        <v>0</v>
      </c>
    </row>
    <row r="908" spans="1:9" s="36" customFormat="1" ht="12.75">
      <c r="A908" s="63"/>
      <c r="B908" s="37"/>
      <c r="C908" s="364"/>
      <c r="D908" s="303">
        <v>6050</v>
      </c>
      <c r="E908" s="398" t="s">
        <v>65</v>
      </c>
      <c r="F908" s="193">
        <v>20000</v>
      </c>
      <c r="G908" s="549">
        <v>0</v>
      </c>
      <c r="H908" s="98">
        <f>G908*100/F908</f>
        <v>0</v>
      </c>
      <c r="I908" s="170">
        <v>0</v>
      </c>
    </row>
    <row r="909" spans="1:12" s="135" customFormat="1" ht="38.25">
      <c r="A909" s="43"/>
      <c r="B909" s="211"/>
      <c r="C909" s="44"/>
      <c r="D909" s="211"/>
      <c r="E909" s="508" t="s">
        <v>351</v>
      </c>
      <c r="F909" s="374" t="s">
        <v>78</v>
      </c>
      <c r="G909" s="544">
        <v>0</v>
      </c>
      <c r="H909" s="344" t="s">
        <v>78</v>
      </c>
      <c r="I909" s="225">
        <v>0</v>
      </c>
      <c r="L909" s="336">
        <f>SUM(G909:G912)</f>
        <v>3779450.7</v>
      </c>
    </row>
    <row r="910" spans="1:9" s="57" customFormat="1" ht="12.75">
      <c r="A910" s="13"/>
      <c r="B910" s="99">
        <v>92118</v>
      </c>
      <c r="C910" s="2"/>
      <c r="D910" s="3"/>
      <c r="E910" s="94" t="s">
        <v>52</v>
      </c>
      <c r="F910" s="189">
        <f>SUM(F915,F911)</f>
        <v>3602282</v>
      </c>
      <c r="G910" s="551">
        <f>SUM(G915,G911)</f>
        <v>3467197.7</v>
      </c>
      <c r="H910" s="26">
        <f>G910*100/F910</f>
        <v>96.25003539423065</v>
      </c>
      <c r="I910" s="59">
        <f>SUM(I915,I911)</f>
        <v>2127.03</v>
      </c>
    </row>
    <row r="911" spans="1:9" s="36" customFormat="1" ht="12.75">
      <c r="A911" s="28"/>
      <c r="B911" s="29"/>
      <c r="C911" s="30"/>
      <c r="D911" s="29"/>
      <c r="E911" s="31" t="s">
        <v>76</v>
      </c>
      <c r="F911" s="91">
        <f>SUM(F913)</f>
        <v>312253</v>
      </c>
      <c r="G911" s="148">
        <f>SUM(G913)</f>
        <v>312253</v>
      </c>
      <c r="H911" s="33">
        <f>G911*100/F911</f>
        <v>100</v>
      </c>
      <c r="I911" s="34">
        <v>0</v>
      </c>
    </row>
    <row r="912" spans="1:9" s="36" customFormat="1" ht="12.75">
      <c r="A912" s="37"/>
      <c r="B912" s="35"/>
      <c r="C912" s="38"/>
      <c r="D912" s="39"/>
      <c r="E912" s="40" t="s">
        <v>82</v>
      </c>
      <c r="F912" s="41"/>
      <c r="G912" s="113"/>
      <c r="H912" s="117" t="s">
        <v>78</v>
      </c>
      <c r="I912" s="160"/>
    </row>
    <row r="913" spans="1:11" s="36" customFormat="1" ht="25.5">
      <c r="A913" s="60"/>
      <c r="B913" s="112"/>
      <c r="C913" s="126"/>
      <c r="D913" s="42">
        <v>2480</v>
      </c>
      <c r="E913" s="40" t="s">
        <v>307</v>
      </c>
      <c r="F913" s="88">
        <v>312253</v>
      </c>
      <c r="G913" s="541">
        <v>312253</v>
      </c>
      <c r="H913" s="52">
        <f>G913*100/F913</f>
        <v>100</v>
      </c>
      <c r="I913" s="131">
        <v>0</v>
      </c>
      <c r="J913" s="35"/>
      <c r="K913" s="351">
        <f>SUM(G918:G923)</f>
        <v>6368418.850000001</v>
      </c>
    </row>
    <row r="914" spans="1:10" s="45" customFormat="1" ht="12.75">
      <c r="A914" s="63"/>
      <c r="B914" s="107"/>
      <c r="C914" s="53"/>
      <c r="D914" s="54"/>
      <c r="E914" s="55" t="s">
        <v>310</v>
      </c>
      <c r="F914" s="53"/>
      <c r="G914" s="496"/>
      <c r="H914" s="23" t="s">
        <v>78</v>
      </c>
      <c r="I914" s="118"/>
      <c r="J914" s="44"/>
    </row>
    <row r="915" spans="1:9" s="5" customFormat="1" ht="12.75">
      <c r="A915" s="28"/>
      <c r="B915" s="81"/>
      <c r="C915" s="30"/>
      <c r="D915" s="29"/>
      <c r="E915" s="31" t="s">
        <v>20</v>
      </c>
      <c r="F915" s="91">
        <f>SUM(F917,F919,F921)</f>
        <v>3290029</v>
      </c>
      <c r="G915" s="91">
        <f>SUM(G917,G919,G921)</f>
        <v>3154944.7</v>
      </c>
      <c r="H915" s="33">
        <f>G915*100/F915</f>
        <v>95.89413041647961</v>
      </c>
      <c r="I915" s="68">
        <f>SUM(I917,I919,I921)</f>
        <v>2127.03</v>
      </c>
    </row>
    <row r="916" spans="1:13" s="135" customFormat="1" ht="12.75">
      <c r="A916" s="63"/>
      <c r="B916" s="64"/>
      <c r="C916" s="70"/>
      <c r="D916" s="70"/>
      <c r="E916" s="72" t="s">
        <v>82</v>
      </c>
      <c r="F916" s="209"/>
      <c r="G916" s="113"/>
      <c r="H916" s="33" t="s">
        <v>78</v>
      </c>
      <c r="I916" s="34"/>
      <c r="K916" s="453">
        <f>SUM(F926:F938)</f>
        <v>349197</v>
      </c>
      <c r="L916" s="336">
        <f>SUM(G926:G938)</f>
        <v>223366.15999999997</v>
      </c>
      <c r="M916" s="336">
        <f>SUM(I926:I938)</f>
        <v>0</v>
      </c>
    </row>
    <row r="917" spans="1:9" s="36" customFormat="1" ht="12.75">
      <c r="A917" s="63"/>
      <c r="B917" s="37"/>
      <c r="C917" s="364"/>
      <c r="D917" s="303">
        <v>6050</v>
      </c>
      <c r="E917" s="398" t="s">
        <v>65</v>
      </c>
      <c r="F917" s="193">
        <v>80029</v>
      </c>
      <c r="G917" s="549">
        <v>29545.7</v>
      </c>
      <c r="H917" s="98">
        <f>G917*100/F917</f>
        <v>36.91874195604093</v>
      </c>
      <c r="I917" s="170">
        <v>2127.03</v>
      </c>
    </row>
    <row r="918" spans="1:9" s="135" customFormat="1" ht="38.25">
      <c r="A918" s="202"/>
      <c r="B918" s="43"/>
      <c r="C918" s="44"/>
      <c r="D918" s="211"/>
      <c r="E918" s="508" t="s">
        <v>199</v>
      </c>
      <c r="F918" s="374" t="s">
        <v>78</v>
      </c>
      <c r="G918" s="544">
        <v>29545.7</v>
      </c>
      <c r="H918" s="344" t="s">
        <v>78</v>
      </c>
      <c r="I918" s="225">
        <v>2127.03</v>
      </c>
    </row>
    <row r="919" spans="1:9" s="36" customFormat="1" ht="12.75">
      <c r="A919" s="63"/>
      <c r="B919" s="37"/>
      <c r="C919" s="364"/>
      <c r="D919" s="303">
        <v>6057</v>
      </c>
      <c r="E919" s="398" t="s">
        <v>65</v>
      </c>
      <c r="F919" s="193">
        <v>1410000</v>
      </c>
      <c r="G919" s="549">
        <v>1372987.79</v>
      </c>
      <c r="H919" s="98">
        <f>G919*100/F919</f>
        <v>97.37502056737588</v>
      </c>
      <c r="I919" s="170">
        <v>0</v>
      </c>
    </row>
    <row r="920" spans="1:9" s="135" customFormat="1" ht="38.25">
      <c r="A920" s="202"/>
      <c r="B920" s="43"/>
      <c r="C920" s="44"/>
      <c r="D920" s="211"/>
      <c r="E920" s="508" t="s">
        <v>199</v>
      </c>
      <c r="F920" s="374" t="s">
        <v>78</v>
      </c>
      <c r="G920" s="544">
        <v>1372987.79</v>
      </c>
      <c r="H920" s="344" t="s">
        <v>78</v>
      </c>
      <c r="I920" s="225">
        <v>0</v>
      </c>
    </row>
    <row r="921" spans="1:9" s="36" customFormat="1" ht="12.75">
      <c r="A921" s="63"/>
      <c r="B921" s="37"/>
      <c r="C921" s="364"/>
      <c r="D921" s="303">
        <v>6059</v>
      </c>
      <c r="E921" s="398" t="s">
        <v>65</v>
      </c>
      <c r="F921" s="193">
        <v>1800000</v>
      </c>
      <c r="G921" s="549">
        <v>1752411.21</v>
      </c>
      <c r="H921" s="98">
        <f>G921*100/F921</f>
        <v>97.35617833333333</v>
      </c>
      <c r="I921" s="170">
        <v>0</v>
      </c>
    </row>
    <row r="922" spans="1:9" s="135" customFormat="1" ht="38.25">
      <c r="A922" s="202"/>
      <c r="B922" s="212"/>
      <c r="C922" s="83"/>
      <c r="D922" s="89"/>
      <c r="E922" s="508" t="s">
        <v>199</v>
      </c>
      <c r="F922" s="374" t="s">
        <v>78</v>
      </c>
      <c r="G922" s="544">
        <v>1752411.21</v>
      </c>
      <c r="H922" s="344" t="s">
        <v>78</v>
      </c>
      <c r="I922" s="225">
        <v>0</v>
      </c>
    </row>
    <row r="923" spans="1:9" s="36" customFormat="1" ht="12.75">
      <c r="A923" s="13"/>
      <c r="B923" s="93">
        <v>92120</v>
      </c>
      <c r="C923" s="2"/>
      <c r="D923" s="3"/>
      <c r="E923" s="25" t="s">
        <v>155</v>
      </c>
      <c r="F923" s="90">
        <f>SUM(F924,F928)</f>
        <v>102000</v>
      </c>
      <c r="G923" s="90">
        <f>SUM(G924,G928)</f>
        <v>88075.15</v>
      </c>
      <c r="H923" s="384">
        <f>G923*100/F923</f>
        <v>86.3481862745098</v>
      </c>
      <c r="I923" s="27">
        <f>SUM(I924)</f>
        <v>0</v>
      </c>
    </row>
    <row r="924" spans="1:9" s="36" customFormat="1" ht="76.5">
      <c r="A924" s="112"/>
      <c r="B924" s="126"/>
      <c r="C924" s="30"/>
      <c r="D924" s="29"/>
      <c r="E924" s="31" t="s">
        <v>311</v>
      </c>
      <c r="F924" s="132">
        <f>SUM(F926:F927)</f>
        <v>89000</v>
      </c>
      <c r="G924" s="132">
        <f>SUM(G926:G927)</f>
        <v>88075.15</v>
      </c>
      <c r="H924" s="134">
        <f>G924*100/F924</f>
        <v>98.96084269662921</v>
      </c>
      <c r="I924" s="133">
        <f>SUM(I926)</f>
        <v>0</v>
      </c>
    </row>
    <row r="925" spans="1:11" s="36" customFormat="1" ht="12.75">
      <c r="A925" s="367"/>
      <c r="B925" s="335"/>
      <c r="C925" s="181"/>
      <c r="D925" s="181"/>
      <c r="E925" s="72" t="s">
        <v>82</v>
      </c>
      <c r="F925" s="209"/>
      <c r="G925" s="113"/>
      <c r="H925" s="69" t="s">
        <v>78</v>
      </c>
      <c r="I925" s="34"/>
      <c r="J925" s="35"/>
      <c r="K925" s="351" t="e">
        <f>SUM(#REF!)</f>
        <v>#REF!</v>
      </c>
    </row>
    <row r="926" spans="1:10" s="45" customFormat="1" ht="25.5">
      <c r="A926" s="136"/>
      <c r="B926" s="136"/>
      <c r="C926" s="181"/>
      <c r="D926" s="71">
        <v>4170</v>
      </c>
      <c r="E926" s="31" t="s">
        <v>89</v>
      </c>
      <c r="F926" s="175">
        <v>6000</v>
      </c>
      <c r="G926" s="113">
        <v>5800</v>
      </c>
      <c r="H926" s="152">
        <f>G926*100/F926</f>
        <v>96.66666666666667</v>
      </c>
      <c r="I926" s="133">
        <v>0</v>
      </c>
      <c r="J926" s="44"/>
    </row>
    <row r="927" spans="1:10" s="36" customFormat="1" ht="12.75">
      <c r="A927" s="63"/>
      <c r="B927" s="76"/>
      <c r="C927" s="65"/>
      <c r="D927" s="73">
        <v>4300</v>
      </c>
      <c r="E927" s="31" t="s">
        <v>168</v>
      </c>
      <c r="F927" s="48">
        <v>83000</v>
      </c>
      <c r="G927" s="113">
        <v>82275.15</v>
      </c>
      <c r="H927" s="33">
        <f>G927*100/F927</f>
        <v>99.12668674698794</v>
      </c>
      <c r="I927" s="34">
        <v>0</v>
      </c>
      <c r="J927" s="35"/>
    </row>
    <row r="928" spans="1:9" s="5" customFormat="1" ht="12.75">
      <c r="A928" s="28"/>
      <c r="B928" s="81"/>
      <c r="C928" s="30"/>
      <c r="D928" s="29"/>
      <c r="E928" s="31" t="s">
        <v>20</v>
      </c>
      <c r="F928" s="91">
        <f>SUM(F930)</f>
        <v>13000</v>
      </c>
      <c r="G928" s="91">
        <f>SUM(G930)</f>
        <v>0</v>
      </c>
      <c r="H928" s="33">
        <f>G928*100/F928</f>
        <v>0</v>
      </c>
      <c r="I928" s="68">
        <v>0</v>
      </c>
    </row>
    <row r="929" spans="1:13" s="135" customFormat="1" ht="12.75">
      <c r="A929" s="63"/>
      <c r="B929" s="64"/>
      <c r="C929" s="39"/>
      <c r="D929" s="39"/>
      <c r="E929" s="40" t="s">
        <v>82</v>
      </c>
      <c r="F929" s="41"/>
      <c r="G929" s="160"/>
      <c r="H929" s="50" t="s">
        <v>78</v>
      </c>
      <c r="I929" s="49"/>
      <c r="K929" s="453">
        <f>SUM(F957:F968)</f>
        <v>1805000</v>
      </c>
      <c r="L929" s="336">
        <f>SUM(G957:G968)</f>
        <v>2105694.39</v>
      </c>
      <c r="M929" s="336">
        <f>SUM(I957:I968)</f>
        <v>0</v>
      </c>
    </row>
    <row r="930" spans="1:9" s="36" customFormat="1" ht="51">
      <c r="A930" s="63"/>
      <c r="B930" s="37"/>
      <c r="C930" s="364"/>
      <c r="D930" s="303">
        <v>6570</v>
      </c>
      <c r="E930" s="398" t="s">
        <v>276</v>
      </c>
      <c r="F930" s="193">
        <v>13000</v>
      </c>
      <c r="G930" s="549">
        <v>0</v>
      </c>
      <c r="H930" s="98">
        <f>G930*100/F930</f>
        <v>0</v>
      </c>
      <c r="I930" s="170">
        <v>0</v>
      </c>
    </row>
    <row r="931" spans="1:9" s="135" customFormat="1" ht="38.25">
      <c r="A931" s="43"/>
      <c r="B931" s="212"/>
      <c r="C931" s="83"/>
      <c r="D931" s="89"/>
      <c r="E931" s="508" t="s">
        <v>277</v>
      </c>
      <c r="F931" s="374" t="s">
        <v>78</v>
      </c>
      <c r="G931" s="544">
        <v>0</v>
      </c>
      <c r="H931" s="344" t="s">
        <v>78</v>
      </c>
      <c r="I931" s="225">
        <v>0</v>
      </c>
    </row>
    <row r="932" spans="1:9" s="57" customFormat="1" ht="12.75">
      <c r="A932" s="13"/>
      <c r="B932" s="93">
        <v>92195</v>
      </c>
      <c r="C932" s="8"/>
      <c r="D932" s="9"/>
      <c r="E932" s="25" t="s">
        <v>57</v>
      </c>
      <c r="F932" s="90">
        <f>SUM(F933,F939,F946)</f>
        <v>118943</v>
      </c>
      <c r="G932" s="90">
        <f>SUM(G933,G939,G946)</f>
        <v>84584.53</v>
      </c>
      <c r="H932" s="26">
        <f>G932*100/F932</f>
        <v>71.11349974357465</v>
      </c>
      <c r="I932" s="27">
        <f>SUM(I933)</f>
        <v>0</v>
      </c>
    </row>
    <row r="933" spans="1:10" s="18" customFormat="1" ht="38.25">
      <c r="A933" s="60"/>
      <c r="B933" s="126"/>
      <c r="C933" s="30"/>
      <c r="D933" s="29"/>
      <c r="E933" s="31" t="s">
        <v>125</v>
      </c>
      <c r="F933" s="91">
        <f>SUM(F935:F938)</f>
        <v>57627</v>
      </c>
      <c r="G933" s="148">
        <f>SUM(G935:G938)</f>
        <v>25353.239999999998</v>
      </c>
      <c r="H933" s="33">
        <f>G933*100/F933</f>
        <v>43.99541881409756</v>
      </c>
      <c r="I933" s="34">
        <f>SUM(I935:I938)</f>
        <v>0</v>
      </c>
      <c r="J933" s="17"/>
    </row>
    <row r="934" spans="1:9" s="36" customFormat="1" ht="12.75">
      <c r="A934" s="60"/>
      <c r="B934" s="465"/>
      <c r="C934" s="70"/>
      <c r="D934" s="70"/>
      <c r="E934" s="72" t="s">
        <v>82</v>
      </c>
      <c r="F934" s="103"/>
      <c r="G934" s="113"/>
      <c r="H934" s="23" t="s">
        <v>78</v>
      </c>
      <c r="I934" s="113"/>
    </row>
    <row r="935" spans="1:10" s="57" customFormat="1" ht="12.75">
      <c r="A935" s="28"/>
      <c r="B935" s="437"/>
      <c r="C935" s="29"/>
      <c r="D935" s="311">
        <v>4110</v>
      </c>
      <c r="E935" s="182" t="s">
        <v>73</v>
      </c>
      <c r="F935" s="150">
        <v>500</v>
      </c>
      <c r="G935" s="113">
        <v>0</v>
      </c>
      <c r="H935" s="385">
        <f>G935*100/F935</f>
        <v>0</v>
      </c>
      <c r="I935" s="113">
        <v>0</v>
      </c>
      <c r="J935" s="56"/>
    </row>
    <row r="936" spans="1:12" s="57" customFormat="1" ht="25.5">
      <c r="A936" s="28"/>
      <c r="B936" s="28"/>
      <c r="C936" s="97"/>
      <c r="D936" s="535">
        <v>4170</v>
      </c>
      <c r="E936" s="492" t="s">
        <v>153</v>
      </c>
      <c r="F936" s="175">
        <v>3000</v>
      </c>
      <c r="G936" s="113">
        <v>2210</v>
      </c>
      <c r="H936" s="387">
        <f>G936*100/F936</f>
        <v>73.66666666666667</v>
      </c>
      <c r="I936" s="113">
        <v>0</v>
      </c>
      <c r="K936" s="441" t="e">
        <f>SUM(#REF!)</f>
        <v>#REF!</v>
      </c>
      <c r="L936" s="386" t="e">
        <f>SUM(#REF!)</f>
        <v>#REF!</v>
      </c>
    </row>
    <row r="937" spans="1:9" s="57" customFormat="1" ht="12.75">
      <c r="A937" s="60"/>
      <c r="B937" s="28"/>
      <c r="C937" s="29"/>
      <c r="D937" s="311">
        <v>4210</v>
      </c>
      <c r="E937" s="182" t="s">
        <v>165</v>
      </c>
      <c r="F937" s="524">
        <v>12688</v>
      </c>
      <c r="G937" s="113">
        <v>10343.25</v>
      </c>
      <c r="H937" s="385">
        <f>G937*100/F937</f>
        <v>81.51994010088272</v>
      </c>
      <c r="I937" s="113">
        <v>0</v>
      </c>
    </row>
    <row r="938" spans="1:10" s="57" customFormat="1" ht="12.75">
      <c r="A938" s="28"/>
      <c r="B938" s="407"/>
      <c r="C938" s="97"/>
      <c r="D938" s="535">
        <v>4300</v>
      </c>
      <c r="E938" s="492" t="s">
        <v>168</v>
      </c>
      <c r="F938" s="183">
        <v>41439</v>
      </c>
      <c r="G938" s="113">
        <v>12799.99</v>
      </c>
      <c r="H938" s="385">
        <f>G938*100/F938</f>
        <v>30.888752141702263</v>
      </c>
      <c r="I938" s="113">
        <v>0</v>
      </c>
      <c r="J938" s="56"/>
    </row>
    <row r="939" spans="1:10" s="36" customFormat="1" ht="51">
      <c r="A939" s="28"/>
      <c r="B939" s="640"/>
      <c r="C939" s="641"/>
      <c r="D939" s="642"/>
      <c r="E939" s="55" t="s">
        <v>330</v>
      </c>
      <c r="F939" s="62">
        <f>SUM(F941:F945)</f>
        <v>32816</v>
      </c>
      <c r="G939" s="62">
        <f>SUM(G941:G945)</f>
        <v>30817.39</v>
      </c>
      <c r="H939" s="33">
        <f>G939*100/F939</f>
        <v>93.90964773281326</v>
      </c>
      <c r="I939" s="68">
        <f>SUM(I943:I945)</f>
        <v>0</v>
      </c>
      <c r="J939" s="35"/>
    </row>
    <row r="940" spans="1:10" s="36" customFormat="1" ht="12.75">
      <c r="A940" s="63"/>
      <c r="B940" s="64"/>
      <c r="C940" s="70"/>
      <c r="D940" s="70"/>
      <c r="E940" s="72" t="s">
        <v>82</v>
      </c>
      <c r="F940" s="103"/>
      <c r="G940" s="113"/>
      <c r="H940" s="33" t="s">
        <v>78</v>
      </c>
      <c r="I940" s="34"/>
      <c r="J940" s="35"/>
    </row>
    <row r="941" spans="1:12" s="57" customFormat="1" ht="25.5">
      <c r="A941" s="28"/>
      <c r="B941" s="28"/>
      <c r="C941" s="97"/>
      <c r="D941" s="535">
        <v>4177</v>
      </c>
      <c r="E941" s="492" t="s">
        <v>153</v>
      </c>
      <c r="F941" s="175">
        <v>3200</v>
      </c>
      <c r="G941" s="113">
        <v>3200</v>
      </c>
      <c r="H941" s="387">
        <f aca="true" t="shared" si="43" ref="H941:H946">G941*100/F941</f>
        <v>100</v>
      </c>
      <c r="I941" s="113">
        <v>0</v>
      </c>
      <c r="K941" s="441" t="e">
        <f>SUM(#REF!)</f>
        <v>#REF!</v>
      </c>
      <c r="L941" s="386" t="e">
        <f>SUM(#REF!)</f>
        <v>#REF!</v>
      </c>
    </row>
    <row r="942" spans="1:12" s="57" customFormat="1" ht="25.5">
      <c r="A942" s="28"/>
      <c r="B942" s="28"/>
      <c r="C942" s="97"/>
      <c r="D942" s="535">
        <v>4179</v>
      </c>
      <c r="E942" s="492" t="s">
        <v>153</v>
      </c>
      <c r="F942" s="175">
        <v>800</v>
      </c>
      <c r="G942" s="113">
        <v>800</v>
      </c>
      <c r="H942" s="387">
        <f t="shared" si="43"/>
        <v>100</v>
      </c>
      <c r="I942" s="113">
        <v>0</v>
      </c>
      <c r="K942" s="441" t="e">
        <f>SUM(#REF!)</f>
        <v>#REF!</v>
      </c>
      <c r="L942" s="386" t="e">
        <f>SUM(#REF!)</f>
        <v>#REF!</v>
      </c>
    </row>
    <row r="943" spans="1:9" s="57" customFormat="1" ht="12.75">
      <c r="A943" s="63"/>
      <c r="B943" s="37"/>
      <c r="C943" s="65"/>
      <c r="D943" s="73">
        <v>4300</v>
      </c>
      <c r="E943" s="31" t="s">
        <v>168</v>
      </c>
      <c r="F943" s="48">
        <v>4116</v>
      </c>
      <c r="G943" s="113">
        <v>2117.07</v>
      </c>
      <c r="H943" s="98">
        <f t="shared" si="43"/>
        <v>51.43513119533528</v>
      </c>
      <c r="I943" s="34">
        <v>0</v>
      </c>
    </row>
    <row r="944" spans="1:9" s="57" customFormat="1" ht="12.75">
      <c r="A944" s="63"/>
      <c r="B944" s="37"/>
      <c r="C944" s="65"/>
      <c r="D944" s="73">
        <v>4307</v>
      </c>
      <c r="E944" s="31" t="s">
        <v>168</v>
      </c>
      <c r="F944" s="48">
        <v>19760</v>
      </c>
      <c r="G944" s="113">
        <v>19760.26</v>
      </c>
      <c r="H944" s="98">
        <f t="shared" si="43"/>
        <v>100.00131578947368</v>
      </c>
      <c r="I944" s="34">
        <v>0</v>
      </c>
    </row>
    <row r="945" spans="1:9" s="57" customFormat="1" ht="12.75">
      <c r="A945" s="63"/>
      <c r="B945" s="37"/>
      <c r="C945" s="65"/>
      <c r="D945" s="73">
        <v>4309</v>
      </c>
      <c r="E945" s="31" t="s">
        <v>168</v>
      </c>
      <c r="F945" s="48">
        <v>4940</v>
      </c>
      <c r="G945" s="113">
        <v>4940.06</v>
      </c>
      <c r="H945" s="98">
        <f t="shared" si="43"/>
        <v>100.0012145748988</v>
      </c>
      <c r="I945" s="34">
        <v>0</v>
      </c>
    </row>
    <row r="946" spans="1:10" s="36" customFormat="1" ht="38.25">
      <c r="A946" s="28"/>
      <c r="B946" s="369"/>
      <c r="C946" s="30"/>
      <c r="D946" s="29"/>
      <c r="E946" s="31" t="s">
        <v>354</v>
      </c>
      <c r="F946" s="62">
        <f>SUM(F948:F950)</f>
        <v>28500</v>
      </c>
      <c r="G946" s="62">
        <f>SUM(G948:G950)</f>
        <v>28413.9</v>
      </c>
      <c r="H946" s="33">
        <f t="shared" si="43"/>
        <v>99.6978947368421</v>
      </c>
      <c r="I946" s="34">
        <f>SUM(I948:I950)</f>
        <v>0</v>
      </c>
      <c r="J946" s="35"/>
    </row>
    <row r="947" spans="1:10" s="36" customFormat="1" ht="12.75">
      <c r="A947" s="63"/>
      <c r="B947" s="64"/>
      <c r="C947" s="70"/>
      <c r="D947" s="70"/>
      <c r="E947" s="72" t="s">
        <v>82</v>
      </c>
      <c r="F947" s="103"/>
      <c r="G947" s="113"/>
      <c r="H947" s="33" t="s">
        <v>78</v>
      </c>
      <c r="I947" s="34"/>
      <c r="J947" s="35"/>
    </row>
    <row r="948" spans="1:9" s="57" customFormat="1" ht="12.75">
      <c r="A948" s="63"/>
      <c r="B948" s="37"/>
      <c r="C948" s="65"/>
      <c r="D948" s="73">
        <v>4300</v>
      </c>
      <c r="E948" s="31" t="s">
        <v>168</v>
      </c>
      <c r="F948" s="48">
        <v>1770</v>
      </c>
      <c r="G948" s="113">
        <v>1683.9</v>
      </c>
      <c r="H948" s="98">
        <f aca="true" t="shared" si="44" ref="H948:H956">G948*100/F948</f>
        <v>95.13559322033899</v>
      </c>
      <c r="I948" s="34">
        <v>0</v>
      </c>
    </row>
    <row r="949" spans="1:9" s="57" customFormat="1" ht="12.75">
      <c r="A949" s="63"/>
      <c r="B949" s="37"/>
      <c r="C949" s="65"/>
      <c r="D949" s="73">
        <v>4307</v>
      </c>
      <c r="E949" s="31" t="s">
        <v>168</v>
      </c>
      <c r="F949" s="48">
        <v>21384</v>
      </c>
      <c r="G949" s="113">
        <v>21384</v>
      </c>
      <c r="H949" s="98">
        <f t="shared" si="44"/>
        <v>100</v>
      </c>
      <c r="I949" s="34">
        <v>0</v>
      </c>
    </row>
    <row r="950" spans="1:9" s="57" customFormat="1" ht="12.75">
      <c r="A950" s="75"/>
      <c r="B950" s="76"/>
      <c r="C950" s="70"/>
      <c r="D950" s="71">
        <v>4309</v>
      </c>
      <c r="E950" s="72" t="s">
        <v>168</v>
      </c>
      <c r="F950" s="230">
        <v>5346</v>
      </c>
      <c r="G950" s="113">
        <v>5346</v>
      </c>
      <c r="H950" s="98">
        <f t="shared" si="44"/>
        <v>100</v>
      </c>
      <c r="I950" s="34">
        <v>0</v>
      </c>
    </row>
    <row r="951" spans="1:9" s="36" customFormat="1" ht="12.75">
      <c r="A951" s="15" t="s">
        <v>75</v>
      </c>
      <c r="B951" s="16">
        <v>17</v>
      </c>
      <c r="C951" s="56"/>
      <c r="D951" s="56"/>
      <c r="E951" s="79"/>
      <c r="F951" s="56"/>
      <c r="G951" s="498"/>
      <c r="H951" s="80" t="s">
        <v>78</v>
      </c>
      <c r="I951" s="78"/>
    </row>
    <row r="952" spans="1:9" s="36" customFormat="1" ht="13.5" thickBot="1">
      <c r="A952" s="15"/>
      <c r="B952" s="16"/>
      <c r="C952" s="56"/>
      <c r="D952" s="56"/>
      <c r="E952" s="79"/>
      <c r="F952" s="56"/>
      <c r="G952" s="498"/>
      <c r="H952" s="80"/>
      <c r="I952" s="78"/>
    </row>
    <row r="953" spans="1:9" s="36" customFormat="1" ht="13.5" thickBot="1">
      <c r="A953" s="19" t="s">
        <v>37</v>
      </c>
      <c r="B953" s="20" t="s">
        <v>70</v>
      </c>
      <c r="C953" s="655" t="s">
        <v>50</v>
      </c>
      <c r="D953" s="656"/>
      <c r="E953" s="21" t="s">
        <v>36</v>
      </c>
      <c r="F953" s="20" t="s">
        <v>79</v>
      </c>
      <c r="G953" s="409" t="s">
        <v>80</v>
      </c>
      <c r="H953" s="22" t="s">
        <v>81</v>
      </c>
      <c r="I953" s="201" t="s">
        <v>86</v>
      </c>
    </row>
    <row r="954" spans="1:9" s="36" customFormat="1" ht="12.75">
      <c r="A954" s="651">
        <v>926</v>
      </c>
      <c r="B954" s="241"/>
      <c r="C954" s="241"/>
      <c r="D954" s="242"/>
      <c r="E954" s="243" t="s">
        <v>198</v>
      </c>
      <c r="F954" s="248">
        <f>SUM(F955,F959,F975)</f>
        <v>1779018</v>
      </c>
      <c r="G954" s="488">
        <f>SUM(G975,G959,G955)</f>
        <v>1727629.1400000001</v>
      </c>
      <c r="H954" s="238">
        <f t="shared" si="44"/>
        <v>97.11139179030229</v>
      </c>
      <c r="I954" s="245">
        <f>SUM(I975,I959,I955)</f>
        <v>0</v>
      </c>
    </row>
    <row r="955" spans="1:9" s="36" customFormat="1" ht="12.75">
      <c r="A955" s="13"/>
      <c r="B955" s="99">
        <v>92604</v>
      </c>
      <c r="C955" s="2"/>
      <c r="D955" s="3"/>
      <c r="E955" s="25" t="s">
        <v>28</v>
      </c>
      <c r="F955" s="90">
        <f>SUM(F956)</f>
        <v>650000</v>
      </c>
      <c r="G955" s="523">
        <f>SUM(G956)</f>
        <v>650000</v>
      </c>
      <c r="H955" s="26">
        <f t="shared" si="44"/>
        <v>100</v>
      </c>
      <c r="I955" s="27">
        <v>0</v>
      </c>
    </row>
    <row r="956" spans="1:9" s="36" customFormat="1" ht="12.75">
      <c r="A956" s="28"/>
      <c r="B956" s="29"/>
      <c r="C956" s="30"/>
      <c r="D956" s="29"/>
      <c r="E956" s="31" t="s">
        <v>76</v>
      </c>
      <c r="F956" s="91">
        <f>SUM(F958)</f>
        <v>650000</v>
      </c>
      <c r="G956" s="148">
        <f>SUM(G958)</f>
        <v>650000</v>
      </c>
      <c r="H956" s="33">
        <f t="shared" si="44"/>
        <v>100</v>
      </c>
      <c r="I956" s="34">
        <v>0</v>
      </c>
    </row>
    <row r="957" spans="1:10" s="36" customFormat="1" ht="12.75">
      <c r="A957" s="37"/>
      <c r="B957" s="35"/>
      <c r="C957" s="38"/>
      <c r="D957" s="39"/>
      <c r="E957" s="40" t="s">
        <v>82</v>
      </c>
      <c r="F957" s="41"/>
      <c r="G957" s="113"/>
      <c r="H957" s="33" t="s">
        <v>78</v>
      </c>
      <c r="I957" s="34"/>
      <c r="J957" s="35"/>
    </row>
    <row r="958" spans="1:10" s="36" customFormat="1" ht="38.25">
      <c r="A958" s="37"/>
      <c r="B958" s="101"/>
      <c r="C958" s="102"/>
      <c r="D958" s="71">
        <v>2650</v>
      </c>
      <c r="E958" s="72" t="s">
        <v>126</v>
      </c>
      <c r="F958" s="192">
        <v>650000</v>
      </c>
      <c r="G958" s="113">
        <v>650000</v>
      </c>
      <c r="H958" s="98">
        <f>G958*100/F958</f>
        <v>100</v>
      </c>
      <c r="I958" s="34">
        <v>0</v>
      </c>
      <c r="J958" s="35"/>
    </row>
    <row r="959" spans="1:9" s="57" customFormat="1" ht="12.75">
      <c r="A959" s="13"/>
      <c r="B959" s="216">
        <v>92605</v>
      </c>
      <c r="C959" s="8"/>
      <c r="D959" s="9"/>
      <c r="E959" s="94" t="s">
        <v>197</v>
      </c>
      <c r="F959" s="401">
        <f>SUM(F960)</f>
        <v>385000</v>
      </c>
      <c r="G959" s="576">
        <f>SUM(G960)</f>
        <v>384998.13</v>
      </c>
      <c r="H959" s="26">
        <f>G959*100/F959</f>
        <v>99.99951428571428</v>
      </c>
      <c r="I959" s="59">
        <v>0</v>
      </c>
    </row>
    <row r="960" spans="1:9" s="57" customFormat="1" ht="25.5">
      <c r="A960" s="28"/>
      <c r="B960" s="215"/>
      <c r="C960" s="81"/>
      <c r="D960" s="81"/>
      <c r="E960" s="186" t="s">
        <v>156</v>
      </c>
      <c r="F960" s="193">
        <f>SUM(F962)</f>
        <v>385000</v>
      </c>
      <c r="G960" s="577">
        <f>SUM(G962)</f>
        <v>384998.13</v>
      </c>
      <c r="H960" s="33">
        <f>G960*100/F960</f>
        <v>99.99951428571428</v>
      </c>
      <c r="I960" s="34">
        <v>0</v>
      </c>
    </row>
    <row r="961" spans="1:12" s="45" customFormat="1" ht="12.75">
      <c r="A961" s="37"/>
      <c r="B961" s="64"/>
      <c r="C961" s="70"/>
      <c r="D961" s="614"/>
      <c r="E961" s="72" t="s">
        <v>82</v>
      </c>
      <c r="F961" s="209"/>
      <c r="G961" s="113"/>
      <c r="H961" s="33" t="s">
        <v>78</v>
      </c>
      <c r="I961" s="34"/>
      <c r="K961" s="350" t="s">
        <v>78</v>
      </c>
      <c r="L961" s="350">
        <f>SUM(G965:G974)</f>
        <v>370300</v>
      </c>
    </row>
    <row r="962" spans="1:9" s="45" customFormat="1" ht="12.75">
      <c r="A962" s="37"/>
      <c r="B962" s="82"/>
      <c r="C962" s="171"/>
      <c r="D962" s="214">
        <v>2820</v>
      </c>
      <c r="E962" s="470" t="s">
        <v>45</v>
      </c>
      <c r="F962" s="195">
        <v>385000</v>
      </c>
      <c r="G962" s="541">
        <v>384998.13</v>
      </c>
      <c r="H962" s="190">
        <f>G962*100/F962</f>
        <v>99.99951428571428</v>
      </c>
      <c r="I962" s="49">
        <v>0</v>
      </c>
    </row>
    <row r="963" spans="1:9" s="45" customFormat="1" ht="12.75">
      <c r="A963" s="37"/>
      <c r="B963" s="63"/>
      <c r="C963" s="63"/>
      <c r="D963" s="82"/>
      <c r="E963" s="464" t="s">
        <v>35</v>
      </c>
      <c r="F963" s="63"/>
      <c r="G963" s="501"/>
      <c r="H963" s="196" t="s">
        <v>78</v>
      </c>
      <c r="I963" s="197"/>
    </row>
    <row r="964" spans="1:9" s="45" customFormat="1" ht="12.75">
      <c r="A964" s="28"/>
      <c r="B964" s="60"/>
      <c r="C964" s="413"/>
      <c r="D964" s="407"/>
      <c r="E964" s="471" t="s">
        <v>94</v>
      </c>
      <c r="F964" s="144"/>
      <c r="G964" s="501"/>
      <c r="H964" s="196" t="s">
        <v>78</v>
      </c>
      <c r="I964" s="197"/>
    </row>
    <row r="965" spans="1:9" s="45" customFormat="1" ht="12.75">
      <c r="A965" s="43"/>
      <c r="B965" s="202"/>
      <c r="C965" s="202"/>
      <c r="D965" s="211"/>
      <c r="E965" s="406" t="s">
        <v>91</v>
      </c>
      <c r="F965" s="340"/>
      <c r="G965" s="46">
        <v>50000</v>
      </c>
      <c r="H965" s="348"/>
      <c r="I965" s="46">
        <v>0</v>
      </c>
    </row>
    <row r="966" spans="1:9" s="45" customFormat="1" ht="12.75">
      <c r="A966" s="43"/>
      <c r="B966" s="202"/>
      <c r="C966" s="202"/>
      <c r="D966" s="211"/>
      <c r="E966" s="406" t="s">
        <v>92</v>
      </c>
      <c r="F966" s="340"/>
      <c r="G966" s="46">
        <v>190000</v>
      </c>
      <c r="H966" s="348"/>
      <c r="I966" s="46">
        <v>0</v>
      </c>
    </row>
    <row r="967" spans="1:9" s="45" customFormat="1" ht="12.75">
      <c r="A967" s="43"/>
      <c r="B967" s="202"/>
      <c r="C967" s="202"/>
      <c r="D967" s="211"/>
      <c r="E967" s="406" t="s">
        <v>93</v>
      </c>
      <c r="F967" s="340"/>
      <c r="G967" s="46">
        <v>58000</v>
      </c>
      <c r="H967" s="348"/>
      <c r="I967" s="46">
        <v>0</v>
      </c>
    </row>
    <row r="968" spans="1:9" s="45" customFormat="1" ht="12.75">
      <c r="A968" s="43"/>
      <c r="B968" s="202"/>
      <c r="C968" s="202"/>
      <c r="D968" s="211"/>
      <c r="E968" s="406" t="s">
        <v>202</v>
      </c>
      <c r="F968" s="340"/>
      <c r="G968" s="46">
        <v>2700</v>
      </c>
      <c r="H968" s="348"/>
      <c r="I968" s="46">
        <v>0</v>
      </c>
    </row>
    <row r="969" spans="1:9" s="5" customFormat="1" ht="12.75">
      <c r="A969" s="43"/>
      <c r="B969" s="202"/>
      <c r="C969" s="202"/>
      <c r="D969" s="211"/>
      <c r="E969" s="406" t="s">
        <v>159</v>
      </c>
      <c r="F969" s="340"/>
      <c r="G969" s="46">
        <v>6300</v>
      </c>
      <c r="H969" s="348"/>
      <c r="I969" s="46">
        <v>0</v>
      </c>
    </row>
    <row r="970" spans="1:12" s="36" customFormat="1" ht="12.75">
      <c r="A970" s="43"/>
      <c r="B970" s="202"/>
      <c r="C970" s="202"/>
      <c r="D970" s="211"/>
      <c r="E970" s="406" t="s">
        <v>164</v>
      </c>
      <c r="F970" s="340"/>
      <c r="G970" s="46">
        <v>20000</v>
      </c>
      <c r="H970" s="348"/>
      <c r="I970" s="46">
        <v>0</v>
      </c>
      <c r="K970" s="448">
        <f>SUM(F978:F980)</f>
        <v>335885</v>
      </c>
      <c r="L970" s="351">
        <f>SUM(G978:G980)</f>
        <v>287950.35</v>
      </c>
    </row>
    <row r="971" spans="1:9" s="36" customFormat="1" ht="25.5">
      <c r="A971" s="202"/>
      <c r="B971" s="43"/>
      <c r="C971" s="44"/>
      <c r="D971" s="211"/>
      <c r="E971" s="406" t="s">
        <v>161</v>
      </c>
      <c r="F971" s="340"/>
      <c r="G971" s="46">
        <v>700</v>
      </c>
      <c r="H971" s="348"/>
      <c r="I971" s="46">
        <v>0</v>
      </c>
    </row>
    <row r="972" spans="1:9" s="135" customFormat="1" ht="25.5">
      <c r="A972" s="43"/>
      <c r="B972" s="44"/>
      <c r="C972" s="202"/>
      <c r="D972" s="211"/>
      <c r="E972" s="406" t="s">
        <v>195</v>
      </c>
      <c r="F972" s="340"/>
      <c r="G972" s="46">
        <v>800</v>
      </c>
      <c r="H972" s="343"/>
      <c r="I972" s="225">
        <v>0</v>
      </c>
    </row>
    <row r="973" spans="1:9" s="57" customFormat="1" ht="12.75">
      <c r="A973" s="202"/>
      <c r="B973" s="202"/>
      <c r="C973" s="202"/>
      <c r="D973" s="211"/>
      <c r="E973" s="406" t="s">
        <v>95</v>
      </c>
      <c r="F973" s="347"/>
      <c r="G973" s="167">
        <v>11000</v>
      </c>
      <c r="H973" s="349"/>
      <c r="I973" s="46">
        <v>0</v>
      </c>
    </row>
    <row r="974" spans="1:9" s="135" customFormat="1" ht="25.5">
      <c r="A974" s="202"/>
      <c r="B974" s="212"/>
      <c r="C974" s="290"/>
      <c r="D974" s="89"/>
      <c r="E974" s="406" t="s">
        <v>160</v>
      </c>
      <c r="F974" s="347"/>
      <c r="G974" s="167">
        <v>30800</v>
      </c>
      <c r="H974" s="349"/>
      <c r="I974" s="46">
        <v>0</v>
      </c>
    </row>
    <row r="975" spans="1:10" s="36" customFormat="1" ht="12.75">
      <c r="A975" s="399"/>
      <c r="B975" s="391">
        <v>92695</v>
      </c>
      <c r="C975" s="9"/>
      <c r="D975" s="9"/>
      <c r="E975" s="94" t="s">
        <v>57</v>
      </c>
      <c r="F975" s="198">
        <f>SUM(F976,F981,F987)</f>
        <v>744018</v>
      </c>
      <c r="G975" s="198">
        <f>SUM(G976,G981,G987)</f>
        <v>692631.01</v>
      </c>
      <c r="H975" s="26">
        <f>G975*100/F975</f>
        <v>93.09331360262789</v>
      </c>
      <c r="I975" s="59">
        <f>SUM(I976,I987)</f>
        <v>0</v>
      </c>
      <c r="J975" s="35"/>
    </row>
    <row r="976" spans="1:10" s="36" customFormat="1" ht="38.25">
      <c r="A976" s="60"/>
      <c r="B976" s="61"/>
      <c r="C976" s="29"/>
      <c r="D976" s="29"/>
      <c r="E976" s="31" t="s">
        <v>127</v>
      </c>
      <c r="F976" s="62">
        <f>SUM(F978:F980)</f>
        <v>335885</v>
      </c>
      <c r="G976" s="113">
        <f>SUM(G978:G980)</f>
        <v>287950.35</v>
      </c>
      <c r="H976" s="33">
        <f>G976*100/F976</f>
        <v>85.72885064828735</v>
      </c>
      <c r="I976" s="34">
        <f>SUM(I978:I980)</f>
        <v>0</v>
      </c>
      <c r="J976" s="35"/>
    </row>
    <row r="977" spans="1:10" s="36" customFormat="1" ht="12.75">
      <c r="A977" s="144"/>
      <c r="B977" s="335"/>
      <c r="C977" s="137"/>
      <c r="D977" s="137"/>
      <c r="E977" s="40" t="s">
        <v>82</v>
      </c>
      <c r="F977" s="422"/>
      <c r="G977" s="113"/>
      <c r="H977" s="23" t="s">
        <v>78</v>
      </c>
      <c r="I977" s="113"/>
      <c r="J977" s="35"/>
    </row>
    <row r="978" spans="1:9" s="57" customFormat="1" ht="12.75">
      <c r="A978" s="37"/>
      <c r="B978" s="82"/>
      <c r="C978" s="65"/>
      <c r="D978" s="73">
        <v>4210</v>
      </c>
      <c r="E978" s="31" t="s">
        <v>165</v>
      </c>
      <c r="F978" s="48">
        <v>24100</v>
      </c>
      <c r="G978" s="113">
        <v>13255.74</v>
      </c>
      <c r="H978" s="33">
        <f>G978*100/F978</f>
        <v>55.003070539419085</v>
      </c>
      <c r="I978" s="34">
        <v>0</v>
      </c>
    </row>
    <row r="979" spans="1:10" s="18" customFormat="1" ht="12.75">
      <c r="A979" s="63"/>
      <c r="B979" s="37"/>
      <c r="C979" s="65"/>
      <c r="D979" s="73">
        <v>4270</v>
      </c>
      <c r="E979" s="31" t="s">
        <v>166</v>
      </c>
      <c r="F979" s="48">
        <v>53200</v>
      </c>
      <c r="G979" s="113">
        <v>53180</v>
      </c>
      <c r="H979" s="33">
        <f>G979*100/F979</f>
        <v>99.9624060150376</v>
      </c>
      <c r="I979" s="34">
        <v>0</v>
      </c>
      <c r="J979" s="17"/>
    </row>
    <row r="980" spans="1:10" s="18" customFormat="1" ht="12.75">
      <c r="A980" s="63"/>
      <c r="B980" s="37"/>
      <c r="C980" s="65"/>
      <c r="D980" s="73">
        <v>4300</v>
      </c>
      <c r="E980" s="31" t="s">
        <v>168</v>
      </c>
      <c r="F980" s="48">
        <v>258585</v>
      </c>
      <c r="G980" s="113">
        <v>221514.61</v>
      </c>
      <c r="H980" s="33">
        <f>G980*100/F980</f>
        <v>85.66413751764411</v>
      </c>
      <c r="I980" s="34">
        <v>0</v>
      </c>
      <c r="J980" s="17"/>
    </row>
    <row r="981" spans="1:10" s="36" customFormat="1" ht="38.25">
      <c r="A981" s="28"/>
      <c r="B981" s="643"/>
      <c r="C981" s="642"/>
      <c r="D981" s="642"/>
      <c r="E981" s="55" t="s">
        <v>355</v>
      </c>
      <c r="F981" s="62">
        <f>SUM(F983:F986)</f>
        <v>2195</v>
      </c>
      <c r="G981" s="62">
        <f>SUM(G983:G986)</f>
        <v>2123.48</v>
      </c>
      <c r="H981" s="33">
        <f>G981*100/F981</f>
        <v>96.74168564920274</v>
      </c>
      <c r="I981" s="68">
        <f>SUM(I987:I1001)</f>
        <v>0</v>
      </c>
      <c r="J981" s="35"/>
    </row>
    <row r="982" spans="1:10" s="36" customFormat="1" ht="12.75">
      <c r="A982" s="63"/>
      <c r="B982" s="64"/>
      <c r="C982" s="70"/>
      <c r="D982" s="70"/>
      <c r="E982" s="72" t="s">
        <v>82</v>
      </c>
      <c r="F982" s="103"/>
      <c r="G982" s="113"/>
      <c r="H982" s="33" t="s">
        <v>78</v>
      </c>
      <c r="I982" s="34"/>
      <c r="J982" s="35"/>
    </row>
    <row r="983" spans="1:12" s="57" customFormat="1" ht="12.75">
      <c r="A983" s="28"/>
      <c r="B983" s="28"/>
      <c r="C983" s="97"/>
      <c r="D983" s="535">
        <v>4117</v>
      </c>
      <c r="E983" s="492" t="s">
        <v>73</v>
      </c>
      <c r="F983" s="175">
        <v>249</v>
      </c>
      <c r="G983" s="113">
        <v>249.18</v>
      </c>
      <c r="H983" s="387">
        <f>G983*100/F983</f>
        <v>100.07228915662651</v>
      </c>
      <c r="I983" s="113">
        <v>0</v>
      </c>
      <c r="K983" s="441" t="e">
        <f>SUM(#REF!)</f>
        <v>#REF!</v>
      </c>
      <c r="L983" s="386" t="e">
        <f>SUM(#REF!)</f>
        <v>#REF!</v>
      </c>
    </row>
    <row r="984" spans="1:12" s="57" customFormat="1" ht="12.75">
      <c r="A984" s="28"/>
      <c r="B984" s="28"/>
      <c r="C984" s="97"/>
      <c r="D984" s="535">
        <v>4119</v>
      </c>
      <c r="E984" s="492" t="s">
        <v>73</v>
      </c>
      <c r="F984" s="175">
        <v>63</v>
      </c>
      <c r="G984" s="113">
        <v>62.3</v>
      </c>
      <c r="H984" s="387">
        <f>G984*100/F984</f>
        <v>98.88888888888889</v>
      </c>
      <c r="I984" s="113">
        <v>0</v>
      </c>
      <c r="K984" s="441" t="e">
        <f>SUM(#REF!)</f>
        <v>#REF!</v>
      </c>
      <c r="L984" s="386" t="e">
        <f>SUM(#REF!)</f>
        <v>#REF!</v>
      </c>
    </row>
    <row r="985" spans="1:12" s="57" customFormat="1" ht="25.5">
      <c r="A985" s="28"/>
      <c r="B985" s="28"/>
      <c r="C985" s="97"/>
      <c r="D985" s="535">
        <v>4177</v>
      </c>
      <c r="E985" s="492" t="s">
        <v>153</v>
      </c>
      <c r="F985" s="175">
        <v>1507</v>
      </c>
      <c r="G985" s="113">
        <v>1449.6</v>
      </c>
      <c r="H985" s="387">
        <f>G985*100/F985</f>
        <v>96.19110816191107</v>
      </c>
      <c r="I985" s="113">
        <v>0</v>
      </c>
      <c r="K985" s="441" t="e">
        <f>SUM(#REF!)</f>
        <v>#REF!</v>
      </c>
      <c r="L985" s="386" t="e">
        <f>SUM(#REF!)</f>
        <v>#REF!</v>
      </c>
    </row>
    <row r="986" spans="1:12" s="57" customFormat="1" ht="25.5">
      <c r="A986" s="28"/>
      <c r="B986" s="28"/>
      <c r="C986" s="97"/>
      <c r="D986" s="535">
        <v>4179</v>
      </c>
      <c r="E986" s="492" t="s">
        <v>153</v>
      </c>
      <c r="F986" s="175">
        <v>376</v>
      </c>
      <c r="G986" s="113">
        <v>362.4</v>
      </c>
      <c r="H986" s="387">
        <f>G986*100/F986</f>
        <v>96.38297872340425</v>
      </c>
      <c r="I986" s="113">
        <v>0</v>
      </c>
      <c r="K986" s="441" t="e">
        <f>SUM(#REF!)</f>
        <v>#REF!</v>
      </c>
      <c r="L986" s="386" t="e">
        <f>SUM(#REF!)</f>
        <v>#REF!</v>
      </c>
    </row>
    <row r="987" spans="1:12" s="36" customFormat="1" ht="12.75">
      <c r="A987" s="37"/>
      <c r="B987" s="465"/>
      <c r="C987" s="54"/>
      <c r="D987" s="54"/>
      <c r="E987" s="55" t="s">
        <v>20</v>
      </c>
      <c r="F987" s="91">
        <f>SUM(F1001,F997,F989)</f>
        <v>405938</v>
      </c>
      <c r="G987" s="91">
        <f>SUM(G1001,G997,G989)</f>
        <v>402557.18</v>
      </c>
      <c r="H987" s="33">
        <f>G987*100/F987</f>
        <v>99.16715853159842</v>
      </c>
      <c r="I987" s="68">
        <v>0</v>
      </c>
      <c r="K987" s="351">
        <f>SUM(G1002:G1004)</f>
        <v>27225.28</v>
      </c>
      <c r="L987" s="489" t="s">
        <v>78</v>
      </c>
    </row>
    <row r="988" spans="1:9" s="36" customFormat="1" ht="12.75">
      <c r="A988" s="37"/>
      <c r="B988" s="37"/>
      <c r="C988" s="39"/>
      <c r="D988" s="39"/>
      <c r="E988" s="40" t="s">
        <v>82</v>
      </c>
      <c r="F988" s="41"/>
      <c r="G988" s="113"/>
      <c r="H988" s="33" t="s">
        <v>78</v>
      </c>
      <c r="I988" s="34"/>
    </row>
    <row r="989" spans="1:9" s="36" customFormat="1" ht="12.75">
      <c r="A989" s="218"/>
      <c r="B989" s="329"/>
      <c r="C989" s="597"/>
      <c r="D989" s="214">
        <v>6050</v>
      </c>
      <c r="E989" s="289" t="s">
        <v>65</v>
      </c>
      <c r="F989" s="88">
        <v>313848</v>
      </c>
      <c r="G989" s="160">
        <f>SUM(G990:G996)</f>
        <v>310776.38</v>
      </c>
      <c r="H989" s="50">
        <f>G989*100/F989</f>
        <v>99.02130330605898</v>
      </c>
      <c r="I989" s="34">
        <f>SUM(I990:I996)</f>
        <v>0</v>
      </c>
    </row>
    <row r="990" spans="1:9" s="36" customFormat="1" ht="25.5">
      <c r="A990" s="218"/>
      <c r="B990" s="329"/>
      <c r="C990" s="329"/>
      <c r="D990" s="363"/>
      <c r="E990" s="594" t="s">
        <v>353</v>
      </c>
      <c r="F990" s="371"/>
      <c r="G990" s="46">
        <v>40</v>
      </c>
      <c r="H990" s="343"/>
      <c r="I990" s="485">
        <v>0</v>
      </c>
    </row>
    <row r="991" spans="1:9" s="36" customFormat="1" ht="25.5">
      <c r="A991" s="218"/>
      <c r="B991" s="329"/>
      <c r="C991" s="329"/>
      <c r="D991" s="363"/>
      <c r="E991" s="594" t="s">
        <v>352</v>
      </c>
      <c r="F991" s="371"/>
      <c r="G991" s="46">
        <v>229960</v>
      </c>
      <c r="H991" s="343"/>
      <c r="I991" s="485">
        <v>0</v>
      </c>
    </row>
    <row r="992" spans="1:13" s="36" customFormat="1" ht="25.5">
      <c r="A992" s="218"/>
      <c r="B992" s="329"/>
      <c r="C992" s="329"/>
      <c r="D992" s="363"/>
      <c r="E992" s="511" t="s">
        <v>278</v>
      </c>
      <c r="F992" s="371"/>
      <c r="G992" s="46">
        <v>49815</v>
      </c>
      <c r="H992" s="343"/>
      <c r="I992" s="485">
        <v>0</v>
      </c>
      <c r="M992" s="351" t="e">
        <f>SUM(#REF!,#REF!,G992)</f>
        <v>#REF!</v>
      </c>
    </row>
    <row r="993" spans="1:13" s="36" customFormat="1" ht="25.5">
      <c r="A993" s="218"/>
      <c r="B993" s="330"/>
      <c r="C993" s="329"/>
      <c r="D993" s="363"/>
      <c r="E993" s="511" t="s">
        <v>279</v>
      </c>
      <c r="F993" s="371"/>
      <c r="G993" s="46">
        <v>6851.8</v>
      </c>
      <c r="H993" s="343"/>
      <c r="I993" s="485">
        <v>0</v>
      </c>
      <c r="M993" s="351"/>
    </row>
    <row r="994" spans="1:13" s="36" customFormat="1" ht="12.75">
      <c r="A994" s="218"/>
      <c r="B994" s="330"/>
      <c r="C994" s="329"/>
      <c r="D994" s="363"/>
      <c r="E994" s="594" t="s">
        <v>280</v>
      </c>
      <c r="F994" s="371"/>
      <c r="G994" s="46">
        <v>4934.71</v>
      </c>
      <c r="H994" s="343"/>
      <c r="I994" s="485">
        <v>0</v>
      </c>
      <c r="M994" s="351"/>
    </row>
    <row r="995" spans="1:9" s="45" customFormat="1" ht="12.75">
      <c r="A995" s="218"/>
      <c r="B995" s="330"/>
      <c r="C995" s="329"/>
      <c r="D995" s="363"/>
      <c r="E995" s="594" t="s">
        <v>281</v>
      </c>
      <c r="F995" s="371"/>
      <c r="G995" s="46">
        <v>9918</v>
      </c>
      <c r="H995" s="343"/>
      <c r="I995" s="485">
        <v>0</v>
      </c>
    </row>
    <row r="996" spans="1:9" s="36" customFormat="1" ht="25.5">
      <c r="A996" s="218"/>
      <c r="B996" s="330"/>
      <c r="C996" s="593"/>
      <c r="D996" s="400"/>
      <c r="E996" s="612" t="s">
        <v>282</v>
      </c>
      <c r="F996" s="371"/>
      <c r="G996" s="46">
        <v>9256.87</v>
      </c>
      <c r="H996" s="343"/>
      <c r="I996" s="46">
        <v>0</v>
      </c>
    </row>
    <row r="997" spans="1:9" s="36" customFormat="1" ht="12.75">
      <c r="A997" s="218"/>
      <c r="B997" s="491"/>
      <c r="C997" s="595"/>
      <c r="D997" s="214">
        <v>6057</v>
      </c>
      <c r="E997" s="289" t="s">
        <v>65</v>
      </c>
      <c r="F997" s="88">
        <v>64803</v>
      </c>
      <c r="G997" s="160">
        <f>SUM(G998:G1000)</f>
        <v>64555.520000000004</v>
      </c>
      <c r="H997" s="50">
        <f>G997*100/F997</f>
        <v>99.61810410011883</v>
      </c>
      <c r="I997" s="34">
        <f>SUM(I998:I1000)</f>
        <v>0</v>
      </c>
    </row>
    <row r="998" spans="1:13" s="36" customFormat="1" ht="12.75">
      <c r="A998" s="218"/>
      <c r="B998" s="491"/>
      <c r="C998" s="330"/>
      <c r="D998" s="363"/>
      <c r="E998" s="594" t="s">
        <v>280</v>
      </c>
      <c r="F998" s="371"/>
      <c r="G998" s="46">
        <v>14555.52</v>
      </c>
      <c r="H998" s="343"/>
      <c r="I998" s="485">
        <v>0</v>
      </c>
      <c r="M998" s="351"/>
    </row>
    <row r="999" spans="1:9" s="45" customFormat="1" ht="12.75">
      <c r="A999" s="218"/>
      <c r="B999" s="491"/>
      <c r="C999" s="330"/>
      <c r="D999" s="363"/>
      <c r="E999" s="594" t="s">
        <v>281</v>
      </c>
      <c r="F999" s="371"/>
      <c r="G999" s="46">
        <v>25000</v>
      </c>
      <c r="H999" s="343"/>
      <c r="I999" s="485">
        <v>0</v>
      </c>
    </row>
    <row r="1000" spans="1:9" s="36" customFormat="1" ht="25.5">
      <c r="A1000" s="218"/>
      <c r="B1000" s="491"/>
      <c r="C1000" s="528"/>
      <c r="D1000" s="400"/>
      <c r="E1000" s="612" t="s">
        <v>282</v>
      </c>
      <c r="F1000" s="371"/>
      <c r="G1000" s="46">
        <v>25000</v>
      </c>
      <c r="H1000" s="343"/>
      <c r="I1000" s="46">
        <v>0</v>
      </c>
    </row>
    <row r="1001" spans="1:9" s="36" customFormat="1" ht="12.75">
      <c r="A1001" s="218"/>
      <c r="B1001" s="329"/>
      <c r="C1001" s="597"/>
      <c r="D1001" s="214">
        <v>6059</v>
      </c>
      <c r="E1001" s="289" t="s">
        <v>65</v>
      </c>
      <c r="F1001" s="88">
        <v>27287</v>
      </c>
      <c r="G1001" s="160">
        <f>SUM(G1002:G1004)</f>
        <v>27225.28</v>
      </c>
      <c r="H1001" s="50">
        <f>G1001*100/F1001</f>
        <v>99.7738117052076</v>
      </c>
      <c r="I1001" s="34">
        <f>SUM(I1002:I1004)</f>
        <v>0</v>
      </c>
    </row>
    <row r="1002" spans="1:13" s="36" customFormat="1" ht="12.75">
      <c r="A1002" s="218"/>
      <c r="B1002" s="330"/>
      <c r="C1002" s="329"/>
      <c r="D1002" s="363"/>
      <c r="E1002" s="594" t="s">
        <v>280</v>
      </c>
      <c r="F1002" s="371"/>
      <c r="G1002" s="46">
        <v>3638.88</v>
      </c>
      <c r="H1002" s="343"/>
      <c r="I1002" s="485">
        <v>0</v>
      </c>
      <c r="M1002" s="351"/>
    </row>
    <row r="1003" spans="1:9" s="45" customFormat="1" ht="12.75">
      <c r="A1003" s="218"/>
      <c r="B1003" s="330"/>
      <c r="C1003" s="329"/>
      <c r="D1003" s="363"/>
      <c r="E1003" s="594" t="s">
        <v>281</v>
      </c>
      <c r="F1003" s="371"/>
      <c r="G1003" s="46">
        <v>11600</v>
      </c>
      <c r="H1003" s="343"/>
      <c r="I1003" s="485">
        <v>0</v>
      </c>
    </row>
    <row r="1004" spans="1:9" s="36" customFormat="1" ht="25.5">
      <c r="A1004" s="322"/>
      <c r="B1004" s="528"/>
      <c r="C1004" s="593"/>
      <c r="D1004" s="400"/>
      <c r="E1004" s="612" t="s">
        <v>282</v>
      </c>
      <c r="F1004" s="371"/>
      <c r="G1004" s="46">
        <v>11986.4</v>
      </c>
      <c r="H1004" s="343"/>
      <c r="I1004" s="46">
        <v>0</v>
      </c>
    </row>
    <row r="1005" spans="1:9" s="57" customFormat="1" ht="13.5" thickBot="1">
      <c r="A1005" s="330"/>
      <c r="B1005" s="330"/>
      <c r="C1005" s="10"/>
      <c r="D1005" s="10"/>
      <c r="E1005" s="285" t="s">
        <v>67</v>
      </c>
      <c r="F1005" s="403">
        <f>SUM(F954,F876,F803,F773,F738,F579,F521,F326,F312,F303,F276,F238,F148,F135,F101,F44,F4)</f>
        <v>80568873.69999999</v>
      </c>
      <c r="G1005" s="403">
        <f>SUM(G954,G876,G803,G773,G738,G579,G521,G326,G312,G303,G276,G238,G148,G135,G101,G44,G4)</f>
        <v>76386474.24</v>
      </c>
      <c r="H1005" s="579">
        <f>G1005*100/F1005</f>
        <v>94.80891407819196</v>
      </c>
      <c r="I1005" s="578">
        <f>SUM(I954,I876,I803,I773,I738,I579,I521,I326,I312,I303,I276,I238,I148,I135,I101,I44,I4)</f>
        <v>4121280.0399999996</v>
      </c>
    </row>
    <row r="1006" spans="1:9" s="57" customFormat="1" ht="12.75">
      <c r="A1006" s="278" t="s">
        <v>78</v>
      </c>
      <c r="B1006" s="279" t="s">
        <v>78</v>
      </c>
      <c r="E1006" s="153"/>
      <c r="F1006" s="56"/>
      <c r="G1006" s="498"/>
      <c r="H1006" s="280"/>
      <c r="I1006" s="78"/>
    </row>
    <row r="1007" spans="1:9" s="57" customFormat="1" ht="12.75">
      <c r="A1007" s="278" t="s">
        <v>75</v>
      </c>
      <c r="B1007" s="279">
        <v>18</v>
      </c>
      <c r="E1007" s="153"/>
      <c r="G1007" s="502"/>
      <c r="H1007" s="200"/>
      <c r="I1007" s="199"/>
    </row>
    <row r="1008" spans="5:9" s="57" customFormat="1" ht="12.75">
      <c r="E1008" s="153"/>
      <c r="G1008" s="502" t="s">
        <v>78</v>
      </c>
      <c r="H1008" s="200"/>
      <c r="I1008" s="199"/>
    </row>
    <row r="1009" spans="5:9" s="57" customFormat="1" ht="12.75">
      <c r="E1009" s="153"/>
      <c r="G1009" s="502"/>
      <c r="H1009" s="200"/>
      <c r="I1009" s="199"/>
    </row>
    <row r="1011" spans="5:9" s="57" customFormat="1" ht="12.75">
      <c r="E1011" s="153"/>
      <c r="G1011" s="502"/>
      <c r="H1011" s="200"/>
      <c r="I1011" s="199"/>
    </row>
    <row r="1012" spans="5:9" s="57" customFormat="1" ht="12.75">
      <c r="E1012" s="153"/>
      <c r="G1012" s="502"/>
      <c r="H1012" s="200"/>
      <c r="I1012" s="199"/>
    </row>
    <row r="1013" spans="5:9" s="57" customFormat="1" ht="12.75">
      <c r="E1013" s="153"/>
      <c r="G1013" s="502"/>
      <c r="H1013" s="200"/>
      <c r="I1013" s="199"/>
    </row>
    <row r="1014" spans="5:9" s="57" customFormat="1" ht="12.75">
      <c r="E1014" s="153"/>
      <c r="G1014" s="502"/>
      <c r="H1014" s="200"/>
      <c r="I1014" s="199"/>
    </row>
    <row r="1015" spans="1:9" ht="12.75">
      <c r="A1015" s="57"/>
      <c r="B1015" s="57"/>
      <c r="C1015" s="57"/>
      <c r="D1015" s="57"/>
      <c r="E1015" s="153"/>
      <c r="F1015" s="57"/>
      <c r="G1015" s="502"/>
      <c r="H1015" s="200"/>
      <c r="I1015" s="199"/>
    </row>
    <row r="1016" spans="1:9" ht="12.75">
      <c r="A1016" s="57"/>
      <c r="B1016" s="57"/>
      <c r="C1016" s="57"/>
      <c r="D1016" s="57"/>
      <c r="E1016" s="153"/>
      <c r="F1016" s="57"/>
      <c r="G1016" s="502"/>
      <c r="H1016" s="200"/>
      <c r="I1016" s="199"/>
    </row>
    <row r="1017" spans="1:9" ht="12.75">
      <c r="A1017" s="57"/>
      <c r="B1017" s="57"/>
      <c r="C1017" s="57"/>
      <c r="D1017" s="57"/>
      <c r="E1017" s="153"/>
      <c r="F1017" s="57"/>
      <c r="G1017" s="502"/>
      <c r="H1017" s="200"/>
      <c r="I1017" s="199"/>
    </row>
    <row r="1018" spans="1:9" ht="12.75">
      <c r="A1018" s="57"/>
      <c r="B1018" s="57"/>
      <c r="C1018" s="57"/>
      <c r="D1018" s="57"/>
      <c r="E1018" s="153"/>
      <c r="F1018" s="57"/>
      <c r="G1018" s="502"/>
      <c r="H1018" s="200"/>
      <c r="I1018" s="199"/>
    </row>
    <row r="1019" spans="1:9" ht="12.75">
      <c r="A1019" s="57"/>
      <c r="B1019" s="57"/>
      <c r="C1019" s="57"/>
      <c r="D1019" s="57"/>
      <c r="E1019" s="153"/>
      <c r="F1019" s="57"/>
      <c r="G1019" s="502"/>
      <c r="H1019" s="200"/>
      <c r="I1019" s="199"/>
    </row>
    <row r="1020" spans="1:2" ht="12.75">
      <c r="A1020" s="278" t="s">
        <v>78</v>
      </c>
      <c r="B1020" s="279" t="s">
        <v>78</v>
      </c>
    </row>
    <row r="1025" spans="1:9" ht="12.75">
      <c r="A1025" s="57"/>
      <c r="B1025" s="57"/>
      <c r="C1025" s="57"/>
      <c r="D1025" s="57"/>
      <c r="E1025" s="153"/>
      <c r="F1025" s="57"/>
      <c r="G1025" s="502"/>
      <c r="H1025" s="200"/>
      <c r="I1025" s="199"/>
    </row>
    <row r="1026" spans="1:9" ht="12.75">
      <c r="A1026" s="57"/>
      <c r="B1026" s="57"/>
      <c r="C1026" s="57"/>
      <c r="D1026" s="57"/>
      <c r="E1026" s="153"/>
      <c r="F1026" s="57"/>
      <c r="G1026" s="502"/>
      <c r="H1026" s="200"/>
      <c r="I1026" s="199"/>
    </row>
    <row r="1027" spans="1:9" ht="12.75">
      <c r="A1027" s="57"/>
      <c r="B1027" s="57"/>
      <c r="C1027" s="57"/>
      <c r="D1027" s="57"/>
      <c r="E1027" s="153"/>
      <c r="F1027" s="57"/>
      <c r="G1027" s="502"/>
      <c r="H1027" s="200"/>
      <c r="I1027" s="199"/>
    </row>
    <row r="1028" spans="1:9" ht="12.75">
      <c r="A1028" s="57"/>
      <c r="B1028" s="57"/>
      <c r="C1028" s="57"/>
      <c r="D1028" s="57"/>
      <c r="E1028" s="153"/>
      <c r="F1028" s="57"/>
      <c r="G1028" s="502"/>
      <c r="H1028" s="200"/>
      <c r="I1028" s="199"/>
    </row>
    <row r="1029" spans="1:2" ht="12.75">
      <c r="A1029" s="278" t="s">
        <v>78</v>
      </c>
      <c r="B1029" s="279" t="s">
        <v>78</v>
      </c>
    </row>
    <row r="1047" spans="1:2" ht="12.75">
      <c r="A1047" s="278" t="s">
        <v>78</v>
      </c>
      <c r="B1047" s="279" t="s">
        <v>78</v>
      </c>
    </row>
  </sheetData>
  <sheetProtection/>
  <mergeCells count="19">
    <mergeCell ref="C953:D953"/>
    <mergeCell ref="C599:D599"/>
    <mergeCell ref="C254:D254"/>
    <mergeCell ref="C534:D534"/>
    <mergeCell ref="C900:D900"/>
    <mergeCell ref="C474:D474"/>
    <mergeCell ref="C311:D311"/>
    <mergeCell ref="C368:D368"/>
    <mergeCell ref="C653:D653"/>
    <mergeCell ref="A1:F1"/>
    <mergeCell ref="C420:D420"/>
    <mergeCell ref="C3:D3"/>
    <mergeCell ref="C772:D772"/>
    <mergeCell ref="C840:D840"/>
    <mergeCell ref="C716:D716"/>
    <mergeCell ref="C96:D96"/>
    <mergeCell ref="C52:D52"/>
    <mergeCell ref="C197:D197"/>
    <mergeCell ref="C147:D147"/>
  </mergeCells>
  <printOptions/>
  <pageMargins left="0.75" right="0.75" top="1" bottom="1" header="0.5" footer="0.5"/>
  <pageSetup orientation="portrait" paperSize="9" scale="64" r:id="rId2"/>
  <rowBreaks count="15" manualBreakCount="15">
    <brk id="50" max="8" man="1"/>
    <brk id="94" max="8" man="1"/>
    <brk id="145" max="8" man="1"/>
    <brk id="195" max="8" man="1"/>
    <brk id="252" max="8" man="1"/>
    <brk id="309" max="8" man="1"/>
    <brk id="366" max="8" man="1"/>
    <brk id="418" max="8" man="1"/>
    <brk id="472" max="8" man="1"/>
    <brk id="532" max="8" man="1"/>
    <brk id="714" max="8" man="1"/>
    <brk id="770" max="8" man="1"/>
    <brk id="838" max="8" man="1"/>
    <brk id="898" max="8" man="1"/>
    <brk id="9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2015-03-12T12:27:46Z</cp:lastPrinted>
  <dcterms:modified xsi:type="dcterms:W3CDTF">2015-03-17T12:07:36Z</dcterms:modified>
  <cp:category/>
  <cp:version/>
  <cp:contentType/>
  <cp:contentStatus/>
</cp:coreProperties>
</file>