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'Sheet1'!$A$1:$I$1229</definedName>
  </definedNames>
  <calcPr fullCalcOnLoad="1"/>
</workbook>
</file>

<file path=xl/sharedStrings.xml><?xml version="1.0" encoding="utf-8"?>
<sst xmlns="http://schemas.openxmlformats.org/spreadsheetml/2006/main" count="1943" uniqueCount="373">
  <si>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</si>
  <si>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</si>
  <si>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</si>
  <si>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</si>
  <si>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>za osoby pobierające niektóre świadczenia z pomocy społecznej oraz niektóre świadczenia rodzinne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</si>
  <si>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</si>
  <si>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</si>
  <si>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</si>
  <si>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t>* dotacja dla Stowarzyszenia SOCJUM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</si>
  <si>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</si>
  <si>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</si>
  <si>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</si>
  <si>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</si>
  <si>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</si>
  <si>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</si>
  <si>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</si>
  <si>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</si>
  <si>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</si>
  <si>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</si>
  <si>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</si>
  <si>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</si>
  <si>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</si>
  <si>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</si>
  <si>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</si>
  <si>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</si>
  <si>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</si>
  <si>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</si>
  <si>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</si>
  <si>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</si>
  <si>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</si>
  <si>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</si>
  <si>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</si>
  <si>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</si>
  <si>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</si>
  <si>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</si>
  <si>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</si>
  <si>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</si>
  <si>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</si>
  <si>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</si>
  <si>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Paragraf</t>
  </si>
  <si>
    <t>Przeciwdziałanie alkoholizmowi</t>
  </si>
  <si>
    <t>Muzea</t>
  </si>
  <si>
    <t>Gospodarka odpadami</t>
  </si>
  <si>
    <t>Obsługa długu publicznego</t>
  </si>
  <si>
    <t>Cmentarze</t>
  </si>
  <si>
    <t>Gospodarka mieszkaniowa</t>
  </si>
  <si>
    <t>Pozostała działalność</t>
  </si>
  <si>
    <t>Dowożenie uczniów do szkół</t>
  </si>
  <si>
    <t>Gimnazja</t>
  </si>
  <si>
    <t>Gospodarka komunalna i ochrona środowiska</t>
  </si>
  <si>
    <t>Pomoc materialna dla uczniów</t>
  </si>
  <si>
    <t>Administracja publiczna</t>
  </si>
  <si>
    <t>Wydatki inwestycyjne jednostek budżetowych</t>
  </si>
  <si>
    <t>Rolnictwo i łowiectwo</t>
  </si>
  <si>
    <t>Razem</t>
  </si>
  <si>
    <t>Świetlice szkolne</t>
  </si>
  <si>
    <t>Rozdział</t>
  </si>
  <si>
    <t>Biblioteki</t>
  </si>
  <si>
    <t>Przedszkola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</si>
  <si>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</si>
  <si>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</si>
  <si>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</si>
  <si>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</si>
  <si>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</si>
  <si>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</si>
  <si>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</si>
  <si>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</si>
  <si>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</si>
  <si>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</si>
  <si>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</si>
  <si>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</si>
  <si>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</si>
  <si>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</si>
  <si>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t>* dotacja dla ZG LZS</t>
  </si>
  <si>
    <t>* dotacje dla KKS "POLONIA"</t>
  </si>
  <si>
    <t>* dotacje dla MUKS "MARCINKI"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</si>
  <si>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</si>
  <si>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</si>
  <si>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</si>
  <si>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</si>
  <si>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</si>
  <si>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t>Zwalczanie narkomanii</t>
  </si>
  <si>
    <t>Zadania w zakresie przeciwdziałania przemocy w rodzinie</t>
  </si>
  <si>
    <t>Zasiłki stałe</t>
  </si>
  <si>
    <t xml:space="preserve">* dotacja dla KST "DOM" </t>
  </si>
  <si>
    <t xml:space="preserve">* dotacja dla SIS NA KĘPIE    </t>
  </si>
  <si>
    <t xml:space="preserve">stowarzyszeniom:  </t>
  </si>
  <si>
    <t>* dotacja dla ZHP</t>
  </si>
  <si>
    <t>* dotacja dla BRACTWA ŚW. IDZIEGO</t>
  </si>
  <si>
    <t>Domy i ośrodki kultury, świetlice i kluby</t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</si>
  <si>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</si>
  <si>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</si>
  <si>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</si>
  <si>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</si>
  <si>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</si>
  <si>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</si>
  <si>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</si>
  <si>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</si>
  <si>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</si>
  <si>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</si>
  <si>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</si>
  <si>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</si>
  <si>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</si>
  <si>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</si>
  <si>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</si>
  <si>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</si>
  <si>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</si>
  <si>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</si>
  <si>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</si>
  <si>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</si>
  <si>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</si>
  <si>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</si>
  <si>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>Pozostałe zadania w zakresie polityki społecznej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</si>
  <si>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</si>
  <si>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</si>
  <si>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</si>
  <si>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Pozostała działalność (zadania zlecone i własne)</t>
  </si>
  <si>
    <t>* dotacja dla TKKF "PRZEMYSŁAW"</t>
  </si>
  <si>
    <t>* dotacja dla KLUBU BADMINTONOWEGO "VOL-TRICK"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</si>
  <si>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</si>
  <si>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zieleni miejskiej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</si>
  <si>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</si>
  <si>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</si>
  <si>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</si>
  <si>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</si>
  <si>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</si>
  <si>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</si>
  <si>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</si>
  <si>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</si>
  <si>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</si>
  <si>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</si>
  <si>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</si>
  <si>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</si>
  <si>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</si>
  <si>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</si>
  <si>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</si>
  <si>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</si>
  <si>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</si>
  <si>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</si>
  <si>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</si>
  <si>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</si>
  <si>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>Rozliczenia z tytułu poręczeń i gwarancji udzielonych przez Skarb Państwa lub jednostkę samorządu terytorialnego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</si>
  <si>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</si>
  <si>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</si>
  <si>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</si>
  <si>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</si>
  <si>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</si>
  <si>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t>* dotacja dla KĘPIŃSKIEGO KLUBU TENISOWEGO</t>
  </si>
  <si>
    <t>zakupusług obejmujących tłumaczenia</t>
  </si>
  <si>
    <t>szkolenia pracowników niebędących członkami korpusu służby cywilnej</t>
  </si>
  <si>
    <t>szkolenia pracowników niebędących członkami  korpusu służby cywilnej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</si>
  <si>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w szczególności z kosztami stałymi zużycia energii elektrycznej w domach ludowych oraz z realizacją zadań w ramach Funduszu Sołeckiego  </t>
    </r>
  </si>
  <si>
    <t>pozostałe odsetki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</si>
  <si>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 xml:space="preserve">zakupy, publikacje i inne usługi związane z promocją Gminy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</si>
  <si>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</t>
    </r>
  </si>
  <si>
    <t>pozostałe podatki na rzecz budżetów jednostek samorządu terytorialnego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</si>
  <si>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</si>
  <si>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DZIAŁAŃ PSYCHOSPOŁECZNYCH</t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</si>
  <si>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</t>
    </r>
  </si>
  <si>
    <t xml:space="preserve">w tym:                                                                                              </t>
  </si>
  <si>
    <t xml:space="preserve">ubezpieczenia społeczne                                                                                                                              </t>
  </si>
  <si>
    <t>Dodatki mieszkaniowe (zadania zlecone i własne)</t>
  </si>
  <si>
    <t xml:space="preserve">Wydatki bieżące                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</si>
  <si>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zagospodarowania odpadów komunalnych oraz monitoringu mogielnika w Przybyszowie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</si>
  <si>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</si>
  <si>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</si>
  <si>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</si>
  <si>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opłaty z tytułu zakupu usług telekomunikacyjnych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</si>
  <si>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z naszej Gminy uczęszczających do przedszkoli  położonych w tych gminach  
</t>
    </r>
  </si>
  <si>
    <t>Inne formy wychowania przedszkolnego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</si>
  <si>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z naszej Gminy uczęszczających do placówek wychowania przedszkolnego  położonych w tych gminach  
</t>
    </r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</si>
  <si>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</si>
  <si>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</si>
  <si>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</si>
  <si>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* Termomodernizacja obiektów użyteczności publicznej</t>
  </si>
  <si>
    <t xml:space="preserve">* objęcie dodatkowych udziałów w spółce "Wodociągi Kępińskie" sp. z o.o.  </t>
  </si>
  <si>
    <t>zakup usług remontowo-konserwatorskich dotyczacych obiektów zabytkowych będących w użytkowaniu jednostek budżetowych</t>
  </si>
  <si>
    <t>Drogi publiczne powiatowe</t>
  </si>
  <si>
    <r>
      <t xml:space="preserve">Wydatki bieżące </t>
    </r>
    <r>
      <rPr>
        <sz val="10"/>
        <color indexed="8"/>
        <rFont val="Arial CE"/>
        <family val="0"/>
      </rPr>
      <t xml:space="preserve">związane w szczególności z: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utrzymaniem dróg gminnych, w tym m. in. z: remontami cząstkowymi nawierzchni, remontami oznakowania poziomego i pionowego dróg, prowadzeniem akcji "zima", regulacją drzewostanu wzdłuż dróg gminnych, wykaszaniem poboczy,                                                                                                        * kosztami administrowania strefą płatnego parkowania,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</si>
  <si>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remontami wiat autobusowych</t>
    </r>
  </si>
  <si>
    <r>
      <t xml:space="preserve">Wydatki bieżące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- </t>
    </r>
    <r>
      <rPr>
        <i/>
        <sz val="10"/>
        <color indexed="8"/>
        <rFont val="Arial CE"/>
        <family val="0"/>
      </rPr>
      <t>zmianę planu zagospodarowania przestrzennego Gminy                                                            - koszty nadzoru autorskiego, utrzymania systemu i bazy danych na serwerze, umieszczanie nowych dokumentów planistycznych wraz z opracowaniem metadanych                                                                                                 - sporządzenie dokumentacji na potrzeby naliczenia opłaty adiacenckiej z tytułu podziału nieruchomości                                                                                                                                                       - sporządzenie dokumentacji na potrzeby ustalenie „renty planistycznej” (opłaty z tytułu wzrostu wartości na skutek zmiany miejscowego planu zagospodarowania przestrzennego)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</si>
  <si>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na utrzymanie grobów wojennych i miejsc pamięci narodowej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</si>
  <si>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</t>
    </r>
    <r>
      <rPr>
        <sz val="10"/>
        <color indexed="8"/>
        <rFont val="Arial CE"/>
        <family val="0"/>
      </rPr>
      <t xml:space="preserve">                                                                                -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- koszty podróży służbowych i szkoleń pracowników Urzędu,                                                                                                                                                        - składki członkowskie na rzecz WOKISS i ZMP,                                                                                                                                                        - koszty ubezpieczenia mienia Gminy,                                                                                                                                                                    - odpis na ZFŚS, podatek VAT, składki na PFRON,                                                                                                                                           - wynagrodzenia i pochodne wynikające z umów o pracę oraz umów-zleceń,                                                                           - wydatki związane z przygotowaniem i dostarczeniem do podatników decyzji podatkowych, koszty związane z postępowaniami egzekucyjnymi w zakresie podatków i opłat lokalnych, wynagrodzenia prowizyjne za inkaso podatków i opłat lokalnych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</si>
  <si>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nagrody konkursowe</t>
  </si>
  <si>
    <t>wynagrodzenia osobowe pracowników</t>
  </si>
  <si>
    <t>składki na ubezpieczenia społeczne</t>
  </si>
  <si>
    <t>składki na Fundusz Pracy</t>
  </si>
  <si>
    <t>wydatki na zakupy inwestycyjne jednostek budżetowych</t>
  </si>
  <si>
    <t>dotacje celowe na [pomoc finansową udzielaną między jednostkami samorządu terytorialnego na dofinansowanie własnych zadań inwestycyjnych i zakupów inwestycyjnych</t>
  </si>
  <si>
    <t>wydatki inwestycyjne jednostek budżetowych</t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</si>
  <si>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</si>
  <si>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</si>
  <si>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t>wynagrodzenia agencyjno-prowizyjne</t>
  </si>
  <si>
    <t>dodatkowe wynagrodzenie roczne</t>
  </si>
  <si>
    <t>składki na Fundusz Emerytur Pomostowych</t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</si>
  <si>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</si>
  <si>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 oraz z zakupem urn wyborczych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</si>
  <si>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bieżącym funkcjonowaniem OSP</t>
    </r>
  </si>
  <si>
    <t>dotacja celowa z budżetu na finansowanie lub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</si>
  <si>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</si>
  <si>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t>odsetki od samorządowych papierów wartościowych lub zaciągnietych przez jednostkę samorządu terytorialnego  kredytów i pożyczek</t>
  </si>
  <si>
    <r>
      <t>wypłaty z tytułu krajowych poręczeń i gwarancji                                *</t>
    </r>
    <r>
      <rPr>
        <i/>
        <sz val="10"/>
        <color indexed="8"/>
        <rFont val="Arial CE"/>
        <family val="0"/>
      </rPr>
      <t xml:space="preserve"> dot. poręczenia obligacji emitowanych przez Wodociągi Kępińskie sp. z o.o.</t>
    </r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</si>
  <si>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</si>
  <si>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 xml:space="preserve">* rezerwy ogólna i rezerwa celowa na realizację zadań własnych z zakresu zarządzania kryzysowego             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</si>
  <si>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</si>
  <si>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stypendia dla uczniów</t>
  </si>
  <si>
    <t>wynagrodzenia bezosobowe</t>
  </si>
  <si>
    <t>dotacje celowe przekazane gminie na zadania bieżące</t>
  </si>
  <si>
    <t>dotacja podmiotowa z budżetu dla niepublicznej jednostki</t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</si>
  <si>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</si>
  <si>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z naszej Gminy uczęszczających do oddziałów przedszkolnych przy szkołach podstawowych  położonych w tych gminach  
</t>
    </r>
  </si>
  <si>
    <t>Szpitale ogólne</t>
  </si>
  <si>
    <t>doatcje celowe z budżetu na finansowanie lub dofinansowanie kosztów realizacji inwestycji i zakupów inwestycyjnych innych jednostek sektora finansów publicznych</t>
  </si>
  <si>
    <t xml:space="preserve">* Dotacja dla Szpitala w Kępnie na zakup sprzętu lub aparatury medycznej </t>
  </si>
  <si>
    <t>* dotacja dla KĘPIŃSKIEGO KLUBU AMAZONKI</t>
  </si>
  <si>
    <t>zakup usług przez jednostki samorządu terytorialnego od innych jednostek samorządu terytorialnego</t>
  </si>
  <si>
    <t>wydatki osobowe niezaliczone do wynagrodzeń</t>
  </si>
  <si>
    <t>świadczenia społeczne</t>
  </si>
  <si>
    <t>składki na ubezpieczenie zdrowotne</t>
  </si>
  <si>
    <t xml:space="preserve">inne formy pomocy dla uczniów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</si>
  <si>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działalnością na rzecz seniorów, w tym z działalnością Rady Seniorów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</si>
  <si>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przeznaczone w szczególności  na:                                                                                        - koszty konserwacji rowów, składki na rzecz spółek wodnych,                                                                                                                                                - 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- opłaty za wyłapywanie i hotelowanie bezdomnych zwierząt  </t>
    </r>
  </si>
  <si>
    <t xml:space="preserve">* objęcie dodatkowych udziałów w spółce "Projekt Kępno" sp. z o.o.  </t>
  </si>
  <si>
    <t>* dotacja dla Stowarzyszenia Społecznego im. MIKORY</t>
  </si>
  <si>
    <t>* dotacja dla Towarzystwa Przyjaciół Kierzna</t>
  </si>
  <si>
    <t>dotacje celowe z budżetu na finansowanie lub dofinansowanie kosztów realizacji inwestycji i zakupów inwestycyjnych innych jednostek sektora finansów publicznych</t>
  </si>
  <si>
    <t>dotacja podmiotowa z budżetu dla samorządowej instytucji kultury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</si>
  <si>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związane z remontem schodów wewnętrznych i drzwi wejściowych do Szkoły Podstawowej Nr 1 w Kępnie oraz  z remontem zabytkowego fortepianu                                                                                          </t>
    </r>
  </si>
  <si>
    <t>* dotacja dla OSP Świba</t>
  </si>
  <si>
    <t>* dotacja dla Stowarzyszenia RAZEM DLA ŚWIBY</t>
  </si>
  <si>
    <t xml:space="preserve">Budowa drogi G31 w miejscowości Krążkowy  </t>
  </si>
  <si>
    <t>Budowa parkingu przy ulicy Topolowej w Kępnie</t>
  </si>
  <si>
    <t>Nabycie nieruchomości położonej w Kępnie przy ul. Poznańskiej oznaczonej nr 603/16 - stawy Morka</t>
  </si>
  <si>
    <t>E-samorząd narzędziem partycypacji społecznej i rozwoju usług publicznych w Wielkopolsce</t>
  </si>
  <si>
    <t>Doposażenie Urzędu Miasta i Gminy w sprzęt komputerowy i oprogramowanie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</si>
  <si>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Straży Miejskiej</t>
    </r>
  </si>
  <si>
    <t>Rozbudowa monitoringu miejskiego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</si>
  <si>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członków OSP</t>
    </r>
  </si>
  <si>
    <t>Budowa i zakup wyposażenia remizy OSP w Ostrówcu</t>
  </si>
  <si>
    <r>
      <t xml:space="preserve">Wydatki bieżące                                                                                                                                                                                                     * prowizje i </t>
    </r>
    <r>
      <rPr>
        <i/>
        <sz val="10"/>
        <color indexed="8"/>
        <rFont val="Arial CE"/>
        <family val="0"/>
      </rPr>
      <t>odsetki od zaciągniętych przez Gminę kredytów i pożyczek oraz wyemitowanych obligacji komunalnych</t>
    </r>
  </si>
  <si>
    <t>koszty emisji samorządowych papierów wartościowych oraz inne opłaty i prowizje</t>
  </si>
  <si>
    <t>Rozbudowa Szkoły Podstawowej Nr 1 w Kępnie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</si>
  <si>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„Tworzenie nowych miejsc przedszkolnych, rozwój oferty przedszkolnej                          i podniesienie kwalifikacji nauczycieli wychowania przedszkolnego w Gminie Kępno” </t>
    </r>
  </si>
  <si>
    <t>zakup energii (energia elektryczna, gaz, CO, woda)</t>
  </si>
  <si>
    <t>Zakup busa do przewozu dzieci niepełnosprawnych</t>
  </si>
  <si>
    <r>
      <t xml:space="preserve">realizowane na podstawie porozumień (umów) między jednostkami samorządu terytorialnego                                                                                      </t>
    </r>
    <r>
      <rPr>
        <i/>
        <sz val="10"/>
        <rFont val="Arial CE"/>
        <family val="0"/>
      </rPr>
      <t>* zwrot kosztów organizacji nauki religii w Punkcie 
Katechetycznym Kościoła Zielonoświątkowego,</t>
    </r>
    <r>
      <rPr>
        <sz val="10"/>
        <rFont val="Arial CE"/>
        <family val="0"/>
      </rPr>
      <t xml:space="preserve">
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</si>
  <si>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</si>
  <si>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>Pomoc w zakresie dożywiania</t>
  </si>
  <si>
    <t>Rodzina</t>
  </si>
  <si>
    <r>
      <t>zakup energii</t>
    </r>
    <r>
      <rPr>
        <i/>
        <sz val="10"/>
        <rFont val="Arial CE"/>
        <family val="0"/>
      </rPr>
      <t xml:space="preserve"> (energia elektryczna, gaz, CO, woda)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</si>
  <si>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 rodzinnych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</si>
  <si>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związane z bieżącym funkcjonowaniem i remontami żłobków</t>
    </r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</si>
  <si>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</si>
  <si>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t xml:space="preserve">Świadczenia rodzinne, świadczenie z funduszu alimentacyjnego oraz składki na ubezpieczenia emerytalne i rentowe z ubezpieczenia społecznego
</t>
  </si>
  <si>
    <t>Świadczenia wychowawcze (zadania zlecone i własne)</t>
  </si>
  <si>
    <t>(zadania zlecone i własne)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</si>
  <si>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</t>
    </r>
  </si>
  <si>
    <t xml:space="preserve">Wydatki bieżące                                                                                                                                                                                                   </t>
  </si>
  <si>
    <t>Tworzenie i funkcjonowanie żłobków</t>
  </si>
  <si>
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</t>
  </si>
  <si>
    <t>Działalność placówek opiekuńczo-wychowawczych</t>
  </si>
  <si>
    <t>Modernizacja oświetlenia ulic i dróg w mieście i gminie</t>
  </si>
  <si>
    <t xml:space="preserve">Objęcie dodatkowych udziałów w spółce "Oświetlenie uliczne i drogowe" sp. z o.o.  </t>
  </si>
  <si>
    <t>Dotacje celowe z budżetu na finansowanie lub dofinansowanie kosztów realizacji inwestycji i zakupów inwestycyjnych jednostek nie zaliczanych do sektora finansów publicznych</t>
  </si>
  <si>
    <t xml:space="preserve">Dotacje celowe na likwidację niskosprawnych źródeł ciepła i zastąpienie ich źródłami proekologicznymi     </t>
  </si>
  <si>
    <t xml:space="preserve">Dotacja celowa dla Kępińskiego Ośrodka Kultury na modernizację kina Sokolnia w Kępnie wraz z termomodernizacją budynku </t>
  </si>
  <si>
    <t>zakup usług obejmujacych tłumaczenia</t>
  </si>
  <si>
    <t>Budowa centrów rekreacyjno-sportowych na terenie Gminy Kępno</t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</si>
  <si>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na utrzymanie i funkcjonowanie Klubu Seniora oraz</t>
    </r>
    <r>
      <rPr>
        <sz val="10"/>
        <rFont val="Arial CE"/>
        <family val="0"/>
      </rPr>
      <t xml:space="preserve"> noclegowni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</si>
  <si>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stowarzyszeniom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na zakup umundurowania dla członków OSP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</si>
  <si>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SENIORÓW "RAZEM"</t>
  </si>
  <si>
    <t>* dotacja dla STOWARZENIA NA RZECZ OSÓB NIEPEŁNOSPRAWNYCH I ICH RODZIN "OŁÓWEK"</t>
  </si>
  <si>
    <t>* dotacja dla Stowarzeenia TRENO</t>
  </si>
  <si>
    <t>* dotacja dla Stowarzyszenia Plastyków Amatorów Powiatu Kępińskiego</t>
  </si>
  <si>
    <t>* dotacja dla  KLUBU SPORTOWEGO KRĄŻKOWY</t>
  </si>
  <si>
    <t>* dotacja dla Akademii Sportu CHIKARA Kępno</t>
  </si>
  <si>
    <t>* dotacja dla Fundacji Piotra Reissa</t>
  </si>
  <si>
    <t>* dotacja dla PZW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</si>
  <si>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„W rodzinie siła” w ramach WRPO na lata 2014-2020 współfinansowanego ze środków Europejskiego Funduszu Społecznego 
</t>
    </r>
  </si>
  <si>
    <t>Informacja z realizacji budżetu Gminy Kępno za I półrocze 2018 rok    -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</si>
  <si>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odzież roboczą pracowników obsługi</t>
    </r>
  </si>
  <si>
    <t xml:space="preserve">różne wydatki na rzecz osób fizycznych                                                                                                                                                                     </t>
  </si>
  <si>
    <t>Remont świetlicy wiejskiej w Domaninie</t>
  </si>
  <si>
    <t>Remont i doposażenie świetlicy wiejskiej w Mechnicach</t>
  </si>
  <si>
    <t>Zagospodarowanie terenu rekreacyjnego w Mikorzynie</t>
  </si>
  <si>
    <t>Pomoc finansowa dla Powiatu Kępińskiego na realizację przebudowy drogi powiatowej ul. Dworcowej w Kępnie</t>
  </si>
  <si>
    <t xml:space="preserve">Budowa zachodniego obejścia miasta Kępna – etap I przebudowa ul. Ruchu Oporu
</t>
  </si>
  <si>
    <t xml:space="preserve">Przebudowa ulicy Warszawskiej  w Kępnie /od Rynku do rzeki/ </t>
  </si>
  <si>
    <t xml:space="preserve">Budowę kolejnych ulic na Osiedlu Jana Pawła II w Kępnie:  Wiosennej, Letniej,  Jesiennej  </t>
  </si>
  <si>
    <t>Budowa ul. Sygietyńskiego w Kępnie</t>
  </si>
  <si>
    <t>Budowa drogi za cmentarzem w Kępnie</t>
  </si>
  <si>
    <t>Przebudowa ul. Lipowej w Kępnie</t>
  </si>
  <si>
    <t xml:space="preserve">Modernizacja ul. Spółdzielczej wraz z chodnikiem i miejscami parkingowymi </t>
  </si>
  <si>
    <t>Wykonanie chodnika na ulicy Dąbrowskiego (pod kasztanami) i doposażenie w ławki</t>
  </si>
  <si>
    <t>Budowa ul. Sportowej w Kępnie</t>
  </si>
  <si>
    <t>Przebudowa ul Kilińskiego,odcinka ul. Sienkiewicza (od Rynku do ul. Wawrzyniaka) i ul. Krętej w Kępnie</t>
  </si>
  <si>
    <t>Budowa ul. Nowowiejskiego w Kępnie</t>
  </si>
  <si>
    <t>Przebudowa ul. Wojska Polskiego i przyległych</t>
  </si>
  <si>
    <t>Budowa drogi do AWRY (ul. Wrocławska)</t>
  </si>
  <si>
    <t xml:space="preserve">Dokumentacja techniczna budowy dróg i ulic na lata następne </t>
  </si>
  <si>
    <t>Modernizacja drogi gminnej od Szkoły Podstawowej  w Krążkowach do drogi Krążkowy-Kliny.</t>
  </si>
  <si>
    <t>Odbudowa zniszczonego podczas skupu zbóż pobocza przy drodze Krążkowy-Kliny</t>
  </si>
  <si>
    <t>Budowa drogi w Mianowicach</t>
  </si>
  <si>
    <t xml:space="preserve">Budowa drogi  w Olszowie  </t>
  </si>
  <si>
    <t xml:space="preserve">Wykonanie parkingu z kostki brukowej przy Domu Strażaka w Mikorzynie </t>
  </si>
  <si>
    <t>Remont drogi o nawierzchni bitumicznej  do mieszalni pasz w Mechnicach</t>
  </si>
  <si>
    <t>Budowa dróg nr: G859683 i G 859682 w Borku Mielęckim</t>
  </si>
  <si>
    <t>Budowa drogi nr G859674 Przybyszów - Szklarka Mielęcka</t>
  </si>
  <si>
    <t xml:space="preserve">Położenie nawierzchni asfaltowej w centrum wsi Kierzno </t>
  </si>
  <si>
    <t>Wykonanie odwodnienia przy drodze gminnej w Kierznie</t>
  </si>
  <si>
    <t xml:space="preserve">Położenie masy asfaltowej na drodze gminnej  Wierzbięcin Świba </t>
  </si>
  <si>
    <t>Wymiana wiat autobusowych w Myjomicach  i Ostrówcu</t>
  </si>
  <si>
    <t>Wykup nieruchomości w celu regulacji stanu prawnego gruntów zajętych pod drogi gminne oraz wykup gruntów na poszerzenie dróg istniejących</t>
  </si>
  <si>
    <t>Nabycie nieruchomości położonej w Kępnie (koło basenu), oznaczonej jako dz. nr 1562</t>
  </si>
  <si>
    <t>Termomodernizacja budynków wielorodzinnych</t>
  </si>
  <si>
    <t>Rozbudowa Szkoły Podstawowej w Świbie - Budowa oddziałów przedszkolnych w Szkole Podstawowej w Świbie</t>
  </si>
  <si>
    <t xml:space="preserve">Rozbudowa Szkoły Podstawowej w Krążkowach (budowa sali gimnastycznej) </t>
  </si>
  <si>
    <t xml:space="preserve">Zagospodarowanie terenu dziedzińca Szkoły Podstawowej Nr 2 w Kępnie </t>
  </si>
  <si>
    <t>Prace adaptacyjne w celu rozszerzenia działalności Przedszkola Samorządowego Nr 4 w Kępnie</t>
  </si>
  <si>
    <t>Przystosowanie Przedszkola Samorządowego w Mikorzynie do przepisów p-poż</t>
  </si>
  <si>
    <t>Rozszerzenie działalności Przedszkola Samorządowego nr 4 w Kępnie</t>
  </si>
  <si>
    <t>Zakup komputera do Przedszkola Samorządowego Nr 2 w Kępnie</t>
  </si>
  <si>
    <t>Zakup komputera  do Przedszkola Samorządowego w Mikorzynie</t>
  </si>
  <si>
    <t>Realizacja zadań wymagających stosowania specjalnej organizacji nauki i metod pracy dla dzieci i młodzieży w  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</si>
  <si>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Zapewnienie uczniom prawa do bezpłatnego dostępu do podręczników, materiałów edukacyjnych lub materiałów ćwiczeniowych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</si>
  <si>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„Tworzenie nowych miejsc, rozszerzenie oferty zajęć oraz podwyższenie kwalifikacji nauczycieli w oddziałach przedszkolnych w Świbie”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</si>
  <si>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„Rozszerzenie działaności Przedszkola Samorządowego nr 4 w Kępnie” </t>
    </r>
  </si>
  <si>
    <t>Tworzenie domów dla matek z małoletnimi dziećmi i kobiet w ciąży w latach 2017-2021</t>
  </si>
  <si>
    <t>Usuwanie skutków klęsk żywiołowych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</si>
  <si>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„Skuteczne wsparcie” w ramach WRPO na lata 2014-2020 współfinansowanego ze środków Europejskiego Funduszu Społecznego 
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</si>
  <si>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„Dobra zmiana - w stronę klienta” w ramach II Osi priorytetowej Efektywne polityki publiczne dla rynku pracy, gospodarki i edukacji Działania 2.5 Skuteczna pomoc społeczna POWER 2014-2020 
</t>
    </r>
  </si>
  <si>
    <t>Budowa budynku z przeznaczeniem na klub seniora i centrum wsparcia opiekunów</t>
  </si>
  <si>
    <t>dotacja celowa na pomoc finansową udzielaną między jednostkami samorządu terytorialnego na dofinansowanie własnych zadań bieżących</t>
  </si>
  <si>
    <t>Urządzenie skweru przy skrzyżowaniu ul. Marcinkowskiego, Sportowej i Tysiąclecia w Kępnie</t>
  </si>
  <si>
    <t>wniesienie wkładów do spółek prawa handlowego oraz na uzupełnienie funduszy statutowych banków państwowych i innych instytucji finansowych</t>
  </si>
  <si>
    <t>Zagospodarowanie terenu przeznaczonego pod cmentarz komunalny w miejscowości Krążkowy na części działki 731/8 przewidzianej do nieodpłatnego przekazania przez Agencję Nieruchomości Rolnych na rzecz Gminy Kępno</t>
  </si>
  <si>
    <t>Realizacja projektu pn. Wytwarzanie energii ze źródeł odnawialnych</t>
  </si>
  <si>
    <t>Rewitalizacja zdegradowanego fizycznie, społecznie i   gospodarczo obszaru rynku i okolic w Kępnie poprzez realizację wybranych celów inwestycyjnych wskazanych w Lokalnym Programie Rewitalizacji</t>
  </si>
  <si>
    <t xml:space="preserve">Wykonanie placu zabaw w Domaninie </t>
  </si>
  <si>
    <t>Remont i modernizacja Domu Ludowego w Myjomicach (wymiana dachu)</t>
  </si>
  <si>
    <t>Zagospodarowanie terenu przeznaczonego pod kulturę fizyczną - usługi sportu oraz poszerzenie drogi publicznej w miejscowości Krążkowy na części działki 586/6 przewidzianej do nieodpłatnego przekazania przez Agencję Nieruchomości Rolnych na rzecz Gminy Kępno</t>
  </si>
  <si>
    <t xml:space="preserve">Budowa boisk na terenie Gminy Kępno  </t>
  </si>
  <si>
    <t>Dopłata do dokumentacji na budowę chodnika od posesji 90 do zakładu ARES oraz od przejazdu kolejowego przy ul. Grabowskiej do posesji nr 70                                                                            (Fundusz Sołecki wsi Krążkowy)</t>
  </si>
  <si>
    <t>Zakup materiałów do budowy chodnika przy drodze Krążkowy-Kliny (Fundusz Sołecki wsi Krążkowy)</t>
  </si>
  <si>
    <t>Remont, modernizacja i wyposażenie Domu Strażaka w Domaninie (Fundusz Sołecki wsi Domanin)</t>
  </si>
  <si>
    <t>Położenie chodnika przy ul. Koralowej w Olszowie(Fundusz Sołecki wsi Olszowa)</t>
  </si>
  <si>
    <t>Utwardzenie tłuczniem ścieżki spacerowej w tzw. "Parku akacjowym" przy ul. Parkowej w Hanulinie(Fundusz Osiedlowy Osielda Hanulin)</t>
  </si>
  <si>
    <t>Modernizacja szatni i toalet w Domu Strażaka w Olszowie (Budżet Obywatelski)</t>
  </si>
  <si>
    <t>Modernizacja skweru Lipowego przy ul. Lipowej w Kępnie (Budżet Obywatelski)</t>
  </si>
  <si>
    <t>Uzupełnienie oświetlenia ulicznego w Rzetni (Fundusz Sołecki wsi Rzetnia)</t>
  </si>
  <si>
    <t>Modernizacja i rozbudowa Placu Zabaw przy zbiegu ulic: Sikorskiego i ks. P. Wawrzyniaka w Kępnie (przy Szpitalu w Kępnie) (Budżet Obywatelski)</t>
  </si>
  <si>
    <t>Budowa wiaty grillowej przy remizie OSP Myjomice -Ostrówiec - dobre miejsce na integracje na świeżym powietrzu (Budżet Obywatelski)</t>
  </si>
  <si>
    <t>Budowa budynku gospodarczego przy Domu Ludowym i zagospodarowanie terenu (Fundusz Sołecki wsi Kierzno)</t>
  </si>
  <si>
    <t>Remont i modernizacja Domu Ludowego w Mechnicach (Fundusz Sołecki wsi Mechnice)</t>
  </si>
  <si>
    <t>Remont i modernizacja Domu Ludowego w Myjomicach (wymiana dachu) (Fundusz Sołecki wsi Myjomice)</t>
  </si>
  <si>
    <t>Nowy system ogrzewania sali Domu Ludowego w Osinach (Fundusz Sołecki wsi Osiny)</t>
  </si>
  <si>
    <t>Zagospodarowanie terenu wokół sali Domu Ludowego i OSP w Szklarce Mielęckiej - wiata grillowa, boisko, siłownia zewnętrzna (Fundusz Sołecki wsi Szklarka Mielęcka)</t>
  </si>
  <si>
    <t>Strefa Aktywnego Wypoczynku siłownia zewnętrzna przy ul. Ruchu Oporu w Kępnie (Budżet Obywatelski)</t>
  </si>
  <si>
    <t>poprawa infrastruktury rekreacyjno-turystycznej na wsi (Fundusz Sołecki wsi Mikorzyn)</t>
  </si>
  <si>
    <t>siłownia zewnętrzna (Fundusz Sołecki wsi Ostrówiec)</t>
  </si>
  <si>
    <t>zakup siłowni zewnętrznej (Fundusz Sołecki wsi Świba)</t>
  </si>
  <si>
    <t>* dotacja dla KLUBU TAEKWON-DO "NIEDŹWIEDŹ"</t>
  </si>
  <si>
    <t>* dotacja dla STOWARZYSZENIA ABSOLWENTÓW I PRZYJACIÓŁ SZKOŁY W MIKORZYNIE "OTWARTE DRZWI"</t>
  </si>
  <si>
    <t>* dotacja dla FUNDACJI KULT</t>
  </si>
  <si>
    <t>Karta Dużej Rodziny (zadania zlecone)</t>
  </si>
  <si>
    <t>Wspieranie rodziny (zadania zlecone i własne)</t>
  </si>
  <si>
    <r>
      <t>Wydatki bieżące</t>
    </r>
    <r>
      <rPr>
        <i/>
        <sz val="10"/>
        <rFont val="Arial CE"/>
        <family val="0"/>
      </rPr>
      <t xml:space="preserve"> związane z utrzymaniem i funkcjonowaniem Środowiskowego Domu Samopomocy  w Kępnie                                                                                                                                      * wydatki z dotacji na zadanie zlecone - 291.072,16 zł,                                                                                                                  * wydatki na zadania własne - 29.405,05 zł,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</si>
  <si>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wydatki z dotacji na zadania zlecone - 19.070,94 zł,                                                                                          * wydatki na zadania własne - 10.837,25 zł,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</si>
  <si>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, związane z wypłatą dodatków energetycznych - 1.392,04 zł,   </t>
    </r>
    <r>
      <rPr>
        <sz val="10"/>
        <rFont val="Arial CE"/>
        <family val="0"/>
      </rPr>
      <t xml:space="preserve">                                                                                       *</t>
    </r>
    <r>
      <rPr>
        <i/>
        <sz val="10"/>
        <rFont val="Arial CE"/>
        <family val="0"/>
      </rPr>
      <t xml:space="preserve"> wydatki na zadania własne - 208.671,61 zł,</t>
    </r>
  </si>
  <si>
    <r>
      <rPr>
        <sz val="10"/>
        <rFont val="Arial CE"/>
        <family val="0"/>
      </rPr>
      <t xml:space="preserve">Wydatki bieżące,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* wydatki z dotacji na zadania zlecone - 109.620,00 zł,                                                                                          * wydatki na zadania własne - 345.606,00 zł,</t>
    </r>
  </si>
  <si>
    <r>
      <t xml:space="preserve">Wydatki bieżące:                                                                    </t>
    </r>
    <r>
      <rPr>
        <i/>
        <sz val="10"/>
        <rFont val="Arial CE"/>
        <family val="0"/>
      </rPr>
      <t>* wydatki związane z realizacją Rządowego Programu 500+ z dotacji na zadanie zlecone - 8.747.681,20 zł,                                                                                                                  * wydatki na zadania własne - 30.615,98 zł,</t>
    </r>
    <r>
      <rPr>
        <sz val="10"/>
        <rFont val="Arial CE"/>
        <family val="0"/>
      </rPr>
      <t xml:space="preserve">                                                                    </t>
    </r>
  </si>
  <si>
    <r>
      <t xml:space="preserve">Wydatki bieżące:                                                                     * </t>
    </r>
    <r>
      <rPr>
        <i/>
        <sz val="10"/>
        <rFont val="Arial CE"/>
        <family val="0"/>
      </rPr>
      <t>wydatki z dotacji na zadanie zlecone - 4.079.143,13 zł,                                                                                                                  * wydatki na zadania własne - 48.569,49 zł,</t>
    </r>
  </si>
  <si>
    <r>
      <t>Wydatki bieżące:                                                                     *</t>
    </r>
    <r>
      <rPr>
        <i/>
        <sz val="10"/>
        <rFont val="Arial CE"/>
        <family val="0"/>
      </rPr>
      <t xml:space="preserve"> wydatki z dotacji na zadanie zlecone na realizację programu „Dobry start”. - 0,00 zł,        </t>
    </r>
    <r>
      <rPr>
        <sz val="10"/>
        <rFont val="Arial CE"/>
        <family val="0"/>
      </rPr>
      <t xml:space="preserve">                                                                                                          * </t>
    </r>
    <r>
      <rPr>
        <i/>
        <sz val="10"/>
        <rFont val="Arial CE"/>
        <family val="0"/>
      </rPr>
      <t>wydatki na zadania własne - 67.036,72 zł,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</si>
</sst>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  <numFmt numFmtId="191" formatCode="#,##0.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4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3" fontId="8" fillId="0" borderId="10" xfId="42" applyNumberFormat="1" applyFont="1" applyFill="1" applyBorder="1" applyAlignment="1">
      <alignment horizontal="right" vertical="top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177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7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5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5" fontId="8" fillId="0" borderId="12" xfId="42" applyNumberFormat="1" applyFont="1" applyFill="1" applyBorder="1" applyAlignment="1">
      <alignment horizontal="left" vertical="top"/>
      <protection/>
    </xf>
    <xf numFmtId="177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1" fontId="7" fillId="0" borderId="34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6" fontId="8" fillId="0" borderId="15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182" fontId="8" fillId="0" borderId="15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7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182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173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2" fontId="8" fillId="0" borderId="11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76" fontId="8" fillId="0" borderId="11" xfId="42" applyNumberFormat="1" applyFont="1" applyFill="1" applyBorder="1" applyAlignment="1">
      <alignment horizontal="right" vertical="top"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5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7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4" fontId="0" fillId="0" borderId="44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5" xfId="42" applyNumberFormat="1" applyFont="1" applyFill="1" applyBorder="1" applyAlignment="1">
      <alignment vertical="top"/>
      <protection/>
    </xf>
    <xf numFmtId="176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3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6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2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12" fillId="0" borderId="15" xfId="42" applyNumberFormat="1" applyFont="1" applyFill="1" applyBorder="1" applyAlignment="1">
      <alignment horizontal="right" vertical="top"/>
      <protection/>
    </xf>
    <xf numFmtId="173" fontId="12" fillId="0" borderId="10" xfId="42" applyNumberFormat="1" applyFont="1" applyFill="1" applyBorder="1" applyAlignment="1">
      <alignment horizontal="right" vertical="top"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177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6" xfId="42" applyFont="1" applyFill="1" applyBorder="1">
      <alignment/>
      <protection/>
    </xf>
    <xf numFmtId="175" fontId="8" fillId="0" borderId="46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78" fontId="8" fillId="0" borderId="46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2" fontId="8" fillId="0" borderId="47" xfId="42" applyNumberFormat="1" applyFont="1" applyFill="1" applyBorder="1" applyAlignment="1">
      <alignment horizontal="right" vertical="top"/>
      <protection/>
    </xf>
    <xf numFmtId="4" fontId="0" fillId="0" borderId="48" xfId="42" applyNumberFormat="1" applyFont="1" applyFill="1" applyBorder="1" applyAlignment="1">
      <alignment vertical="top"/>
      <protection/>
    </xf>
    <xf numFmtId="0" fontId="0" fillId="0" borderId="46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178" fontId="12" fillId="0" borderId="13" xfId="42" applyNumberFormat="1" applyFont="1" applyFill="1" applyBorder="1" applyAlignment="1">
      <alignment horizontal="right" vertical="top"/>
      <protection/>
    </xf>
    <xf numFmtId="177" fontId="12" fillId="0" borderId="37" xfId="42" applyNumberFormat="1" applyFont="1" applyFill="1" applyBorder="1" applyAlignment="1">
      <alignment horizontal="right" vertical="top"/>
      <protection/>
    </xf>
    <xf numFmtId="178" fontId="7" fillId="0" borderId="13" xfId="42" applyNumberFormat="1" applyFont="1" applyFill="1" applyBorder="1" applyAlignment="1">
      <alignment horizontal="right" vertical="top"/>
      <protection/>
    </xf>
    <xf numFmtId="4" fontId="3" fillId="0" borderId="45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7" fontId="12" fillId="0" borderId="49" xfId="42" applyNumberFormat="1" applyFont="1" applyFill="1" applyBorder="1" applyAlignment="1">
      <alignment horizontal="right" vertical="top"/>
      <protection/>
    </xf>
    <xf numFmtId="177" fontId="8" fillId="0" borderId="37" xfId="42" applyNumberFormat="1" applyFont="1" applyFill="1" applyBorder="1" applyAlignment="1">
      <alignment horizontal="right" vertical="top"/>
      <protection/>
    </xf>
    <xf numFmtId="177" fontId="8" fillId="0" borderId="10" xfId="42" applyNumberFormat="1" applyFont="1" applyFill="1" applyBorder="1" applyAlignment="1">
      <alignment horizontal="right" vertical="top"/>
      <protection/>
    </xf>
    <xf numFmtId="173" fontId="8" fillId="0" borderId="24" xfId="42" applyNumberFormat="1" applyFont="1" applyFill="1" applyBorder="1" applyAlignment="1">
      <alignment horizontal="right" vertical="top"/>
      <protection/>
    </xf>
    <xf numFmtId="177" fontId="8" fillId="0" borderId="46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8" fillId="0" borderId="37" xfId="42" applyNumberFormat="1" applyFont="1" applyFill="1" applyBorder="1" applyAlignment="1">
      <alignment horizontal="right" vertical="top"/>
      <protection/>
    </xf>
    <xf numFmtId="182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2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50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3" fontId="8" fillId="0" borderId="51" xfId="42" applyNumberFormat="1" applyFont="1" applyFill="1" applyBorder="1" applyAlignment="1">
      <alignment horizontal="right" vertical="top"/>
      <protection/>
    </xf>
    <xf numFmtId="178" fontId="8" fillId="0" borderId="52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2" fontId="8" fillId="0" borderId="26" xfId="42" applyNumberFormat="1" applyFont="1" applyFill="1" applyBorder="1" applyAlignment="1">
      <alignment horizontal="right" vertical="top"/>
      <protection/>
    </xf>
    <xf numFmtId="181" fontId="7" fillId="0" borderId="14" xfId="42" applyNumberFormat="1" applyFont="1" applyFill="1" applyBorder="1" applyAlignment="1">
      <alignment horizontal="left" vertical="top"/>
      <protection/>
    </xf>
    <xf numFmtId="173" fontId="8" fillId="0" borderId="49" xfId="42" applyNumberFormat="1" applyFont="1" applyFill="1" applyBorder="1" applyAlignment="1">
      <alignment horizontal="right" vertical="top"/>
      <protection/>
    </xf>
    <xf numFmtId="181" fontId="7" fillId="0" borderId="53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4" xfId="42" applyFont="1" applyFill="1" applyBorder="1">
      <alignment/>
      <protection/>
    </xf>
    <xf numFmtId="175" fontId="8" fillId="0" borderId="45" xfId="42" applyNumberFormat="1" applyFont="1" applyFill="1" applyBorder="1" applyAlignment="1">
      <alignment horizontal="left" vertical="top"/>
      <protection/>
    </xf>
    <xf numFmtId="0" fontId="0" fillId="0" borderId="45" xfId="42" applyFont="1" applyFill="1" applyBorder="1">
      <alignment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5" xfId="42" applyFont="1" applyFill="1" applyBorder="1" applyAlignment="1">
      <alignment horizontal="left" vertical="top" wrapText="1"/>
      <protection/>
    </xf>
    <xf numFmtId="182" fontId="8" fillId="0" borderId="49" xfId="42" applyNumberFormat="1" applyFont="1" applyFill="1" applyBorder="1" applyAlignment="1">
      <alignment horizontal="right"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8" fontId="10" fillId="0" borderId="22" xfId="42" applyNumberFormat="1" applyFont="1" applyFill="1" applyBorder="1" applyAlignment="1">
      <alignment horizontal="right" vertical="top"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9" fillId="0" borderId="10" xfId="42" applyFont="1" applyFill="1" applyBorder="1">
      <alignment/>
      <protection/>
    </xf>
    <xf numFmtId="177" fontId="8" fillId="0" borderId="49" xfId="42" applyNumberFormat="1" applyFont="1" applyFill="1" applyBorder="1" applyAlignment="1">
      <alignment horizontal="right" vertical="top"/>
      <protection/>
    </xf>
    <xf numFmtId="0" fontId="9" fillId="0" borderId="56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181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3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7" xfId="42" applyNumberFormat="1" applyFont="1" applyFill="1" applyBorder="1" applyAlignment="1">
      <alignment vertical="top"/>
      <protection/>
    </xf>
    <xf numFmtId="180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0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49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5" xfId="42" applyFont="1" applyFill="1" applyBorder="1" applyAlignment="1">
      <alignment horizontal="left" vertical="top" wrapText="1"/>
      <protection/>
    </xf>
    <xf numFmtId="177" fontId="6" fillId="33" borderId="49" xfId="42" applyNumberFormat="1" applyFont="1" applyFill="1" applyBorder="1" applyAlignment="1">
      <alignment horizontal="right" vertical="top"/>
      <protection/>
    </xf>
    <xf numFmtId="180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0" fillId="33" borderId="31" xfId="42" applyFont="1" applyFill="1" applyBorder="1">
      <alignment/>
      <protection/>
    </xf>
    <xf numFmtId="0" fontId="6" fillId="33" borderId="22" xfId="42" applyFont="1" applyFill="1" applyBorder="1" applyAlignment="1">
      <alignment horizontal="left" vertical="top" wrapText="1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2" fontId="6" fillId="33" borderId="15" xfId="42" applyNumberFormat="1" applyFont="1" applyFill="1" applyBorder="1" applyAlignment="1">
      <alignment horizontal="right" vertical="top"/>
      <protection/>
    </xf>
    <xf numFmtId="0" fontId="4" fillId="33" borderId="55" xfId="42" applyFont="1" applyFill="1" applyBorder="1">
      <alignment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58" xfId="42" applyNumberFormat="1" applyFont="1" applyFill="1" applyBorder="1" applyAlignment="1">
      <alignment horizontal="left" vertical="top"/>
      <protection/>
    </xf>
    <xf numFmtId="180" fontId="6" fillId="33" borderId="55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59" xfId="42" applyFont="1" applyBorder="1">
      <alignment/>
      <protection/>
    </xf>
    <xf numFmtId="0" fontId="0" fillId="0" borderId="59" xfId="42" applyFont="1" applyBorder="1" applyAlignment="1">
      <alignment wrapText="1"/>
      <protection/>
    </xf>
    <xf numFmtId="0" fontId="8" fillId="0" borderId="59" xfId="42" applyFont="1" applyBorder="1" applyAlignment="1">
      <alignment horizontal="left" vertical="top"/>
      <protection/>
    </xf>
    <xf numFmtId="4" fontId="0" fillId="0" borderId="59" xfId="42" applyNumberFormat="1" applyFont="1" applyBorder="1" applyAlignment="1">
      <alignment vertical="top"/>
      <protection/>
    </xf>
    <xf numFmtId="4" fontId="0" fillId="0" borderId="59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0" fontId="0" fillId="0" borderId="60" xfId="42" applyFont="1" applyFill="1" applyBorder="1">
      <alignment/>
      <protection/>
    </xf>
    <xf numFmtId="0" fontId="8" fillId="0" borderId="61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8" xfId="42" applyNumberFormat="1" applyFont="1" applyFill="1" applyBorder="1" applyAlignment="1">
      <alignment vertical="top"/>
      <protection/>
    </xf>
    <xf numFmtId="0" fontId="3" fillId="0" borderId="46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6" fontId="7" fillId="0" borderId="46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175" fontId="8" fillId="0" borderId="48" xfId="42" applyNumberFormat="1" applyFont="1" applyFill="1" applyBorder="1" applyAlignment="1">
      <alignment horizontal="left" vertical="top"/>
      <protection/>
    </xf>
    <xf numFmtId="177" fontId="8" fillId="0" borderId="24" xfId="42" applyNumberFormat="1" applyFont="1" applyFill="1" applyBorder="1" applyAlignment="1">
      <alignment horizontal="right" vertical="top"/>
      <protection/>
    </xf>
    <xf numFmtId="182" fontId="7" fillId="0" borderId="38" xfId="42" applyNumberFormat="1" applyFont="1" applyFill="1" applyBorder="1" applyAlignment="1">
      <alignment horizontal="right" vertical="top"/>
      <protection/>
    </xf>
    <xf numFmtId="0" fontId="4" fillId="33" borderId="62" xfId="42" applyFont="1" applyFill="1" applyBorder="1">
      <alignment/>
      <protection/>
    </xf>
    <xf numFmtId="0" fontId="4" fillId="33" borderId="63" xfId="42" applyFont="1" applyFill="1" applyBorder="1">
      <alignment/>
      <protection/>
    </xf>
    <xf numFmtId="0" fontId="6" fillId="33" borderId="64" xfId="42" applyFont="1" applyFill="1" applyBorder="1" applyAlignment="1">
      <alignment horizontal="left" vertical="top" wrapText="1"/>
      <protection/>
    </xf>
    <xf numFmtId="176" fontId="6" fillId="33" borderId="62" xfId="42" applyNumberFormat="1" applyFont="1" applyFill="1" applyBorder="1" applyAlignment="1">
      <alignment horizontal="right" vertical="top"/>
      <protection/>
    </xf>
    <xf numFmtId="0" fontId="8" fillId="0" borderId="45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175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7" fontId="8" fillId="0" borderId="65" xfId="42" applyNumberFormat="1" applyFont="1" applyFill="1" applyBorder="1" applyAlignment="1">
      <alignment horizontal="right" vertical="top"/>
      <protection/>
    </xf>
    <xf numFmtId="4" fontId="9" fillId="0" borderId="43" xfId="42" applyNumberFormat="1" applyFont="1" applyFill="1" applyBorder="1" applyAlignment="1">
      <alignment vertical="top"/>
      <protection/>
    </xf>
    <xf numFmtId="0" fontId="9" fillId="0" borderId="66" xfId="42" applyFont="1" applyFill="1" applyBorder="1">
      <alignment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2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6" fontId="8" fillId="0" borderId="10" xfId="42" applyNumberFormat="1" applyFont="1" applyFill="1" applyBorder="1" applyAlignment="1">
      <alignment horizontal="right" vertical="top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82" fontId="6" fillId="33" borderId="49" xfId="42" applyNumberFormat="1" applyFont="1" applyFill="1" applyBorder="1" applyAlignment="1">
      <alignment horizontal="right"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4" fontId="7" fillId="0" borderId="0" xfId="42" applyNumberFormat="1" applyFont="1" applyFill="1" applyBorder="1" applyAlignment="1">
      <alignment horizontal="left" vertical="top"/>
      <protection/>
    </xf>
    <xf numFmtId="181" fontId="7" fillId="0" borderId="67" xfId="42" applyNumberFormat="1" applyFont="1" applyFill="1" applyBorder="1" applyAlignment="1">
      <alignment horizontal="left" vertical="top"/>
      <protection/>
    </xf>
    <xf numFmtId="175" fontId="8" fillId="0" borderId="32" xfId="42" applyNumberFormat="1" applyFont="1" applyFill="1" applyBorder="1" applyAlignment="1">
      <alignment horizontal="left" vertical="top"/>
      <protection/>
    </xf>
    <xf numFmtId="0" fontId="0" fillId="0" borderId="68" xfId="42" applyFont="1" applyFill="1" applyBorder="1">
      <alignment/>
      <protection/>
    </xf>
    <xf numFmtId="0" fontId="0" fillId="0" borderId="60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61" xfId="42" applyFont="1" applyFill="1" applyBorder="1">
      <alignment/>
      <protection/>
    </xf>
    <xf numFmtId="182" fontId="8" fillId="34" borderId="24" xfId="42" applyNumberFormat="1" applyFont="1" applyFill="1" applyBorder="1" applyAlignment="1">
      <alignment horizontal="right" vertical="top"/>
      <protection/>
    </xf>
    <xf numFmtId="4" fontId="9" fillId="0" borderId="36" xfId="42" applyNumberFormat="1" applyFont="1" applyFill="1" applyBorder="1" applyAlignment="1">
      <alignment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3" fontId="8" fillId="0" borderId="47" xfId="42" applyNumberFormat="1" applyFont="1" applyFill="1" applyBorder="1" applyAlignment="1">
      <alignment horizontal="right" vertical="top"/>
      <protection/>
    </xf>
    <xf numFmtId="0" fontId="0" fillId="0" borderId="45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81" fontId="7" fillId="0" borderId="24" xfId="42" applyNumberFormat="1" applyFont="1" applyFill="1" applyBorder="1" applyAlignment="1">
      <alignment horizontal="left" vertical="top"/>
      <protection/>
    </xf>
    <xf numFmtId="173" fontId="13" fillId="0" borderId="47" xfId="42" applyNumberFormat="1" applyFont="1" applyFill="1" applyBorder="1" applyAlignment="1">
      <alignment horizontal="right" vertical="top"/>
      <protection/>
    </xf>
    <xf numFmtId="177" fontId="8" fillId="35" borderId="24" xfId="42" applyNumberFormat="1" applyFont="1" applyFill="1" applyBorder="1" applyAlignment="1">
      <alignment horizontal="right" vertical="top"/>
      <protection/>
    </xf>
    <xf numFmtId="175" fontId="8" fillId="0" borderId="70" xfId="42" applyNumberFormat="1" applyFont="1" applyFill="1" applyBorder="1" applyAlignment="1">
      <alignment horizontal="left" vertical="top"/>
      <protection/>
    </xf>
    <xf numFmtId="0" fontId="0" fillId="0" borderId="68" xfId="42" applyFont="1" applyFill="1" applyBorder="1">
      <alignment/>
      <protection/>
    </xf>
    <xf numFmtId="176" fontId="6" fillId="33" borderId="22" xfId="42" applyNumberFormat="1" applyFont="1" applyFill="1" applyBorder="1" applyAlignment="1">
      <alignment horizontal="right" vertical="top"/>
      <protection/>
    </xf>
    <xf numFmtId="0" fontId="8" fillId="0" borderId="68" xfId="42" applyFont="1" applyFill="1" applyBorder="1" applyAlignment="1">
      <alignment horizontal="left" vertical="top" wrapText="1"/>
      <protection/>
    </xf>
    <xf numFmtId="0" fontId="3" fillId="0" borderId="27" xfId="42" applyFont="1" applyFill="1" applyBorder="1">
      <alignment/>
      <protection/>
    </xf>
    <xf numFmtId="175" fontId="8" fillId="0" borderId="36" xfId="42" applyNumberFormat="1" applyFont="1" applyFill="1" applyBorder="1" applyAlignment="1">
      <alignment horizontal="left" vertical="top"/>
      <protection/>
    </xf>
    <xf numFmtId="182" fontId="7" fillId="0" borderId="1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8" xfId="42" applyNumberFormat="1" applyFont="1" applyFill="1" applyBorder="1" applyAlignment="1">
      <alignment vertical="top"/>
      <protection/>
    </xf>
    <xf numFmtId="4" fontId="0" fillId="0" borderId="45" xfId="42" applyNumberFormat="1" applyFont="1" applyFill="1" applyBorder="1" applyAlignment="1">
      <alignment vertical="top"/>
      <protection/>
    </xf>
    <xf numFmtId="4" fontId="4" fillId="0" borderId="50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>
      <alignment/>
      <protection/>
    </xf>
    <xf numFmtId="0" fontId="0" fillId="0" borderId="31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3" fontId="12" fillId="0" borderId="47" xfId="42" applyNumberFormat="1" applyFont="1" applyFill="1" applyBorder="1" applyAlignment="1">
      <alignment horizontal="right" vertical="top"/>
      <protection/>
    </xf>
    <xf numFmtId="177" fontId="12" fillId="0" borderId="13" xfId="42" applyNumberFormat="1" applyFont="1" applyFill="1" applyBorder="1" applyAlignment="1">
      <alignment horizontal="right" vertical="top"/>
      <protection/>
    </xf>
    <xf numFmtId="175" fontId="8" fillId="0" borderId="68" xfId="42" applyNumberFormat="1" applyFont="1" applyFill="1" applyBorder="1" applyAlignment="1">
      <alignment horizontal="left" vertical="top"/>
      <protection/>
    </xf>
    <xf numFmtId="177" fontId="12" fillId="0" borderId="71" xfId="42" applyNumberFormat="1" applyFont="1" applyFill="1" applyBorder="1" applyAlignment="1">
      <alignment horizontal="right" vertical="top"/>
      <protection/>
    </xf>
    <xf numFmtId="4" fontId="9" fillId="0" borderId="0" xfId="42" applyNumberFormat="1" applyFont="1" applyFill="1" applyBorder="1">
      <alignment/>
      <protection/>
    </xf>
    <xf numFmtId="173" fontId="12" fillId="0" borderId="49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77" fontId="0" fillId="0" borderId="0" xfId="42" applyNumberFormat="1" applyFont="1" applyFill="1">
      <alignment/>
      <protection/>
    </xf>
    <xf numFmtId="177" fontId="0" fillId="0" borderId="0" xfId="42" applyNumberFormat="1" applyFont="1" applyFill="1">
      <alignment/>
      <protection/>
    </xf>
    <xf numFmtId="172" fontId="6" fillId="33" borderId="72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2" fontId="8" fillId="0" borderId="73" xfId="42" applyNumberFormat="1" applyFont="1" applyFill="1" applyBorder="1" applyAlignment="1">
      <alignment horizontal="right" vertical="top"/>
      <protection/>
    </xf>
    <xf numFmtId="173" fontId="8" fillId="0" borderId="22" xfId="42" applyNumberFormat="1" applyFont="1" applyFill="1" applyBorder="1" applyAlignment="1">
      <alignment horizontal="right" vertical="top"/>
      <protection/>
    </xf>
    <xf numFmtId="176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175" fontId="8" fillId="0" borderId="16" xfId="42" applyNumberFormat="1" applyFont="1" applyFill="1" applyBorder="1" applyAlignment="1">
      <alignment horizontal="left" vertical="top"/>
      <protection/>
    </xf>
    <xf numFmtId="0" fontId="0" fillId="0" borderId="74" xfId="42" applyFont="1" applyFill="1" applyBorder="1">
      <alignment/>
      <protection/>
    </xf>
    <xf numFmtId="176" fontId="0" fillId="0" borderId="0" xfId="42" applyNumberFormat="1" applyFont="1" applyFill="1">
      <alignment/>
      <protection/>
    </xf>
    <xf numFmtId="182" fontId="0" fillId="0" borderId="0" xfId="42" applyNumberFormat="1" applyFont="1" applyFill="1">
      <alignment/>
      <protection/>
    </xf>
    <xf numFmtId="0" fontId="0" fillId="0" borderId="75" xfId="42" applyFont="1" applyFill="1" applyBorder="1">
      <alignment/>
      <protection/>
    </xf>
    <xf numFmtId="0" fontId="8" fillId="0" borderId="76" xfId="42" applyFont="1" applyFill="1" applyBorder="1" applyAlignment="1">
      <alignment horizontal="left" vertical="top" wrapText="1"/>
      <protection/>
    </xf>
    <xf numFmtId="177" fontId="8" fillId="0" borderId="71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33" borderId="36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66" xfId="42" applyFont="1" applyFill="1" applyBorder="1">
      <alignment/>
      <protection/>
    </xf>
    <xf numFmtId="0" fontId="8" fillId="0" borderId="77" xfId="42" applyFont="1" applyFill="1" applyBorder="1" applyAlignment="1">
      <alignment horizontal="left" vertical="top" wrapText="1"/>
      <protection/>
    </xf>
    <xf numFmtId="180" fontId="6" fillId="33" borderId="72" xfId="42" applyNumberFormat="1" applyFont="1" applyFill="1" applyBorder="1" applyAlignment="1">
      <alignment horizontal="lef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7" fontId="9" fillId="0" borderId="0" xfId="42" applyNumberFormat="1" applyFont="1" applyFill="1">
      <alignment/>
      <protection/>
    </xf>
    <xf numFmtId="4" fontId="3" fillId="0" borderId="0" xfId="42" applyNumberFormat="1" applyFont="1" applyAlignment="1">
      <alignment vertical="top"/>
      <protection/>
    </xf>
    <xf numFmtId="173" fontId="8" fillId="0" borderId="77" xfId="42" applyNumberFormat="1" applyFont="1" applyFill="1" applyBorder="1" applyAlignment="1">
      <alignment horizontal="right" vertical="top"/>
      <protection/>
    </xf>
    <xf numFmtId="180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6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7" fontId="8" fillId="0" borderId="47" xfId="42" applyNumberFormat="1" applyFont="1" applyFill="1" applyBorder="1" applyAlignment="1">
      <alignment horizontal="right" vertical="top"/>
      <protection/>
    </xf>
    <xf numFmtId="182" fontId="7" fillId="0" borderId="49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0" fontId="0" fillId="0" borderId="45" xfId="42" applyFont="1" applyFill="1" applyBorder="1">
      <alignment/>
      <protection/>
    </xf>
    <xf numFmtId="4" fontId="4" fillId="0" borderId="59" xfId="42" applyNumberFormat="1" applyFont="1" applyFill="1" applyBorder="1" applyAlignment="1">
      <alignment horizontal="center" vertical="top"/>
      <protection/>
    </xf>
    <xf numFmtId="180" fontId="16" fillId="33" borderId="55" xfId="42" applyNumberFormat="1" applyFont="1" applyFill="1" applyBorder="1" applyAlignment="1">
      <alignment horizontal="left" vertical="top"/>
      <protection/>
    </xf>
    <xf numFmtId="182" fontId="16" fillId="33" borderId="10" xfId="42" applyNumberFormat="1" applyFont="1" applyFill="1" applyBorder="1" applyAlignment="1">
      <alignment horizontal="right" vertical="top"/>
      <protection/>
    </xf>
    <xf numFmtId="4" fontId="56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49" xfId="42" applyFont="1" applyFill="1" applyBorder="1">
      <alignment/>
      <protection/>
    </xf>
    <xf numFmtId="4" fontId="9" fillId="0" borderId="66" xfId="42" applyNumberFormat="1" applyFont="1" applyFill="1" applyBorder="1" applyAlignment="1">
      <alignment vertical="top"/>
      <protection/>
    </xf>
    <xf numFmtId="176" fontId="9" fillId="0" borderId="0" xfId="42" applyNumberFormat="1" applyFont="1" applyFill="1">
      <alignment/>
      <protection/>
    </xf>
    <xf numFmtId="4" fontId="56" fillId="0" borderId="31" xfId="42" applyNumberFormat="1" applyFont="1" applyFill="1" applyBorder="1" applyAlignment="1">
      <alignment vertical="top"/>
      <protection/>
    </xf>
    <xf numFmtId="4" fontId="56" fillId="0" borderId="22" xfId="42" applyNumberFormat="1" applyFont="1" applyFill="1" applyBorder="1" applyAlignment="1">
      <alignment vertical="top"/>
      <protection/>
    </xf>
    <xf numFmtId="4" fontId="56" fillId="0" borderId="24" xfId="42" applyNumberFormat="1" applyFont="1" applyFill="1" applyBorder="1" applyAlignment="1">
      <alignment vertical="top"/>
      <protection/>
    </xf>
    <xf numFmtId="4" fontId="56" fillId="0" borderId="0" xfId="42" applyNumberFormat="1" applyFont="1" applyFill="1" applyBorder="1" applyAlignment="1">
      <alignment vertical="top"/>
      <protection/>
    </xf>
    <xf numFmtId="4" fontId="56" fillId="0" borderId="75" xfId="42" applyNumberFormat="1" applyFont="1" applyFill="1" applyBorder="1" applyAlignment="1">
      <alignment vertical="top"/>
      <protection/>
    </xf>
    <xf numFmtId="4" fontId="56" fillId="0" borderId="27" xfId="42" applyNumberFormat="1" applyFont="1" applyFill="1" applyBorder="1" applyAlignment="1">
      <alignment vertical="top"/>
      <protection/>
    </xf>
    <xf numFmtId="4" fontId="56" fillId="0" borderId="0" xfId="42" applyNumberFormat="1" applyFont="1" applyFill="1" applyAlignment="1">
      <alignment vertical="top"/>
      <protection/>
    </xf>
    <xf numFmtId="4" fontId="56" fillId="0" borderId="0" xfId="42" applyNumberFormat="1" applyFont="1" applyAlignment="1">
      <alignment vertical="top"/>
      <protection/>
    </xf>
    <xf numFmtId="4" fontId="0" fillId="0" borderId="59" xfId="42" applyNumberFormat="1" applyFont="1" applyBorder="1" applyAlignment="1">
      <alignment vertical="top"/>
      <protection/>
    </xf>
    <xf numFmtId="0" fontId="9" fillId="0" borderId="24" xfId="0" applyFont="1" applyBorder="1" applyAlignment="1">
      <alignment vertical="top" wrapText="1"/>
    </xf>
    <xf numFmtId="0" fontId="11" fillId="0" borderId="75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178" fontId="8" fillId="0" borderId="22" xfId="42" applyNumberFormat="1" applyFont="1" applyFill="1" applyBorder="1" applyAlignment="1">
      <alignment horizontal="right" vertical="top"/>
      <protection/>
    </xf>
    <xf numFmtId="0" fontId="9" fillId="0" borderId="68" xfId="0" applyFont="1" applyBorder="1" applyAlignment="1">
      <alignment vertical="top"/>
    </xf>
    <xf numFmtId="0" fontId="1" fillId="0" borderId="59" xfId="42" applyFont="1" applyFill="1" applyBorder="1" applyAlignment="1">
      <alignment horizontal="left" vertical="top"/>
      <protection/>
    </xf>
    <xf numFmtId="183" fontId="1" fillId="0" borderId="59" xfId="42" applyNumberFormat="1" applyFont="1" applyFill="1" applyBorder="1" applyAlignment="1">
      <alignment horizontal="left" vertical="top"/>
      <protection/>
    </xf>
    <xf numFmtId="0" fontId="0" fillId="0" borderId="59" xfId="42" applyFont="1" applyFill="1" applyBorder="1">
      <alignment/>
      <protection/>
    </xf>
    <xf numFmtId="0" fontId="0" fillId="0" borderId="59" xfId="42" applyFont="1" applyFill="1" applyBorder="1" applyAlignment="1">
      <alignment wrapText="1"/>
      <protection/>
    </xf>
    <xf numFmtId="4" fontId="56" fillId="0" borderId="59" xfId="42" applyNumberFormat="1" applyFont="1" applyFill="1" applyBorder="1" applyAlignment="1">
      <alignment vertical="top"/>
      <protection/>
    </xf>
    <xf numFmtId="4" fontId="0" fillId="0" borderId="59" xfId="42" applyNumberFormat="1" applyFont="1" applyFill="1" applyBorder="1" applyAlignment="1">
      <alignment vertical="top"/>
      <protection/>
    </xf>
    <xf numFmtId="180" fontId="6" fillId="33" borderId="64" xfId="42" applyNumberFormat="1" applyFont="1" applyFill="1" applyBorder="1" applyAlignment="1">
      <alignment horizontal="left" vertical="top"/>
      <protection/>
    </xf>
    <xf numFmtId="182" fontId="17" fillId="0" borderId="11" xfId="42" applyNumberFormat="1" applyFont="1" applyFill="1" applyBorder="1" applyAlignment="1">
      <alignment horizontal="right" vertical="top"/>
      <protection/>
    </xf>
    <xf numFmtId="177" fontId="12" fillId="0" borderId="15" xfId="42" applyNumberFormat="1" applyFont="1" applyFill="1" applyBorder="1" applyAlignment="1">
      <alignment horizontal="right" vertical="top"/>
      <protection/>
    </xf>
    <xf numFmtId="182" fontId="16" fillId="33" borderId="33" xfId="42" applyNumberFormat="1" applyFont="1" applyFill="1" applyBorder="1" applyAlignment="1">
      <alignment horizontal="right" vertical="top"/>
      <protection/>
    </xf>
    <xf numFmtId="176" fontId="17" fillId="0" borderId="11" xfId="42" applyNumberFormat="1" applyFont="1" applyFill="1" applyBorder="1" applyAlignment="1">
      <alignment horizontal="right" vertical="top"/>
      <protection/>
    </xf>
    <xf numFmtId="190" fontId="9" fillId="0" borderId="36" xfId="52" applyNumberFormat="1" applyFont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48" xfId="42" applyFont="1" applyFill="1" applyBorder="1">
      <alignment/>
      <protection/>
    </xf>
    <xf numFmtId="176" fontId="16" fillId="33" borderId="22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0" fontId="0" fillId="0" borderId="48" xfId="42" applyFont="1" applyFill="1" applyBorder="1">
      <alignment/>
      <protection/>
    </xf>
    <xf numFmtId="180" fontId="6" fillId="33" borderId="22" xfId="42" applyNumberFormat="1" applyFont="1" applyFill="1" applyBorder="1" applyAlignment="1">
      <alignment horizontal="left" vertical="top"/>
      <protection/>
    </xf>
    <xf numFmtId="177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73" fontId="16" fillId="33" borderId="13" xfId="42" applyNumberFormat="1" applyFont="1" applyFill="1" applyBorder="1" applyAlignment="1">
      <alignment horizontal="right" vertical="top"/>
      <protection/>
    </xf>
    <xf numFmtId="178" fontId="17" fillId="0" borderId="15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182" fontId="12" fillId="0" borderId="73" xfId="42" applyNumberFormat="1" applyFont="1" applyFill="1" applyBorder="1" applyAlignment="1">
      <alignment horizontal="right" vertical="top"/>
      <protection/>
    </xf>
    <xf numFmtId="4" fontId="0" fillId="0" borderId="68" xfId="42" applyNumberFormat="1" applyFont="1" applyFill="1" applyBorder="1" applyAlignment="1">
      <alignment vertical="top"/>
      <protection/>
    </xf>
    <xf numFmtId="182" fontId="17" fillId="0" borderId="13" xfId="42" applyNumberFormat="1" applyFont="1" applyFill="1" applyBorder="1" applyAlignment="1">
      <alignment horizontal="right" vertical="top"/>
      <protection/>
    </xf>
    <xf numFmtId="182" fontId="17" fillId="0" borderId="15" xfId="42" applyNumberFormat="1" applyFont="1" applyFill="1" applyBorder="1" applyAlignment="1">
      <alignment horizontal="right" vertical="top"/>
      <protection/>
    </xf>
    <xf numFmtId="177" fontId="17" fillId="0" borderId="15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177" fontId="16" fillId="33" borderId="49" xfId="42" applyNumberFormat="1" applyFont="1" applyFill="1" applyBorder="1" applyAlignment="1">
      <alignment horizontal="right" vertical="top"/>
      <protection/>
    </xf>
    <xf numFmtId="182" fontId="12" fillId="0" borderId="38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7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2" fontId="17" fillId="0" borderId="49" xfId="42" applyNumberFormat="1" applyFont="1" applyFill="1" applyBorder="1" applyAlignment="1">
      <alignment horizontal="right" vertical="top"/>
      <protection/>
    </xf>
    <xf numFmtId="182" fontId="12" fillId="0" borderId="26" xfId="42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vertical="top"/>
      <protection/>
    </xf>
    <xf numFmtId="176" fontId="17" fillId="0" borderId="15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178" fontId="12" fillId="0" borderId="19" xfId="42" applyNumberFormat="1" applyFont="1" applyFill="1" applyBorder="1" applyAlignment="1">
      <alignment horizontal="right" vertical="top"/>
      <protection/>
    </xf>
    <xf numFmtId="176" fontId="16" fillId="33" borderId="62" xfId="42" applyNumberFormat="1" applyFont="1" applyFill="1" applyBorder="1" applyAlignment="1">
      <alignment horizontal="right" vertical="top"/>
      <protection/>
    </xf>
    <xf numFmtId="177" fontId="12" fillId="0" borderId="10" xfId="42" applyNumberFormat="1" applyFont="1" applyFill="1" applyBorder="1" applyAlignment="1">
      <alignment horizontal="right" vertical="top"/>
      <protection/>
    </xf>
    <xf numFmtId="182" fontId="17" fillId="0" borderId="10" xfId="42" applyNumberFormat="1" applyFont="1" applyFill="1" applyBorder="1" applyAlignment="1">
      <alignment horizontal="right" vertical="top"/>
      <protection/>
    </xf>
    <xf numFmtId="182" fontId="12" fillId="0" borderId="24" xfId="42" applyNumberFormat="1" applyFont="1" applyFill="1" applyBorder="1" applyAlignment="1">
      <alignment horizontal="right" vertical="top"/>
      <protection/>
    </xf>
    <xf numFmtId="181" fontId="7" fillId="0" borderId="48" xfId="42" applyNumberFormat="1" applyFont="1" applyFill="1" applyBorder="1" applyAlignment="1">
      <alignment horizontal="left" vertical="top"/>
      <protection/>
    </xf>
    <xf numFmtId="178" fontId="8" fillId="0" borderId="0" xfId="42" applyNumberFormat="1" applyFont="1" applyFill="1" applyBorder="1" applyAlignment="1">
      <alignment horizontal="right" vertical="top"/>
      <protection/>
    </xf>
    <xf numFmtId="4" fontId="0" fillId="0" borderId="46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1" fillId="0" borderId="68" xfId="0" applyFont="1" applyBorder="1" applyAlignment="1">
      <alignment vertical="top" wrapText="1"/>
    </xf>
    <xf numFmtId="0" fontId="0" fillId="0" borderId="46" xfId="42" applyFont="1" applyFill="1" applyBorder="1">
      <alignment/>
      <protection/>
    </xf>
    <xf numFmtId="175" fontId="8" fillId="0" borderId="78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0" fontId="11" fillId="0" borderId="33" xfId="0" applyFont="1" applyBorder="1" applyAlignment="1">
      <alignment vertical="top" wrapText="1"/>
    </xf>
    <xf numFmtId="0" fontId="0" fillId="0" borderId="69" xfId="42" applyFont="1" applyFill="1" applyBorder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76" fontId="7" fillId="0" borderId="24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44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0" fontId="8" fillId="0" borderId="37" xfId="42" applyFont="1" applyFill="1" applyBorder="1" applyAlignment="1">
      <alignment horizontal="left" vertical="top" wrapText="1"/>
      <protection/>
    </xf>
    <xf numFmtId="4" fontId="9" fillId="0" borderId="79" xfId="42" applyNumberFormat="1" applyFont="1" applyFill="1" applyBorder="1" applyAlignment="1">
      <alignment vertical="top"/>
      <protection/>
    </xf>
    <xf numFmtId="0" fontId="8" fillId="0" borderId="70" xfId="42" applyFont="1" applyFill="1" applyBorder="1" applyAlignment="1">
      <alignment horizontal="left" vertical="top" wrapText="1"/>
      <protection/>
    </xf>
    <xf numFmtId="175" fontId="8" fillId="0" borderId="33" xfId="42" applyNumberFormat="1" applyFont="1" applyFill="1" applyBorder="1" applyAlignment="1">
      <alignment horizontal="left" vertical="top"/>
      <protection/>
    </xf>
    <xf numFmtId="0" fontId="9" fillId="0" borderId="48" xfId="0" applyFont="1" applyBorder="1" applyAlignment="1">
      <alignment vertical="top" wrapText="1"/>
    </xf>
    <xf numFmtId="0" fontId="8" fillId="0" borderId="14" xfId="42" applyFont="1" applyFill="1" applyBorder="1" applyAlignment="1">
      <alignment horizontal="left" vertical="top" wrapText="1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0" fontId="9" fillId="0" borderId="44" xfId="42" applyFont="1" applyFill="1" applyBorder="1">
      <alignment/>
      <protection/>
    </xf>
    <xf numFmtId="0" fontId="8" fillId="0" borderId="80" xfId="42" applyFont="1" applyFill="1" applyBorder="1" applyAlignment="1">
      <alignment horizontal="left" vertical="top" wrapText="1"/>
      <protection/>
    </xf>
    <xf numFmtId="0" fontId="11" fillId="0" borderId="36" xfId="0" applyFont="1" applyBorder="1" applyAlignment="1">
      <alignment vertical="top" wrapText="1"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11" fillId="0" borderId="81" xfId="0" applyFont="1" applyBorder="1" applyAlignment="1">
      <alignment vertical="top" wrapText="1"/>
    </xf>
    <xf numFmtId="0" fontId="0" fillId="0" borderId="22" xfId="42" applyFont="1" applyFill="1" applyBorder="1">
      <alignment/>
      <protection/>
    </xf>
    <xf numFmtId="173" fontId="6" fillId="33" borderId="22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175" fontId="8" fillId="0" borderId="66" xfId="42" applyNumberFormat="1" applyFont="1" applyFill="1" applyBorder="1" applyAlignment="1">
      <alignment horizontal="left" vertical="top"/>
      <protection/>
    </xf>
    <xf numFmtId="0" fontId="0" fillId="0" borderId="68" xfId="42" applyFont="1" applyFill="1" applyBorder="1">
      <alignment/>
      <protection/>
    </xf>
    <xf numFmtId="0" fontId="0" fillId="0" borderId="75" xfId="42" applyFont="1" applyFill="1" applyBorder="1">
      <alignment/>
      <protection/>
    </xf>
    <xf numFmtId="0" fontId="8" fillId="0" borderId="75" xfId="42" applyFont="1" applyFill="1" applyBorder="1" applyAlignment="1">
      <alignment horizontal="left" vertical="top" wrapText="1"/>
      <protection/>
    </xf>
    <xf numFmtId="176" fontId="8" fillId="0" borderId="24" xfId="42" applyNumberFormat="1" applyFont="1" applyFill="1" applyBorder="1" applyAlignment="1">
      <alignment horizontal="right" vertical="top"/>
      <protection/>
    </xf>
    <xf numFmtId="184" fontId="8" fillId="0" borderId="37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12" fillId="0" borderId="39" xfId="42" applyNumberFormat="1" applyFont="1" applyFill="1" applyBorder="1" applyAlignment="1">
      <alignment horizontal="right" vertical="top"/>
      <protection/>
    </xf>
    <xf numFmtId="0" fontId="9" fillId="0" borderId="48" xfId="42" applyFont="1" applyBorder="1" applyAlignment="1">
      <alignment vertical="top" wrapText="1"/>
      <protection/>
    </xf>
    <xf numFmtId="182" fontId="10" fillId="0" borderId="24" xfId="42" applyNumberFormat="1" applyFont="1" applyFill="1" applyBorder="1" applyAlignment="1">
      <alignment horizontal="right" vertical="top"/>
      <protection/>
    </xf>
    <xf numFmtId="0" fontId="10" fillId="0" borderId="23" xfId="42" applyFont="1" applyFill="1" applyBorder="1" applyAlignment="1">
      <alignment horizontal="left" vertical="top" wrapText="1"/>
      <protection/>
    </xf>
    <xf numFmtId="0" fontId="8" fillId="0" borderId="23" xfId="42" applyFont="1" applyFill="1" applyBorder="1" applyAlignment="1">
      <alignment horizontal="left" vertical="top" wrapText="1"/>
      <protection/>
    </xf>
    <xf numFmtId="178" fontId="8" fillId="0" borderId="17" xfId="42" applyNumberFormat="1" applyFont="1" applyFill="1" applyBorder="1" applyAlignment="1">
      <alignment horizontal="right" vertical="top"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77" fontId="8" fillId="0" borderId="77" xfId="42" applyNumberFormat="1" applyFont="1" applyFill="1" applyBorder="1" applyAlignment="1">
      <alignment horizontal="right" vertical="top"/>
      <protection/>
    </xf>
    <xf numFmtId="0" fontId="9" fillId="0" borderId="12" xfId="42" applyFont="1" applyFill="1" applyBorder="1">
      <alignment/>
      <protection/>
    </xf>
    <xf numFmtId="175" fontId="10" fillId="0" borderId="12" xfId="42" applyNumberFormat="1" applyFont="1" applyFill="1" applyBorder="1" applyAlignment="1">
      <alignment horizontal="left" vertical="top"/>
      <protection/>
    </xf>
    <xf numFmtId="4" fontId="4" fillId="0" borderId="24" xfId="42" applyNumberFormat="1" applyFont="1" applyFill="1" applyBorder="1" applyAlignment="1">
      <alignment horizontal="center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177" fontId="10" fillId="0" borderId="15" xfId="42" applyNumberFormat="1" applyFont="1" applyFill="1" applyBorder="1" applyAlignment="1">
      <alignment horizontal="right" vertical="top"/>
      <protection/>
    </xf>
    <xf numFmtId="180" fontId="16" fillId="33" borderId="58" xfId="42" applyNumberFormat="1" applyFont="1" applyFill="1" applyBorder="1" applyAlignment="1">
      <alignment horizontal="left" vertical="top"/>
      <protection/>
    </xf>
    <xf numFmtId="4" fontId="4" fillId="35" borderId="22" xfId="42" applyNumberFormat="1" applyFont="1" applyFill="1" applyBorder="1" applyAlignment="1">
      <alignment horizontal="center" vertical="top"/>
      <protection/>
    </xf>
    <xf numFmtId="0" fontId="0" fillId="0" borderId="75" xfId="42" applyFont="1" applyFill="1" applyBorder="1">
      <alignment/>
      <protection/>
    </xf>
    <xf numFmtId="0" fontId="0" fillId="0" borderId="66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177" fontId="12" fillId="0" borderId="77" xfId="42" applyNumberFormat="1" applyFont="1" applyFill="1" applyBorder="1" applyAlignment="1">
      <alignment horizontal="right" vertical="top"/>
      <protection/>
    </xf>
    <xf numFmtId="4" fontId="9" fillId="0" borderId="45" xfId="42" applyNumberFormat="1" applyFont="1" applyFill="1" applyBorder="1" applyAlignment="1">
      <alignment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0" fontId="0" fillId="0" borderId="65" xfId="42" applyFont="1" applyFill="1" applyBorder="1">
      <alignment/>
      <protection/>
    </xf>
    <xf numFmtId="182" fontId="8" fillId="0" borderId="82" xfId="42" applyNumberFormat="1" applyFont="1" applyFill="1" applyBorder="1" applyAlignment="1">
      <alignment horizontal="right" vertical="top"/>
      <protection/>
    </xf>
    <xf numFmtId="4" fontId="0" fillId="0" borderId="81" xfId="42" applyNumberFormat="1" applyFont="1" applyFill="1" applyBorder="1" applyAlignment="1">
      <alignment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79" xfId="42" applyNumberFormat="1" applyFont="1" applyFill="1" applyBorder="1" applyAlignment="1">
      <alignment vertical="top"/>
      <protection/>
    </xf>
    <xf numFmtId="182" fontId="8" fillId="0" borderId="71" xfId="42" applyNumberFormat="1" applyFont="1" applyFill="1" applyBorder="1" applyAlignment="1">
      <alignment horizontal="right"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0" fontId="8" fillId="0" borderId="83" xfId="42" applyFont="1" applyFill="1" applyBorder="1" applyAlignment="1">
      <alignment horizontal="left" vertical="top" wrapText="1"/>
      <protection/>
    </xf>
    <xf numFmtId="173" fontId="8" fillId="0" borderId="71" xfId="42" applyNumberFormat="1" applyFont="1" applyFill="1" applyBorder="1" applyAlignment="1">
      <alignment horizontal="right" vertical="top"/>
      <protection/>
    </xf>
    <xf numFmtId="0" fontId="8" fillId="0" borderId="33" xfId="42" applyFont="1" applyFill="1" applyBorder="1" applyAlignment="1">
      <alignment horizontal="left" vertical="top" wrapText="1"/>
      <protection/>
    </xf>
    <xf numFmtId="0" fontId="9" fillId="0" borderId="45" xfId="42" applyFont="1" applyFill="1" applyBorder="1">
      <alignment/>
      <protection/>
    </xf>
    <xf numFmtId="0" fontId="9" fillId="0" borderId="46" xfId="42" applyFont="1" applyFill="1" applyBorder="1">
      <alignment/>
      <protection/>
    </xf>
    <xf numFmtId="178" fontId="8" fillId="0" borderId="71" xfId="42" applyNumberFormat="1" applyFont="1" applyFill="1" applyBorder="1" applyAlignment="1">
      <alignment horizontal="right" vertical="top"/>
      <protection/>
    </xf>
    <xf numFmtId="178" fontId="8" fillId="0" borderId="75" xfId="42" applyNumberFormat="1" applyFont="1" applyFill="1" applyBorder="1" applyAlignment="1">
      <alignment horizontal="right" vertical="top"/>
      <protection/>
    </xf>
    <xf numFmtId="180" fontId="6" fillId="33" borderId="84" xfId="42" applyNumberFormat="1" applyFont="1" applyFill="1" applyBorder="1" applyAlignment="1">
      <alignment horizontal="left" vertical="top"/>
      <protection/>
    </xf>
    <xf numFmtId="177" fontId="8" fillId="0" borderId="75" xfId="42" applyNumberFormat="1" applyFont="1" applyFill="1" applyBorder="1" applyAlignment="1">
      <alignment horizontal="right" vertical="top"/>
      <protection/>
    </xf>
    <xf numFmtId="175" fontId="8" fillId="0" borderId="85" xfId="42" applyNumberFormat="1" applyFont="1" applyFill="1" applyBorder="1" applyAlignment="1">
      <alignment horizontal="left" vertical="top"/>
      <protection/>
    </xf>
    <xf numFmtId="0" fontId="8" fillId="0" borderId="69" xfId="42" applyFont="1" applyFill="1" applyBorder="1" applyAlignment="1">
      <alignment horizontal="left" vertical="top" wrapText="1"/>
      <protection/>
    </xf>
    <xf numFmtId="182" fontId="7" fillId="0" borderId="24" xfId="42" applyNumberFormat="1" applyFont="1" applyFill="1" applyBorder="1" applyAlignment="1">
      <alignment horizontal="right" vertical="top"/>
      <protection/>
    </xf>
    <xf numFmtId="0" fontId="0" fillId="0" borderId="56" xfId="42" applyFont="1" applyFill="1" applyBorder="1">
      <alignment/>
      <protection/>
    </xf>
    <xf numFmtId="180" fontId="16" fillId="33" borderId="84" xfId="42" applyNumberFormat="1" applyFont="1" applyFill="1" applyBorder="1" applyAlignment="1">
      <alignment horizontal="left" vertical="top"/>
      <protection/>
    </xf>
    <xf numFmtId="0" fontId="16" fillId="33" borderId="64" xfId="42" applyFont="1" applyFill="1" applyBorder="1" applyAlignment="1">
      <alignment horizontal="left" vertical="top" wrapText="1"/>
      <protection/>
    </xf>
    <xf numFmtId="181" fontId="17" fillId="0" borderId="0" xfId="42" applyNumberFormat="1" applyFont="1" applyFill="1" applyBorder="1" applyAlignment="1">
      <alignment horizontal="left" vertical="top"/>
      <protection/>
    </xf>
    <xf numFmtId="0" fontId="17" fillId="0" borderId="28" xfId="42" applyFont="1" applyFill="1" applyBorder="1" applyAlignment="1">
      <alignment horizontal="left" vertical="top" wrapText="1"/>
      <protection/>
    </xf>
    <xf numFmtId="176" fontId="17" fillId="0" borderId="49" xfId="42" applyNumberFormat="1" applyFont="1" applyFill="1" applyBorder="1" applyAlignment="1">
      <alignment horizontal="right" vertical="top"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0" fontId="12" fillId="0" borderId="30" xfId="42" applyFont="1" applyFill="1" applyBorder="1" applyAlignment="1">
      <alignment horizontal="left" vertical="top" wrapText="1"/>
      <protection/>
    </xf>
    <xf numFmtId="175" fontId="12" fillId="0" borderId="12" xfId="42" applyNumberFormat="1" applyFont="1" applyFill="1" applyBorder="1" applyAlignment="1">
      <alignment horizontal="left" vertical="top"/>
      <protection/>
    </xf>
    <xf numFmtId="0" fontId="17" fillId="0" borderId="25" xfId="42" applyFont="1" applyFill="1" applyBorder="1" applyAlignment="1">
      <alignment horizontal="left" vertical="top" wrapText="1"/>
      <protection/>
    </xf>
    <xf numFmtId="176" fontId="1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0" fontId="17" fillId="0" borderId="26" xfId="42" applyFont="1" applyFill="1" applyBorder="1" applyAlignment="1">
      <alignment horizontal="left" vertical="top" wrapText="1"/>
      <protection/>
    </xf>
    <xf numFmtId="0" fontId="0" fillId="0" borderId="29" xfId="42" applyFont="1" applyFill="1" applyBorder="1" applyAlignment="1">
      <alignment horizontal="left" vertical="top"/>
      <protection/>
    </xf>
    <xf numFmtId="173" fontId="12" fillId="0" borderId="77" xfId="42" applyNumberFormat="1" applyFont="1" applyFill="1" applyBorder="1" applyAlignment="1">
      <alignment horizontal="righ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175" fontId="12" fillId="0" borderId="14" xfId="42" applyNumberFormat="1" applyFont="1" applyFill="1" applyBorder="1" applyAlignment="1">
      <alignment horizontal="left"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177" fontId="12" fillId="0" borderId="47" xfId="42" applyNumberFormat="1" applyFont="1" applyFill="1" applyBorder="1" applyAlignment="1">
      <alignment horizontal="right" vertical="top"/>
      <protection/>
    </xf>
    <xf numFmtId="175" fontId="12" fillId="0" borderId="29" xfId="42" applyNumberFormat="1" applyFont="1" applyFill="1" applyBorder="1" applyAlignment="1">
      <alignment horizontal="left" vertical="top"/>
      <protection/>
    </xf>
    <xf numFmtId="0" fontId="4" fillId="0" borderId="20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17" fillId="0" borderId="13" xfId="42" applyFont="1" applyFill="1" applyBorder="1" applyAlignment="1">
      <alignment horizontal="left" vertical="top" wrapText="1"/>
      <protection/>
    </xf>
    <xf numFmtId="176" fontId="17" fillId="0" borderId="75" xfId="42" applyNumberFormat="1" applyFont="1" applyFill="1" applyBorder="1" applyAlignment="1">
      <alignment horizontal="right" vertical="top"/>
      <protection/>
    </xf>
    <xf numFmtId="176" fontId="17" fillId="0" borderId="71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183" fontId="0" fillId="0" borderId="0" xfId="42" applyNumberFormat="1" applyFont="1" applyFill="1" applyBorder="1" applyAlignment="1">
      <alignment horizontal="left" vertical="top"/>
      <protection/>
    </xf>
    <xf numFmtId="181" fontId="17" fillId="0" borderId="16" xfId="42" applyNumberFormat="1" applyFont="1" applyFill="1" applyBorder="1" applyAlignment="1">
      <alignment horizontal="left" vertical="top"/>
      <protection/>
    </xf>
    <xf numFmtId="0" fontId="17" fillId="0" borderId="23" xfId="42" applyFont="1" applyFill="1" applyBorder="1" applyAlignment="1">
      <alignment horizontal="left" vertical="top" wrapText="1"/>
      <protection/>
    </xf>
    <xf numFmtId="182" fontId="0" fillId="0" borderId="0" xfId="42" applyNumberFormat="1" applyFont="1" applyFill="1">
      <alignment/>
      <protection/>
    </xf>
    <xf numFmtId="176" fontId="17" fillId="0" borderId="37" xfId="42" applyNumberFormat="1" applyFont="1" applyFill="1" applyBorder="1" applyAlignment="1">
      <alignment horizontal="right" vertical="top"/>
      <protection/>
    </xf>
    <xf numFmtId="181" fontId="17" fillId="0" borderId="12" xfId="42" applyNumberFormat="1" applyFont="1" applyFill="1" applyBorder="1" applyAlignment="1">
      <alignment horizontal="left" vertical="top"/>
      <protection/>
    </xf>
    <xf numFmtId="0" fontId="12" fillId="0" borderId="55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173" fontId="8" fillId="0" borderId="86" xfId="42" applyNumberFormat="1" applyFont="1" applyFill="1" applyBorder="1" applyAlignment="1">
      <alignment horizontal="right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177" fontId="10" fillId="0" borderId="43" xfId="42" applyNumberFormat="1" applyFont="1" applyFill="1" applyBorder="1" applyAlignment="1">
      <alignment horizontal="right" vertical="top"/>
      <protection/>
    </xf>
    <xf numFmtId="4" fontId="9" fillId="0" borderId="43" xfId="42" applyNumberFormat="1" applyFont="1" applyFill="1" applyBorder="1" applyAlignment="1">
      <alignment horizontal="center" vertical="top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4" fontId="0" fillId="0" borderId="83" xfId="42" applyNumberFormat="1" applyFont="1" applyFill="1" applyBorder="1" applyAlignment="1">
      <alignment horizontal="center" vertical="top"/>
      <protection/>
    </xf>
    <xf numFmtId="176" fontId="16" fillId="33" borderId="57" xfId="42" applyNumberFormat="1" applyFont="1" applyFill="1" applyBorder="1" applyAlignment="1">
      <alignment horizontal="right" vertical="top"/>
      <protection/>
    </xf>
    <xf numFmtId="0" fontId="0" fillId="0" borderId="36" xfId="42" applyFont="1" applyFill="1" applyBorder="1">
      <alignment/>
      <protection/>
    </xf>
    <xf numFmtId="0" fontId="8" fillId="0" borderId="47" xfId="42" applyFont="1" applyFill="1" applyBorder="1" applyAlignment="1">
      <alignment horizontal="left" vertical="top" wrapText="1"/>
      <protection/>
    </xf>
    <xf numFmtId="176" fontId="8" fillId="0" borderId="47" xfId="42" applyNumberFormat="1" applyFont="1" applyFill="1" applyBorder="1" applyAlignment="1">
      <alignment horizontal="right" vertical="top"/>
      <protection/>
    </xf>
    <xf numFmtId="178" fontId="7" fillId="0" borderId="22" xfId="42" applyNumberFormat="1" applyFont="1" applyFill="1" applyBorder="1" applyAlignment="1">
      <alignment horizontal="right" vertical="top"/>
      <protection/>
    </xf>
    <xf numFmtId="182" fontId="7" fillId="0" borderId="57" xfId="42" applyNumberFormat="1" applyFont="1" applyFill="1" applyBorder="1" applyAlignment="1">
      <alignment horizontal="right" vertical="top"/>
      <protection/>
    </xf>
    <xf numFmtId="176" fontId="17" fillId="0" borderId="24" xfId="42" applyNumberFormat="1" applyFont="1" applyFill="1" applyBorder="1" applyAlignment="1">
      <alignment horizontal="right" vertical="top"/>
      <protection/>
    </xf>
    <xf numFmtId="176" fontId="12" fillId="0" borderId="24" xfId="42" applyNumberFormat="1" applyFont="1" applyFill="1" applyBorder="1" applyAlignment="1">
      <alignment horizontal="right" vertical="top"/>
      <protection/>
    </xf>
    <xf numFmtId="182" fontId="16" fillId="33" borderId="57" xfId="42" applyNumberFormat="1" applyFont="1" applyFill="1" applyBorder="1" applyAlignment="1">
      <alignment horizontal="right" vertical="top"/>
      <protection/>
    </xf>
    <xf numFmtId="182" fontId="8" fillId="0" borderId="77" xfId="42" applyNumberFormat="1" applyFont="1" applyFill="1" applyBorder="1" applyAlignment="1">
      <alignment horizontal="right" vertical="top"/>
      <protection/>
    </xf>
    <xf numFmtId="4" fontId="3" fillId="0" borderId="57" xfId="42" applyNumberFormat="1" applyFont="1" applyFill="1" applyBorder="1" applyAlignment="1">
      <alignment vertical="top"/>
      <protection/>
    </xf>
    <xf numFmtId="182" fontId="8" fillId="0" borderId="87" xfId="42" applyNumberFormat="1" applyFont="1" applyFill="1" applyBorder="1" applyAlignment="1">
      <alignment horizontal="right" vertical="top"/>
      <protection/>
    </xf>
    <xf numFmtId="0" fontId="11" fillId="0" borderId="48" xfId="42" applyFont="1" applyFill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11" fillId="0" borderId="48" xfId="42" applyFont="1" applyFill="1" applyBorder="1" applyAlignment="1">
      <alignment horizontal="left" vertical="top" wrapText="1"/>
      <protection/>
    </xf>
    <xf numFmtId="0" fontId="0" fillId="0" borderId="75" xfId="42" applyFont="1" applyFill="1" applyBorder="1">
      <alignment/>
      <protection/>
    </xf>
    <xf numFmtId="0" fontId="10" fillId="0" borderId="46" xfId="42" applyFont="1" applyFill="1" applyBorder="1" applyAlignment="1">
      <alignment horizontal="left" vertical="top" wrapText="1"/>
      <protection/>
    </xf>
    <xf numFmtId="0" fontId="11" fillId="0" borderId="43" xfId="0" applyFont="1" applyBorder="1" applyAlignment="1">
      <alignment vertical="top" wrapText="1"/>
    </xf>
    <xf numFmtId="182" fontId="8" fillId="35" borderId="19" xfId="42" applyNumberFormat="1" applyFont="1" applyFill="1" applyBorder="1" applyAlignment="1">
      <alignment horizontal="right" vertical="top"/>
      <protection/>
    </xf>
    <xf numFmtId="4" fontId="9" fillId="0" borderId="19" xfId="42" applyNumberFormat="1" applyFont="1" applyFill="1" applyBorder="1" applyAlignment="1">
      <alignment vertical="top"/>
      <protection/>
    </xf>
    <xf numFmtId="0" fontId="11" fillId="0" borderId="24" xfId="0" applyFont="1" applyBorder="1" applyAlignment="1">
      <alignment vertical="top" wrapText="1"/>
    </xf>
    <xf numFmtId="0" fontId="9" fillId="0" borderId="0" xfId="52" applyFont="1" applyAlignment="1">
      <alignment vertical="top" wrapText="1"/>
      <protection/>
    </xf>
    <xf numFmtId="190" fontId="9" fillId="0" borderId="22" xfId="0" applyNumberFormat="1" applyFont="1" applyBorder="1" applyAlignment="1">
      <alignment horizontal="left" vertical="top" wrapText="1"/>
    </xf>
    <xf numFmtId="0" fontId="10" fillId="0" borderId="24" xfId="42" applyFont="1" applyFill="1" applyBorder="1" applyAlignment="1">
      <alignment horizontal="left" vertical="top" wrapText="1"/>
      <protection/>
    </xf>
    <xf numFmtId="173" fontId="8" fillId="35" borderId="24" xfId="42" applyNumberFormat="1" applyFont="1" applyFill="1" applyBorder="1" applyAlignment="1">
      <alignment horizontal="right" vertical="top"/>
      <protection/>
    </xf>
    <xf numFmtId="0" fontId="0" fillId="35" borderId="24" xfId="42" applyFont="1" applyFill="1" applyBorder="1">
      <alignment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78" fontId="10" fillId="35" borderId="22" xfId="42" applyNumberFormat="1" applyFont="1" applyFill="1" applyBorder="1" applyAlignment="1">
      <alignment horizontal="right" vertical="top"/>
      <protection/>
    </xf>
    <xf numFmtId="178" fontId="10" fillId="35" borderId="24" xfId="42" applyNumberFormat="1" applyFont="1" applyFill="1" applyBorder="1" applyAlignment="1">
      <alignment horizontal="right" vertical="top"/>
      <protection/>
    </xf>
    <xf numFmtId="4" fontId="0" fillId="35" borderId="24" xfId="42" applyNumberFormat="1" applyFont="1" applyFill="1" applyBorder="1" applyAlignment="1">
      <alignment horizontal="center" vertical="top"/>
      <protection/>
    </xf>
    <xf numFmtId="182" fontId="10" fillId="35" borderId="43" xfId="42" applyNumberFormat="1" applyFont="1" applyFill="1" applyBorder="1" applyAlignment="1">
      <alignment horizontal="right" vertical="top"/>
      <protection/>
    </xf>
    <xf numFmtId="4" fontId="4" fillId="35" borderId="43" xfId="42" applyNumberFormat="1" applyFont="1" applyFill="1" applyBorder="1" applyAlignment="1">
      <alignment horizontal="center" vertical="top"/>
      <protection/>
    </xf>
    <xf numFmtId="182" fontId="10" fillId="35" borderId="24" xfId="42" applyNumberFormat="1" applyFont="1" applyFill="1" applyBorder="1" applyAlignment="1">
      <alignment horizontal="right" vertical="top"/>
      <protection/>
    </xf>
    <xf numFmtId="182" fontId="11" fillId="35" borderId="24" xfId="42" applyNumberFormat="1" applyFont="1" applyFill="1" applyBorder="1" applyAlignment="1">
      <alignment horizontal="right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4" fontId="9" fillId="35" borderId="18" xfId="42" applyNumberFormat="1" applyFont="1" applyFill="1" applyBorder="1" applyAlignment="1">
      <alignment horizontal="center" vertical="top"/>
      <protection/>
    </xf>
    <xf numFmtId="0" fontId="11" fillId="0" borderId="43" xfId="42" applyFont="1" applyFill="1" applyBorder="1" applyAlignment="1">
      <alignment horizontal="left" vertical="top" wrapText="1"/>
      <protection/>
    </xf>
    <xf numFmtId="0" fontId="9" fillId="34" borderId="43" xfId="42" applyFont="1" applyFill="1" applyBorder="1">
      <alignment/>
      <protection/>
    </xf>
    <xf numFmtId="4" fontId="9" fillId="34" borderId="43" xfId="42" applyNumberFormat="1" applyFont="1" applyFill="1" applyBorder="1" applyAlignment="1">
      <alignment horizontal="center" vertical="top"/>
      <protection/>
    </xf>
    <xf numFmtId="4" fontId="9" fillId="35" borderId="43" xfId="42" applyNumberFormat="1" applyFont="1" applyFill="1" applyBorder="1" applyAlignment="1">
      <alignment horizontal="center" vertical="top"/>
      <protection/>
    </xf>
    <xf numFmtId="4" fontId="4" fillId="35" borderId="22" xfId="42" applyNumberFormat="1" applyFont="1" applyFill="1" applyBorder="1" applyAlignment="1">
      <alignment vertical="top"/>
      <protection/>
    </xf>
    <xf numFmtId="176" fontId="12" fillId="0" borderId="22" xfId="42" applyNumberFormat="1" applyFont="1" applyFill="1" applyBorder="1" applyAlignment="1">
      <alignment horizontal="right" vertical="top"/>
      <protection/>
    </xf>
    <xf numFmtId="0" fontId="0" fillId="0" borderId="81" xfId="42" applyFont="1" applyFill="1" applyBorder="1">
      <alignment/>
      <protection/>
    </xf>
    <xf numFmtId="175" fontId="8" fillId="0" borderId="79" xfId="42" applyNumberFormat="1" applyFont="1" applyFill="1" applyBorder="1" applyAlignment="1">
      <alignment horizontal="left" vertical="top"/>
      <protection/>
    </xf>
    <xf numFmtId="0" fontId="11" fillId="0" borderId="88" xfId="0" applyFont="1" applyBorder="1" applyAlignment="1">
      <alignment vertical="top" wrapText="1"/>
    </xf>
    <xf numFmtId="177" fontId="8" fillId="35" borderId="43" xfId="42" applyNumberFormat="1" applyFont="1" applyFill="1" applyBorder="1" applyAlignment="1">
      <alignment horizontal="right" vertical="top"/>
      <protection/>
    </xf>
    <xf numFmtId="173" fontId="8" fillId="0" borderId="13" xfId="42" applyNumberFormat="1" applyFont="1" applyFill="1" applyBorder="1" applyAlignment="1">
      <alignment horizontal="right" vertical="top"/>
      <protection/>
    </xf>
    <xf numFmtId="0" fontId="9" fillId="0" borderId="49" xfId="42" applyFont="1" applyFill="1" applyBorder="1">
      <alignment/>
      <protection/>
    </xf>
    <xf numFmtId="182" fontId="8" fillId="34" borderId="19" xfId="42" applyNumberFormat="1" applyFont="1" applyFill="1" applyBorder="1" applyAlignment="1">
      <alignment horizontal="right" vertical="top"/>
      <protection/>
    </xf>
    <xf numFmtId="4" fontId="0" fillId="36" borderId="19" xfId="42" applyNumberFormat="1" applyFont="1" applyFill="1" applyBorder="1" applyAlignment="1">
      <alignment horizontal="center" vertical="top"/>
      <protection/>
    </xf>
    <xf numFmtId="173" fontId="16" fillId="0" borderId="20" xfId="42" applyNumberFormat="1" applyFont="1" applyFill="1" applyBorder="1" applyAlignment="1">
      <alignment horizontal="right" vertical="top"/>
      <protection/>
    </xf>
    <xf numFmtId="173" fontId="16" fillId="0" borderId="89" xfId="42" applyNumberFormat="1" applyFont="1" applyFill="1" applyBorder="1" applyAlignment="1">
      <alignment horizontal="right" vertical="top"/>
      <protection/>
    </xf>
    <xf numFmtId="181" fontId="7" fillId="0" borderId="36" xfId="42" applyNumberFormat="1" applyFont="1" applyFill="1" applyBorder="1" applyAlignment="1">
      <alignment horizontal="left" vertical="top"/>
      <protection/>
    </xf>
    <xf numFmtId="4" fontId="4" fillId="0" borderId="0" xfId="42" applyNumberFormat="1" applyFont="1" applyFill="1" applyAlignment="1">
      <alignment horizontal="center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4" fillId="35" borderId="19" xfId="42" applyNumberFormat="1" applyFont="1" applyFill="1" applyBorder="1" applyAlignment="1">
      <alignment horizontal="center" vertical="top"/>
      <protection/>
    </xf>
    <xf numFmtId="43" fontId="0" fillId="0" borderId="0" xfId="42" applyNumberFormat="1" applyFont="1" applyFill="1">
      <alignment/>
      <protection/>
    </xf>
    <xf numFmtId="43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82" fontId="0" fillId="0" borderId="0" xfId="42" applyNumberFormat="1" applyFont="1" applyFill="1">
      <alignment/>
      <protection/>
    </xf>
    <xf numFmtId="0" fontId="11" fillId="0" borderId="23" xfId="42" applyNumberFormat="1" applyFont="1" applyFill="1" applyBorder="1" applyAlignment="1">
      <alignment horizontal="left" vertical="top" wrapText="1"/>
      <protection/>
    </xf>
    <xf numFmtId="176" fontId="0" fillId="0" borderId="0" xfId="42" applyNumberFormat="1" applyFont="1" applyFill="1">
      <alignment/>
      <protection/>
    </xf>
    <xf numFmtId="0" fontId="0" fillId="0" borderId="51" xfId="42" applyFont="1" applyFill="1" applyBorder="1">
      <alignment/>
      <protection/>
    </xf>
    <xf numFmtId="0" fontId="3" fillId="0" borderId="22" xfId="42" applyFont="1" applyFill="1" applyBorder="1">
      <alignment/>
      <protection/>
    </xf>
    <xf numFmtId="175" fontId="10" fillId="0" borderId="36" xfId="42" applyNumberFormat="1" applyFont="1" applyFill="1" applyBorder="1" applyAlignment="1">
      <alignment horizontal="left" vertical="top"/>
      <protection/>
    </xf>
    <xf numFmtId="0" fontId="10" fillId="0" borderId="36" xfId="42" applyFont="1" applyFill="1" applyBorder="1" applyAlignment="1">
      <alignment horizontal="left" vertical="top" wrapText="1"/>
      <protection/>
    </xf>
    <xf numFmtId="4" fontId="9" fillId="0" borderId="31" xfId="42" applyNumberFormat="1" applyFont="1" applyFill="1" applyBorder="1" applyAlignment="1">
      <alignment vertical="top"/>
      <protection/>
    </xf>
    <xf numFmtId="0" fontId="0" fillId="0" borderId="49" xfId="42" applyFont="1" applyFill="1" applyBorder="1">
      <alignment/>
      <protection/>
    </xf>
    <xf numFmtId="0" fontId="0" fillId="0" borderId="48" xfId="42" applyFont="1" applyFill="1" applyBorder="1">
      <alignment/>
      <protection/>
    </xf>
    <xf numFmtId="182" fontId="16" fillId="33" borderId="22" xfId="42" applyNumberFormat="1" applyFont="1" applyFill="1" applyBorder="1" applyAlignment="1">
      <alignment horizontal="right" vertical="top"/>
      <protection/>
    </xf>
    <xf numFmtId="0" fontId="0" fillId="0" borderId="59" xfId="42" applyFont="1" applyFill="1" applyBorder="1">
      <alignment/>
      <protection/>
    </xf>
    <xf numFmtId="175" fontId="8" fillId="0" borderId="59" xfId="42" applyNumberFormat="1" applyFont="1" applyFill="1" applyBorder="1" applyAlignment="1">
      <alignment horizontal="left" vertical="top"/>
      <protection/>
    </xf>
    <xf numFmtId="0" fontId="8" fillId="0" borderId="90" xfId="42" applyFont="1" applyFill="1" applyBorder="1" applyAlignment="1">
      <alignment horizontal="left" vertical="top" wrapText="1"/>
      <protection/>
    </xf>
    <xf numFmtId="0" fontId="0" fillId="0" borderId="58" xfId="42" applyFont="1" applyFill="1" applyBorder="1">
      <alignment/>
      <protection/>
    </xf>
    <xf numFmtId="0" fontId="0" fillId="0" borderId="85" xfId="42" applyFont="1" applyFill="1" applyBorder="1">
      <alignment/>
      <protection/>
    </xf>
    <xf numFmtId="176" fontId="6" fillId="33" borderId="57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9" fillId="0" borderId="59" xfId="42" applyFont="1" applyFill="1" applyBorder="1">
      <alignment/>
      <protection/>
    </xf>
    <xf numFmtId="0" fontId="11" fillId="0" borderId="79" xfId="0" applyFont="1" applyBorder="1" applyAlignment="1">
      <alignment vertical="top" wrapText="1"/>
    </xf>
    <xf numFmtId="178" fontId="10" fillId="35" borderId="44" xfId="42" applyNumberFormat="1" applyFont="1" applyFill="1" applyBorder="1" applyAlignment="1">
      <alignment horizontal="right" vertical="top"/>
      <protection/>
    </xf>
    <xf numFmtId="4" fontId="9" fillId="0" borderId="59" xfId="42" applyNumberFormat="1" applyFont="1" applyFill="1" applyBorder="1" applyAlignment="1">
      <alignment vertical="top"/>
      <protection/>
    </xf>
    <xf numFmtId="4" fontId="4" fillId="35" borderId="44" xfId="42" applyNumberFormat="1" applyFont="1" applyFill="1" applyBorder="1" applyAlignment="1">
      <alignment horizontal="center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5" fillId="0" borderId="91" xfId="42" applyFont="1" applyFill="1" applyBorder="1" applyAlignment="1">
      <alignment horizontal="center" vertical="center"/>
      <protection/>
    </xf>
    <xf numFmtId="0" fontId="5" fillId="0" borderId="92" xfId="42" applyFont="1" applyFill="1" applyBorder="1" applyAlignment="1">
      <alignment horizontal="center" vertical="center"/>
      <protection/>
    </xf>
    <xf numFmtId="0" fontId="4" fillId="0" borderId="91" xfId="42" applyFont="1" applyFill="1" applyBorder="1" applyAlignment="1">
      <alignment horizontal="center" vertical="center"/>
      <protection/>
    </xf>
    <xf numFmtId="0" fontId="4" fillId="0" borderId="92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268</xdr:row>
      <xdr:rowOff>0</xdr:rowOff>
    </xdr:from>
    <xdr:to>
      <xdr:col>4</xdr:col>
      <xdr:colOff>476250</xdr:colOff>
      <xdr:row>268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629126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8"/>
  <sheetViews>
    <sheetView tabSelected="1" zoomScaleSheetLayoutView="75" zoomScalePageLayoutView="0" workbookViewId="0" topLeftCell="A988">
      <selection activeCell="A993" sqref="A993:A1004"/>
    </sheetView>
  </sheetViews>
  <sheetFormatPr defaultColWidth="9.140625" defaultRowHeight="12.75"/>
  <cols>
    <col min="1" max="1" width="7.00390625" style="270" customWidth="1"/>
    <col min="2" max="2" width="9.421875" style="270" customWidth="1"/>
    <col min="3" max="3" width="2.8515625" style="270" customWidth="1"/>
    <col min="4" max="4" width="6.140625" style="270" customWidth="1"/>
    <col min="5" max="5" width="51.57421875" style="271" bestFit="1" customWidth="1"/>
    <col min="6" max="6" width="15.7109375" style="270" bestFit="1" customWidth="1"/>
    <col min="7" max="7" width="14.421875" style="442" bestFit="1" customWidth="1"/>
    <col min="8" max="8" width="9.8515625" style="273" bestFit="1" customWidth="1"/>
    <col min="9" max="9" width="14.7109375" style="272" customWidth="1"/>
    <col min="10" max="10" width="12.28125" style="270" bestFit="1" customWidth="1"/>
    <col min="11" max="11" width="14.421875" style="270" bestFit="1" customWidth="1"/>
    <col min="12" max="12" width="12.8515625" style="270" bestFit="1" customWidth="1"/>
    <col min="13" max="13" width="14.00390625" style="270" bestFit="1" customWidth="1"/>
    <col min="14" max="14" width="7.57421875" style="270" customWidth="1"/>
    <col min="15" max="15" width="9.140625" style="270" customWidth="1"/>
    <col min="16" max="16" width="14.00390625" style="270" bestFit="1" customWidth="1"/>
    <col min="17" max="16384" width="9.140625" style="270" customWidth="1"/>
  </cols>
  <sheetData>
    <row r="1" spans="1:11" ht="12.75">
      <c r="A1" s="713" t="s">
        <v>279</v>
      </c>
      <c r="B1" s="714"/>
      <c r="C1" s="714"/>
      <c r="D1" s="714"/>
      <c r="E1" s="714"/>
      <c r="F1" s="714"/>
      <c r="G1" s="416" t="s">
        <v>69</v>
      </c>
      <c r="H1" s="260"/>
      <c r="I1" s="372" t="s">
        <v>70</v>
      </c>
      <c r="J1" s="300"/>
      <c r="K1" s="300"/>
    </row>
    <row r="2" spans="1:9" s="301" customFormat="1" ht="13.5" thickBot="1">
      <c r="A2" s="261"/>
      <c r="B2" s="261"/>
      <c r="C2" s="261"/>
      <c r="D2" s="261"/>
      <c r="E2" s="262"/>
      <c r="F2" s="263"/>
      <c r="G2" s="443"/>
      <c r="H2" s="265"/>
      <c r="I2" s="264"/>
    </row>
    <row r="3" spans="1:10" s="18" customFormat="1" ht="13.5" thickBot="1">
      <c r="A3" s="19" t="s">
        <v>29</v>
      </c>
      <c r="B3" s="20" t="s">
        <v>56</v>
      </c>
      <c r="C3" s="707" t="s">
        <v>39</v>
      </c>
      <c r="D3" s="708"/>
      <c r="E3" s="21" t="s">
        <v>28</v>
      </c>
      <c r="F3" s="20" t="s">
        <v>64</v>
      </c>
      <c r="G3" s="366" t="s">
        <v>65</v>
      </c>
      <c r="H3" s="22" t="s">
        <v>66</v>
      </c>
      <c r="I3" s="192" t="s">
        <v>71</v>
      </c>
      <c r="J3" s="17"/>
    </row>
    <row r="4" spans="1:10" s="11" customFormat="1" ht="12.75">
      <c r="A4" s="387">
        <v>10</v>
      </c>
      <c r="B4" s="223"/>
      <c r="C4" s="223"/>
      <c r="D4" s="224"/>
      <c r="E4" s="225" t="s">
        <v>53</v>
      </c>
      <c r="F4" s="226">
        <f>SUM(F10,F5)</f>
        <v>434289.91</v>
      </c>
      <c r="G4" s="473">
        <f>SUM(G10,G5)</f>
        <v>325105.89</v>
      </c>
      <c r="H4" s="227">
        <f>G4*100/F4</f>
        <v>74.8591856531965</v>
      </c>
      <c r="I4" s="228">
        <f>SUM(I10,I5)</f>
        <v>2177.6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62</v>
      </c>
      <c r="F5" s="46">
        <f>SUM(F6)</f>
        <v>8940</v>
      </c>
      <c r="G5" s="467">
        <f>SUM(G6)</f>
        <v>4834.77</v>
      </c>
      <c r="H5" s="26">
        <f>G5*100/F5</f>
        <v>54.08020134228189</v>
      </c>
      <c r="I5" s="27">
        <v>0</v>
      </c>
      <c r="J5" s="4"/>
    </row>
    <row r="6" spans="1:10" s="35" customFormat="1" ht="12.75">
      <c r="A6" s="28"/>
      <c r="B6" s="80"/>
      <c r="C6" s="30"/>
      <c r="D6" s="29"/>
      <c r="E6" s="31" t="s">
        <v>61</v>
      </c>
      <c r="F6" s="47">
        <f>SUM(F8)</f>
        <v>8940</v>
      </c>
      <c r="G6" s="457">
        <f>SUM(G8)</f>
        <v>4834.77</v>
      </c>
      <c r="H6" s="32">
        <f>G6*100/F6</f>
        <v>54.08020134228189</v>
      </c>
      <c r="I6" s="33">
        <f>SUM(I8)</f>
        <v>0</v>
      </c>
      <c r="J6" s="34"/>
    </row>
    <row r="7" spans="1:10" s="35" customFormat="1" ht="12.75">
      <c r="A7" s="36"/>
      <c r="B7" s="351"/>
      <c r="C7" s="38"/>
      <c r="D7" s="38"/>
      <c r="E7" s="39" t="s">
        <v>67</v>
      </c>
      <c r="F7" s="40"/>
      <c r="G7" s="156"/>
      <c r="H7" s="49" t="s">
        <v>63</v>
      </c>
      <c r="I7" s="48"/>
      <c r="J7" s="34"/>
    </row>
    <row r="8" spans="1:10" s="35" customFormat="1" ht="12.75">
      <c r="A8" s="36"/>
      <c r="B8" s="81"/>
      <c r="C8" s="38"/>
      <c r="D8" s="41">
        <v>2850</v>
      </c>
      <c r="E8" s="39" t="s">
        <v>108</v>
      </c>
      <c r="F8" s="50">
        <v>8940</v>
      </c>
      <c r="G8" s="468">
        <v>4834.77</v>
      </c>
      <c r="H8" s="51">
        <f>G8*100/F8</f>
        <v>54.08020134228189</v>
      </c>
      <c r="I8" s="48">
        <v>0</v>
      </c>
      <c r="J8" s="34"/>
    </row>
    <row r="9" spans="1:10" s="56" customFormat="1" ht="12.75">
      <c r="A9" s="36"/>
      <c r="B9" s="352"/>
      <c r="C9" s="53"/>
      <c r="D9" s="53"/>
      <c r="E9" s="54" t="s">
        <v>109</v>
      </c>
      <c r="F9" s="526" t="s">
        <v>63</v>
      </c>
      <c r="G9" s="469"/>
      <c r="H9" s="23" t="s">
        <v>63</v>
      </c>
      <c r="I9" s="182"/>
      <c r="J9" s="55"/>
    </row>
    <row r="10" spans="1:10" s="5" customFormat="1" ht="12.75">
      <c r="A10" s="13"/>
      <c r="B10" s="328">
        <v>1095</v>
      </c>
      <c r="C10" s="2"/>
      <c r="D10" s="3"/>
      <c r="E10" s="25" t="s">
        <v>46</v>
      </c>
      <c r="F10" s="57">
        <f>SUM(F11,F18,F29)</f>
        <v>425349.91</v>
      </c>
      <c r="G10" s="57">
        <f>SUM(G11,G18)</f>
        <v>320271.12</v>
      </c>
      <c r="H10" s="26">
        <f>G10*100/F10</f>
        <v>75.2959181300873</v>
      </c>
      <c r="I10" s="58">
        <f>SUM(I11,I18)</f>
        <v>2177.6</v>
      </c>
      <c r="J10" s="4"/>
    </row>
    <row r="11" spans="1:11" s="35" customFormat="1" ht="51">
      <c r="A11" s="28"/>
      <c r="B11" s="206"/>
      <c r="C11" s="29"/>
      <c r="D11" s="29"/>
      <c r="E11" s="31" t="s">
        <v>151</v>
      </c>
      <c r="F11" s="61">
        <f>SUM(F13:F17)</f>
        <v>91737</v>
      </c>
      <c r="G11" s="61">
        <f>SUM(G13:G17)</f>
        <v>21658.21</v>
      </c>
      <c r="H11" s="32">
        <f>G11*100/F11</f>
        <v>23.60902362187558</v>
      </c>
      <c r="I11" s="33">
        <f>SUM(I15:I17)</f>
        <v>2177.6</v>
      </c>
      <c r="J11" s="34"/>
      <c r="K11" s="385">
        <f>SUM(F15:F17)</f>
        <v>87787</v>
      </c>
    </row>
    <row r="12" spans="1:10" s="35" customFormat="1" ht="12.75">
      <c r="A12" s="62"/>
      <c r="B12" s="63"/>
      <c r="C12" s="34"/>
      <c r="D12" s="34"/>
      <c r="E12" s="66" t="s">
        <v>67</v>
      </c>
      <c r="F12" s="350"/>
      <c r="G12" s="436"/>
      <c r="H12" s="68" t="s">
        <v>63</v>
      </c>
      <c r="I12" s="67"/>
      <c r="J12" s="34"/>
    </row>
    <row r="13" spans="1:10" s="35" customFormat="1" ht="25.5">
      <c r="A13" s="62"/>
      <c r="B13" s="36"/>
      <c r="C13" s="64"/>
      <c r="D13" s="72">
        <v>4170</v>
      </c>
      <c r="E13" s="31" t="s">
        <v>190</v>
      </c>
      <c r="F13" s="73">
        <v>3300</v>
      </c>
      <c r="G13" s="110">
        <v>0</v>
      </c>
      <c r="H13" s="32">
        <f aca="true" t="shared" si="0" ref="H13:H18">G13*100/F13</f>
        <v>0</v>
      </c>
      <c r="I13" s="33">
        <v>0</v>
      </c>
      <c r="J13" s="34"/>
    </row>
    <row r="14" spans="1:10" s="35" customFormat="1" ht="12.75">
      <c r="A14" s="62"/>
      <c r="B14" s="36"/>
      <c r="C14" s="64"/>
      <c r="D14" s="72">
        <v>4190</v>
      </c>
      <c r="E14" s="31" t="s">
        <v>183</v>
      </c>
      <c r="F14" s="61">
        <v>650</v>
      </c>
      <c r="G14" s="110">
        <v>649.4</v>
      </c>
      <c r="H14" s="96">
        <f t="shared" si="0"/>
        <v>99.9076923076923</v>
      </c>
      <c r="I14" s="33">
        <v>0</v>
      </c>
      <c r="J14" s="34"/>
    </row>
    <row r="15" spans="1:10" s="35" customFormat="1" ht="12.75">
      <c r="A15" s="62"/>
      <c r="B15" s="36"/>
      <c r="C15" s="64"/>
      <c r="D15" s="72">
        <v>4210</v>
      </c>
      <c r="E15" s="31" t="s">
        <v>122</v>
      </c>
      <c r="F15" s="47">
        <v>20756</v>
      </c>
      <c r="G15" s="110">
        <v>9042.93</v>
      </c>
      <c r="H15" s="32">
        <f t="shared" si="0"/>
        <v>43.56778762767392</v>
      </c>
      <c r="I15" s="33">
        <v>200</v>
      </c>
      <c r="J15" s="34"/>
    </row>
    <row r="16" spans="1:10" s="35" customFormat="1" ht="12.75">
      <c r="A16" s="62"/>
      <c r="B16" s="36"/>
      <c r="C16" s="64"/>
      <c r="D16" s="72">
        <v>4220</v>
      </c>
      <c r="E16" s="31" t="s">
        <v>139</v>
      </c>
      <c r="F16" s="47">
        <v>39031</v>
      </c>
      <c r="G16" s="110">
        <v>4161.35</v>
      </c>
      <c r="H16" s="32">
        <f t="shared" si="0"/>
        <v>10.661653557428712</v>
      </c>
      <c r="I16" s="33">
        <v>1977.6</v>
      </c>
      <c r="J16" s="34"/>
    </row>
    <row r="17" spans="1:10" s="35" customFormat="1" ht="12.75">
      <c r="A17" s="62"/>
      <c r="B17" s="75"/>
      <c r="C17" s="64"/>
      <c r="D17" s="72">
        <v>4300</v>
      </c>
      <c r="E17" s="31" t="s">
        <v>125</v>
      </c>
      <c r="F17" s="47">
        <v>28000</v>
      </c>
      <c r="G17" s="110">
        <v>7804.53</v>
      </c>
      <c r="H17" s="32">
        <f t="shared" si="0"/>
        <v>27.87332142857143</v>
      </c>
      <c r="I17" s="33">
        <v>0</v>
      </c>
      <c r="J17" s="34"/>
    </row>
    <row r="18" spans="1:11" s="35" customFormat="1" ht="93" customHeight="1">
      <c r="A18" s="36"/>
      <c r="B18" s="81"/>
      <c r="C18" s="64"/>
      <c r="D18" s="64"/>
      <c r="E18" s="31" t="s">
        <v>115</v>
      </c>
      <c r="F18" s="61">
        <f>SUM(F20:F28)</f>
        <v>298612.91</v>
      </c>
      <c r="G18" s="470">
        <f>SUM(G20:G28)</f>
        <v>298612.91</v>
      </c>
      <c r="H18" s="65">
        <f t="shared" si="0"/>
        <v>100</v>
      </c>
      <c r="I18" s="33">
        <f>SUM(I20:I28)</f>
        <v>0</v>
      </c>
      <c r="J18" s="34"/>
      <c r="K18" s="321">
        <f>SUM(F20:F28)</f>
        <v>298612.91</v>
      </c>
    </row>
    <row r="19" spans="1:10" s="35" customFormat="1" ht="12.75">
      <c r="A19" s="36"/>
      <c r="B19" s="351"/>
      <c r="C19" s="34"/>
      <c r="D19" s="34"/>
      <c r="E19" s="66" t="s">
        <v>67</v>
      </c>
      <c r="F19" s="40" t="s">
        <v>63</v>
      </c>
      <c r="G19" s="436"/>
      <c r="H19" s="68" t="s">
        <v>63</v>
      </c>
      <c r="I19" s="67"/>
      <c r="J19" s="34"/>
    </row>
    <row r="20" spans="1:11" s="35" customFormat="1" ht="12.75">
      <c r="A20" s="36"/>
      <c r="B20" s="81"/>
      <c r="C20" s="69"/>
      <c r="D20" s="70">
        <v>4010</v>
      </c>
      <c r="E20" s="71" t="s">
        <v>184</v>
      </c>
      <c r="F20" s="33">
        <v>4189.43</v>
      </c>
      <c r="G20" s="110">
        <v>4189.43</v>
      </c>
      <c r="H20" s="65">
        <f>G20*100/F20</f>
        <v>100</v>
      </c>
      <c r="I20" s="33">
        <v>0</v>
      </c>
      <c r="J20" s="34"/>
      <c r="K20" s="386" t="s">
        <v>63</v>
      </c>
    </row>
    <row r="21" spans="1:10" s="35" customFormat="1" ht="12.75">
      <c r="A21" s="36"/>
      <c r="B21" s="81"/>
      <c r="C21" s="64"/>
      <c r="D21" s="72">
        <v>4110</v>
      </c>
      <c r="E21" s="31" t="s">
        <v>185</v>
      </c>
      <c r="F21" s="73">
        <v>720.16</v>
      </c>
      <c r="G21" s="110">
        <v>720.16</v>
      </c>
      <c r="H21" s="65">
        <f>G21*100/F21</f>
        <v>100</v>
      </c>
      <c r="I21" s="33">
        <v>0</v>
      </c>
      <c r="J21" s="34"/>
    </row>
    <row r="22" spans="1:10" s="35" customFormat="1" ht="12.75">
      <c r="A22" s="62"/>
      <c r="B22" s="36"/>
      <c r="C22" s="64"/>
      <c r="D22" s="72">
        <v>4120</v>
      </c>
      <c r="E22" s="31" t="s">
        <v>186</v>
      </c>
      <c r="F22" s="76">
        <v>102.64</v>
      </c>
      <c r="G22" s="110">
        <v>102.64</v>
      </c>
      <c r="H22" s="65">
        <f>G22*100/F22</f>
        <v>100</v>
      </c>
      <c r="I22" s="33">
        <v>0</v>
      </c>
      <c r="J22" s="34"/>
    </row>
    <row r="23" spans="1:10" s="35" customFormat="1" ht="12.75">
      <c r="A23" s="36"/>
      <c r="B23" s="81"/>
      <c r="C23" s="64"/>
      <c r="D23" s="72">
        <v>4210</v>
      </c>
      <c r="E23" s="31" t="s">
        <v>122</v>
      </c>
      <c r="F23" s="47">
        <v>203.32</v>
      </c>
      <c r="G23" s="110">
        <v>203.32</v>
      </c>
      <c r="H23" s="32">
        <f>G23*100/F23</f>
        <v>100</v>
      </c>
      <c r="I23" s="33">
        <v>0</v>
      </c>
      <c r="J23" s="34"/>
    </row>
    <row r="24" spans="1:10" s="35" customFormat="1" ht="12.75">
      <c r="A24" s="75"/>
      <c r="B24" s="352"/>
      <c r="C24" s="64"/>
      <c r="D24" s="72">
        <v>4300</v>
      </c>
      <c r="E24" s="31" t="s">
        <v>125</v>
      </c>
      <c r="F24" s="47">
        <v>639.61</v>
      </c>
      <c r="G24" s="110">
        <v>639.61</v>
      </c>
      <c r="H24" s="32">
        <f>G24*100/F24</f>
        <v>100</v>
      </c>
      <c r="I24" s="33">
        <v>0</v>
      </c>
      <c r="J24" s="34"/>
    </row>
    <row r="25" spans="1:9" s="56" customFormat="1" ht="12.75">
      <c r="A25" s="15" t="s">
        <v>60</v>
      </c>
      <c r="B25" s="16">
        <v>1</v>
      </c>
      <c r="C25" s="55"/>
      <c r="D25" s="55"/>
      <c r="E25" s="78"/>
      <c r="F25" s="55"/>
      <c r="G25" s="438"/>
      <c r="H25" s="79" t="s">
        <v>63</v>
      </c>
      <c r="I25" s="77"/>
    </row>
    <row r="26" spans="1:9" s="56" customFormat="1" ht="13.5" thickBot="1">
      <c r="A26" s="15"/>
      <c r="B26" s="16"/>
      <c r="C26" s="55"/>
      <c r="D26" s="55"/>
      <c r="E26" s="78"/>
      <c r="F26" s="55"/>
      <c r="G26" s="438"/>
      <c r="H26" s="79"/>
      <c r="I26" s="77"/>
    </row>
    <row r="27" spans="1:10" s="18" customFormat="1" ht="13.5" thickBot="1">
      <c r="A27" s="19" t="s">
        <v>29</v>
      </c>
      <c r="B27" s="20" t="s">
        <v>56</v>
      </c>
      <c r="C27" s="707" t="s">
        <v>39</v>
      </c>
      <c r="D27" s="708"/>
      <c r="E27" s="21" t="s">
        <v>28</v>
      </c>
      <c r="F27" s="20" t="s">
        <v>64</v>
      </c>
      <c r="G27" s="366" t="s">
        <v>65</v>
      </c>
      <c r="H27" s="22" t="s">
        <v>66</v>
      </c>
      <c r="I27" s="369" t="s">
        <v>71</v>
      </c>
      <c r="J27" s="17"/>
    </row>
    <row r="28" spans="1:10" s="35" customFormat="1" ht="12.75">
      <c r="A28" s="36"/>
      <c r="B28" s="352"/>
      <c r="C28" s="64"/>
      <c r="D28" s="72">
        <v>4430</v>
      </c>
      <c r="E28" s="31" t="s">
        <v>130</v>
      </c>
      <c r="F28" s="47">
        <v>292757.75</v>
      </c>
      <c r="G28" s="110">
        <v>292757.75</v>
      </c>
      <c r="H28" s="32">
        <f>G28*100/F28</f>
        <v>100</v>
      </c>
      <c r="I28" s="33">
        <v>0</v>
      </c>
      <c r="J28" s="34"/>
    </row>
    <row r="29" spans="1:10" s="35" customFormat="1" ht="14.25" customHeight="1">
      <c r="A29" s="36"/>
      <c r="B29" s="275"/>
      <c r="C29" s="64"/>
      <c r="D29" s="64"/>
      <c r="E29" s="31" t="s">
        <v>13</v>
      </c>
      <c r="F29" s="86">
        <f>SUM(F31)</f>
        <v>35000</v>
      </c>
      <c r="G29" s="128">
        <f>SUM(G31)</f>
        <v>0</v>
      </c>
      <c r="H29" s="32">
        <f>G29*100/F29</f>
        <v>0</v>
      </c>
      <c r="I29" s="33">
        <f>SUM(I31)</f>
        <v>0</v>
      </c>
      <c r="J29" s="34"/>
    </row>
    <row r="30" spans="1:10" s="35" customFormat="1" ht="14.25" customHeight="1">
      <c r="A30" s="62"/>
      <c r="B30" s="63"/>
      <c r="C30" s="38"/>
      <c r="D30" s="38"/>
      <c r="E30" s="39" t="s">
        <v>67</v>
      </c>
      <c r="F30" s="40"/>
      <c r="G30" s="110"/>
      <c r="H30" s="32" t="s">
        <v>63</v>
      </c>
      <c r="I30" s="33"/>
      <c r="J30" s="34"/>
    </row>
    <row r="31" spans="1:11" s="35" customFormat="1" ht="12.75">
      <c r="A31" s="62"/>
      <c r="B31" s="62"/>
      <c r="C31" s="167"/>
      <c r="D31" s="205">
        <v>6050</v>
      </c>
      <c r="E31" s="276" t="s">
        <v>189</v>
      </c>
      <c r="F31" s="164">
        <v>35000</v>
      </c>
      <c r="G31" s="110">
        <v>0</v>
      </c>
      <c r="H31" s="96">
        <f>G31*100/F31</f>
        <v>0</v>
      </c>
      <c r="I31" s="33">
        <v>0</v>
      </c>
      <c r="J31" s="34"/>
      <c r="K31" s="321" t="s">
        <v>63</v>
      </c>
    </row>
    <row r="32" spans="1:11" s="35" customFormat="1" ht="12.75">
      <c r="A32" s="36"/>
      <c r="B32" s="62"/>
      <c r="C32" s="62"/>
      <c r="D32" s="330"/>
      <c r="E32" s="413" t="s">
        <v>67</v>
      </c>
      <c r="F32" s="184"/>
      <c r="G32" s="156"/>
      <c r="H32" s="49"/>
      <c r="I32" s="127"/>
      <c r="J32" s="34"/>
      <c r="K32" s="321"/>
    </row>
    <row r="33" spans="1:12" s="35" customFormat="1" ht="12.75">
      <c r="A33" s="62"/>
      <c r="B33" s="62"/>
      <c r="C33" s="62"/>
      <c r="D33" s="330"/>
      <c r="E33" s="639" t="s">
        <v>282</v>
      </c>
      <c r="F33" s="641"/>
      <c r="G33" s="642">
        <v>0</v>
      </c>
      <c r="H33" s="365"/>
      <c r="I33" s="559">
        <v>0</v>
      </c>
      <c r="J33" s="34"/>
      <c r="K33" s="321"/>
      <c r="L33" s="321">
        <f>SUM(G33:G35)</f>
        <v>0</v>
      </c>
    </row>
    <row r="34" spans="1:11" s="35" customFormat="1" ht="12.75">
      <c r="A34" s="62"/>
      <c r="B34" s="62"/>
      <c r="C34" s="62"/>
      <c r="D34" s="330"/>
      <c r="E34" s="639" t="s">
        <v>283</v>
      </c>
      <c r="F34" s="641"/>
      <c r="G34" s="642">
        <v>0</v>
      </c>
      <c r="H34" s="658"/>
      <c r="I34" s="559">
        <v>0</v>
      </c>
      <c r="J34" s="34"/>
      <c r="K34" s="321"/>
    </row>
    <row r="35" spans="1:11" s="44" customFormat="1" ht="13.5" thickBot="1">
      <c r="A35" s="220"/>
      <c r="B35" s="220"/>
      <c r="C35" s="220"/>
      <c r="D35" s="299"/>
      <c r="E35" s="640" t="s">
        <v>284</v>
      </c>
      <c r="F35" s="653" t="s">
        <v>63</v>
      </c>
      <c r="G35" s="298">
        <v>0</v>
      </c>
      <c r="H35" s="654" t="s">
        <v>63</v>
      </c>
      <c r="I35" s="517">
        <v>0</v>
      </c>
      <c r="J35" s="43"/>
      <c r="K35" s="43"/>
    </row>
    <row r="36" spans="1:10" s="11" customFormat="1" ht="12.75">
      <c r="A36" s="229">
        <v>600</v>
      </c>
      <c r="B36" s="230"/>
      <c r="C36" s="230"/>
      <c r="D36" s="231"/>
      <c r="E36" s="232" t="s">
        <v>24</v>
      </c>
      <c r="F36" s="233">
        <f>SUM(F37,F43,F91)</f>
        <v>13362028</v>
      </c>
      <c r="G36" s="233">
        <f>SUM(G37,G43,G91)</f>
        <v>2909342.09</v>
      </c>
      <c r="H36" s="227">
        <f>G36*100/F36</f>
        <v>21.77320755502084</v>
      </c>
      <c r="I36" s="234">
        <f>SUM(I37,I43,I91)</f>
        <v>743819.12</v>
      </c>
      <c r="J36" s="10"/>
    </row>
    <row r="37" spans="1:10" s="5" customFormat="1" ht="12.75">
      <c r="A37" s="14"/>
      <c r="B37" s="83">
        <v>60014</v>
      </c>
      <c r="C37" s="3"/>
      <c r="D37" s="3"/>
      <c r="E37" s="25" t="s">
        <v>177</v>
      </c>
      <c r="F37" s="84">
        <f>SUM(F38)</f>
        <v>880000</v>
      </c>
      <c r="G37" s="459">
        <f>SUM(G38)</f>
        <v>0</v>
      </c>
      <c r="H37" s="346">
        <f>G37*100/F37</f>
        <v>0</v>
      </c>
      <c r="I37" s="27">
        <f>SUM(I38)</f>
        <v>0</v>
      </c>
      <c r="J37" s="4"/>
    </row>
    <row r="38" spans="1:10" s="56" customFormat="1" ht="12.75">
      <c r="A38" s="28"/>
      <c r="B38" s="332"/>
      <c r="C38" s="29"/>
      <c r="D38" s="29"/>
      <c r="E38" s="31" t="s">
        <v>13</v>
      </c>
      <c r="F38" s="86">
        <f>SUM(F62,F40)</f>
        <v>880000</v>
      </c>
      <c r="G38" s="128">
        <f>SUM(G40)</f>
        <v>0</v>
      </c>
      <c r="H38" s="347">
        <f>G38*100/F38</f>
        <v>0</v>
      </c>
      <c r="I38" s="110">
        <f>SUM(I40)</f>
        <v>0</v>
      </c>
      <c r="J38" s="55"/>
    </row>
    <row r="39" spans="1:10" s="56" customFormat="1" ht="12.75">
      <c r="A39" s="59"/>
      <c r="B39" s="60"/>
      <c r="C39" s="80"/>
      <c r="D39" s="80"/>
      <c r="E39" s="39" t="s">
        <v>67</v>
      </c>
      <c r="F39" s="40"/>
      <c r="G39" s="110"/>
      <c r="H39" s="347" t="s">
        <v>63</v>
      </c>
      <c r="I39" s="110"/>
      <c r="J39" s="55"/>
    </row>
    <row r="40" spans="1:11" s="56" customFormat="1" ht="41.25" customHeight="1">
      <c r="A40" s="59"/>
      <c r="B40" s="59"/>
      <c r="C40" s="280"/>
      <c r="D40" s="205">
        <v>6300</v>
      </c>
      <c r="E40" s="276" t="s">
        <v>188</v>
      </c>
      <c r="F40" s="87">
        <v>880000</v>
      </c>
      <c r="G40" s="110">
        <v>0</v>
      </c>
      <c r="H40" s="403">
        <f>G40*100/F40</f>
        <v>0</v>
      </c>
      <c r="I40" s="110">
        <v>0</v>
      </c>
      <c r="J40" s="55"/>
      <c r="K40" s="348" t="s">
        <v>63</v>
      </c>
    </row>
    <row r="41" spans="1:11" s="44" customFormat="1" ht="12.75">
      <c r="A41" s="193"/>
      <c r="B41" s="193"/>
      <c r="C41" s="193"/>
      <c r="D41" s="202"/>
      <c r="E41" s="541" t="s">
        <v>67</v>
      </c>
      <c r="F41" s="542"/>
      <c r="G41" s="45"/>
      <c r="H41" s="550" t="s">
        <v>63</v>
      </c>
      <c r="I41" s="278"/>
      <c r="J41" s="43"/>
      <c r="K41" s="43"/>
    </row>
    <row r="42" spans="1:11" s="44" customFormat="1" ht="25.5">
      <c r="A42" s="193"/>
      <c r="B42" s="277"/>
      <c r="C42" s="277"/>
      <c r="D42" s="88"/>
      <c r="E42" s="541" t="s">
        <v>285</v>
      </c>
      <c r="F42" s="542">
        <v>880000</v>
      </c>
      <c r="G42" s="45">
        <v>0</v>
      </c>
      <c r="H42" s="551" t="s">
        <v>63</v>
      </c>
      <c r="I42" s="278">
        <v>0</v>
      </c>
      <c r="J42" s="43"/>
      <c r="K42" s="43"/>
    </row>
    <row r="43" spans="1:10" s="5" customFormat="1" ht="12.75">
      <c r="A43" s="13"/>
      <c r="B43" s="329">
        <v>60016</v>
      </c>
      <c r="C43" s="9"/>
      <c r="D43" s="9"/>
      <c r="E43" s="25" t="s">
        <v>33</v>
      </c>
      <c r="F43" s="84">
        <f>SUM(F53,F44)</f>
        <v>12422028</v>
      </c>
      <c r="G43" s="459">
        <f>SUM(G53,G44)</f>
        <v>2909342.09</v>
      </c>
      <c r="H43" s="26">
        <f>G43*100/F43</f>
        <v>23.420830238025545</v>
      </c>
      <c r="I43" s="27">
        <f>SUM(I53,I44)</f>
        <v>743819.12</v>
      </c>
      <c r="J43" s="4"/>
    </row>
    <row r="44" spans="1:11" s="35" customFormat="1" ht="96.75" customHeight="1">
      <c r="A44" s="28"/>
      <c r="B44" s="85"/>
      <c r="C44" s="29"/>
      <c r="D44" s="29"/>
      <c r="E44" s="31" t="s">
        <v>178</v>
      </c>
      <c r="F44" s="323">
        <f>SUM(F46:F52)</f>
        <v>3081603</v>
      </c>
      <c r="G44" s="626">
        <f>SUM(G46:G52)</f>
        <v>1402549.5599999998</v>
      </c>
      <c r="H44" s="32">
        <f>G44*100/F44</f>
        <v>45.51363559809618</v>
      </c>
      <c r="I44" s="33">
        <f>SUM(I46:I52)</f>
        <v>199345.62</v>
      </c>
      <c r="J44" s="34"/>
      <c r="K44" s="385">
        <f>SUM(F46:F52)</f>
        <v>3081603</v>
      </c>
    </row>
    <row r="45" spans="1:10" s="35" customFormat="1" ht="12.75">
      <c r="A45" s="62"/>
      <c r="B45" s="63"/>
      <c r="C45" s="34"/>
      <c r="D45" s="34"/>
      <c r="E45" s="388" t="s">
        <v>67</v>
      </c>
      <c r="F45" s="178"/>
      <c r="G45" s="182"/>
      <c r="H45" s="68" t="s">
        <v>63</v>
      </c>
      <c r="I45" s="67"/>
      <c r="J45" s="34"/>
    </row>
    <row r="46" spans="1:10" s="35" customFormat="1" ht="12.75">
      <c r="A46" s="62"/>
      <c r="B46" s="36"/>
      <c r="C46" s="64"/>
      <c r="D46" s="72">
        <v>4210</v>
      </c>
      <c r="E46" s="31" t="s">
        <v>122</v>
      </c>
      <c r="F46" s="47">
        <v>140000</v>
      </c>
      <c r="G46" s="110">
        <v>73279.9</v>
      </c>
      <c r="H46" s="32">
        <f>G46*100/F46</f>
        <v>52.34278571428571</v>
      </c>
      <c r="I46" s="33">
        <v>0</v>
      </c>
      <c r="J46" s="34"/>
    </row>
    <row r="47" spans="1:10" s="35" customFormat="1" ht="12.75">
      <c r="A47" s="36"/>
      <c r="B47" s="81"/>
      <c r="C47" s="64"/>
      <c r="D47" s="72">
        <v>4270</v>
      </c>
      <c r="E47" s="31" t="s">
        <v>123</v>
      </c>
      <c r="F47" s="47">
        <v>495000</v>
      </c>
      <c r="G47" s="110">
        <v>67399.5</v>
      </c>
      <c r="H47" s="32">
        <f>G47*100/F47</f>
        <v>13.616060606060605</v>
      </c>
      <c r="I47" s="33">
        <v>0</v>
      </c>
      <c r="J47" s="34"/>
    </row>
    <row r="48" spans="1:10" s="35" customFormat="1" ht="12.75">
      <c r="A48" s="62"/>
      <c r="B48" s="36"/>
      <c r="C48" s="64"/>
      <c r="D48" s="72">
        <v>4300</v>
      </c>
      <c r="E48" s="31" t="s">
        <v>125</v>
      </c>
      <c r="F48" s="47">
        <v>2446453</v>
      </c>
      <c r="G48" s="110">
        <v>1261741.16</v>
      </c>
      <c r="H48" s="32">
        <f>G48*100/F48</f>
        <v>51.57430614853422</v>
      </c>
      <c r="I48" s="33">
        <v>199345.62</v>
      </c>
      <c r="J48" s="34"/>
    </row>
    <row r="49" spans="1:10" s="35" customFormat="1" ht="12.75">
      <c r="A49" s="75"/>
      <c r="B49" s="352"/>
      <c r="C49" s="64"/>
      <c r="D49" s="72">
        <v>4430</v>
      </c>
      <c r="E49" s="31" t="s">
        <v>130</v>
      </c>
      <c r="F49" s="47">
        <v>150</v>
      </c>
      <c r="G49" s="110">
        <v>129</v>
      </c>
      <c r="H49" s="32">
        <f>G49*100/F49</f>
        <v>86</v>
      </c>
      <c r="I49" s="33">
        <v>0</v>
      </c>
      <c r="J49" s="34"/>
    </row>
    <row r="50" spans="1:9" s="56" customFormat="1" ht="12.75">
      <c r="A50" s="15" t="s">
        <v>60</v>
      </c>
      <c r="B50" s="16">
        <v>2</v>
      </c>
      <c r="C50" s="55"/>
      <c r="D50" s="55"/>
      <c r="E50" s="78"/>
      <c r="F50" s="55"/>
      <c r="G50" s="77"/>
      <c r="H50" s="79" t="s">
        <v>63</v>
      </c>
      <c r="I50" s="77"/>
    </row>
    <row r="51" spans="1:9" s="56" customFormat="1" ht="13.5" thickBot="1">
      <c r="A51" s="15"/>
      <c r="B51" s="16"/>
      <c r="C51" s="55"/>
      <c r="D51" s="55"/>
      <c r="E51" s="78"/>
      <c r="F51" s="55"/>
      <c r="G51" s="77"/>
      <c r="H51" s="79"/>
      <c r="I51" s="77"/>
    </row>
    <row r="52" spans="1:10" s="18" customFormat="1" ht="13.5" thickBot="1">
      <c r="A52" s="19" t="s">
        <v>29</v>
      </c>
      <c r="B52" s="20" t="s">
        <v>56</v>
      </c>
      <c r="C52" s="707" t="s">
        <v>39</v>
      </c>
      <c r="D52" s="708"/>
      <c r="E52" s="21" t="s">
        <v>28</v>
      </c>
      <c r="F52" s="20" t="s">
        <v>64</v>
      </c>
      <c r="G52" s="366" t="s">
        <v>65</v>
      </c>
      <c r="H52" s="22" t="s">
        <v>66</v>
      </c>
      <c r="I52" s="192" t="s">
        <v>71</v>
      </c>
      <c r="J52" s="17"/>
    </row>
    <row r="53" spans="1:10" s="35" customFormat="1" ht="14.25" customHeight="1">
      <c r="A53" s="36"/>
      <c r="B53" s="81"/>
      <c r="C53" s="64"/>
      <c r="D53" s="64"/>
      <c r="E53" s="31" t="s">
        <v>13</v>
      </c>
      <c r="F53" s="86">
        <f>SUM(F55)</f>
        <v>9340425</v>
      </c>
      <c r="G53" s="86">
        <f>SUM(G55)</f>
        <v>1506792.53</v>
      </c>
      <c r="H53" s="32">
        <f>G53*100/F53</f>
        <v>16.131948278584755</v>
      </c>
      <c r="I53" s="33">
        <f>SUM(I55)</f>
        <v>544473.5</v>
      </c>
      <c r="J53" s="34"/>
    </row>
    <row r="54" spans="1:10" s="35" customFormat="1" ht="14.25" customHeight="1">
      <c r="A54" s="62"/>
      <c r="B54" s="63"/>
      <c r="C54" s="38"/>
      <c r="D54" s="38"/>
      <c r="E54" s="39" t="s">
        <v>67</v>
      </c>
      <c r="F54" s="40"/>
      <c r="G54" s="110"/>
      <c r="H54" s="32" t="s">
        <v>63</v>
      </c>
      <c r="I54" s="33"/>
      <c r="J54" s="34"/>
    </row>
    <row r="55" spans="1:11" s="35" customFormat="1" ht="14.25" customHeight="1">
      <c r="A55" s="62"/>
      <c r="B55" s="62"/>
      <c r="C55" s="167"/>
      <c r="D55" s="205">
        <v>6050</v>
      </c>
      <c r="E55" s="276" t="s">
        <v>189</v>
      </c>
      <c r="F55" s="87">
        <v>9340425</v>
      </c>
      <c r="G55" s="110">
        <v>1506792.53</v>
      </c>
      <c r="H55" s="49">
        <f>G55*100/F55</f>
        <v>16.131948278584755</v>
      </c>
      <c r="I55" s="33">
        <v>544473.5</v>
      </c>
      <c r="J55" s="34"/>
      <c r="K55" s="321" t="s">
        <v>63</v>
      </c>
    </row>
    <row r="56" spans="1:11" s="44" customFormat="1" ht="12.75">
      <c r="A56" s="193"/>
      <c r="B56" s="193"/>
      <c r="C56" s="193"/>
      <c r="D56" s="202"/>
      <c r="E56" s="541" t="s">
        <v>67</v>
      </c>
      <c r="F56" s="542"/>
      <c r="G56" s="45"/>
      <c r="H56" s="550" t="s">
        <v>63</v>
      </c>
      <c r="I56" s="278"/>
      <c r="J56" s="43"/>
      <c r="K56" s="43"/>
    </row>
    <row r="57" spans="1:11" s="44" customFormat="1" ht="38.25">
      <c r="A57" s="193"/>
      <c r="B57" s="193"/>
      <c r="C57" s="193"/>
      <c r="D57" s="202"/>
      <c r="E57" s="643" t="s">
        <v>286</v>
      </c>
      <c r="F57" s="655" t="s">
        <v>63</v>
      </c>
      <c r="G57" s="45">
        <v>0</v>
      </c>
      <c r="H57" s="551" t="s">
        <v>63</v>
      </c>
      <c r="I57" s="278">
        <v>0</v>
      </c>
      <c r="J57" s="43"/>
      <c r="K57" s="43"/>
    </row>
    <row r="58" spans="1:11" s="44" customFormat="1" ht="25.5">
      <c r="A58" s="193"/>
      <c r="B58" s="193"/>
      <c r="C58" s="193"/>
      <c r="D58" s="202"/>
      <c r="E58" s="644" t="s">
        <v>287</v>
      </c>
      <c r="F58" s="655"/>
      <c r="G58" s="45">
        <v>0</v>
      </c>
      <c r="H58" s="551"/>
      <c r="I58" s="214">
        <v>0</v>
      </c>
      <c r="J58" s="43"/>
      <c r="K58" s="378">
        <f>SUM(G57:G76,G77:G90,)</f>
        <v>1506792.53</v>
      </c>
    </row>
    <row r="59" spans="1:11" s="44" customFormat="1" ht="25.5">
      <c r="A59" s="193"/>
      <c r="B59" s="193"/>
      <c r="C59" s="193"/>
      <c r="D59" s="202"/>
      <c r="E59" s="643" t="s">
        <v>288</v>
      </c>
      <c r="F59" s="655" t="s">
        <v>63</v>
      </c>
      <c r="G59" s="45">
        <v>0</v>
      </c>
      <c r="H59" s="551" t="s">
        <v>63</v>
      </c>
      <c r="I59" s="214">
        <v>0</v>
      </c>
      <c r="J59" s="43"/>
      <c r="K59" s="320">
        <f>SUM(I57:I66,I67:I90)</f>
        <v>544473.5</v>
      </c>
    </row>
    <row r="60" spans="1:10" s="345" customFormat="1" ht="12.75">
      <c r="A60" s="341"/>
      <c r="B60" s="342"/>
      <c r="C60" s="343"/>
      <c r="D60" s="344"/>
      <c r="E60" s="643" t="s">
        <v>289</v>
      </c>
      <c r="F60" s="656"/>
      <c r="G60" s="45">
        <v>55836.22</v>
      </c>
      <c r="H60" s="657"/>
      <c r="I60" s="278">
        <v>0</v>
      </c>
      <c r="J60" s="343"/>
    </row>
    <row r="61" spans="1:10" s="345" customFormat="1" ht="12.75">
      <c r="A61" s="341"/>
      <c r="B61" s="342"/>
      <c r="C61" s="343"/>
      <c r="D61" s="344"/>
      <c r="E61" s="643" t="s">
        <v>290</v>
      </c>
      <c r="F61" s="656"/>
      <c r="G61" s="45">
        <v>0</v>
      </c>
      <c r="H61" s="657"/>
      <c r="I61" s="278">
        <v>0</v>
      </c>
      <c r="J61" s="343"/>
    </row>
    <row r="62" spans="1:10" s="44" customFormat="1" ht="12.75">
      <c r="A62" s="193"/>
      <c r="B62" s="42"/>
      <c r="C62" s="43"/>
      <c r="D62" s="202"/>
      <c r="E62" s="643" t="s">
        <v>291</v>
      </c>
      <c r="F62" s="655"/>
      <c r="G62" s="45">
        <v>0</v>
      </c>
      <c r="H62" s="551"/>
      <c r="I62" s="278">
        <v>0</v>
      </c>
      <c r="J62" s="43"/>
    </row>
    <row r="63" spans="1:10" s="44" customFormat="1" ht="25.5">
      <c r="A63" s="193"/>
      <c r="B63" s="42"/>
      <c r="C63" s="43"/>
      <c r="D63" s="202"/>
      <c r="E63" s="643" t="s">
        <v>292</v>
      </c>
      <c r="F63" s="655"/>
      <c r="G63" s="45">
        <v>3075</v>
      </c>
      <c r="H63" s="551"/>
      <c r="I63" s="278">
        <v>0</v>
      </c>
      <c r="J63" s="43"/>
    </row>
    <row r="64" spans="1:10" s="44" customFormat="1" ht="25.5">
      <c r="A64" s="193"/>
      <c r="B64" s="42"/>
      <c r="C64" s="43"/>
      <c r="D64" s="202"/>
      <c r="E64" s="643" t="s">
        <v>293</v>
      </c>
      <c r="F64" s="655"/>
      <c r="G64" s="45">
        <v>4305</v>
      </c>
      <c r="H64" s="551"/>
      <c r="I64" s="278">
        <v>0</v>
      </c>
      <c r="J64" s="43"/>
    </row>
    <row r="65" spans="1:10" s="44" customFormat="1" ht="12.75">
      <c r="A65" s="193"/>
      <c r="B65" s="42"/>
      <c r="C65" s="43"/>
      <c r="D65" s="202"/>
      <c r="E65" s="645" t="s">
        <v>294</v>
      </c>
      <c r="F65" s="655"/>
      <c r="G65" s="45">
        <v>99751.58</v>
      </c>
      <c r="H65" s="551"/>
      <c r="I65" s="278">
        <v>0</v>
      </c>
      <c r="J65" s="43"/>
    </row>
    <row r="66" spans="1:10" s="44" customFormat="1" ht="12.75">
      <c r="A66" s="193"/>
      <c r="B66" s="42"/>
      <c r="C66" s="43"/>
      <c r="D66" s="202"/>
      <c r="E66" s="503" t="s">
        <v>231</v>
      </c>
      <c r="F66" s="655"/>
      <c r="G66" s="45">
        <v>49973.13</v>
      </c>
      <c r="H66" s="551"/>
      <c r="I66" s="278">
        <v>0</v>
      </c>
      <c r="J66" s="43"/>
    </row>
    <row r="67" spans="1:10" s="44" customFormat="1" ht="25.5">
      <c r="A67" s="193"/>
      <c r="B67" s="42"/>
      <c r="C67" s="43"/>
      <c r="D67" s="202"/>
      <c r="E67" s="446" t="s">
        <v>295</v>
      </c>
      <c r="F67" s="655"/>
      <c r="G67" s="45">
        <v>0</v>
      </c>
      <c r="H67" s="551"/>
      <c r="I67" s="278">
        <v>0</v>
      </c>
      <c r="J67" s="43"/>
    </row>
    <row r="68" spans="1:10" s="5" customFormat="1" ht="12.75">
      <c r="A68" s="193"/>
      <c r="B68" s="42"/>
      <c r="C68" s="43"/>
      <c r="D68" s="202"/>
      <c r="E68" s="446" t="s">
        <v>296</v>
      </c>
      <c r="F68" s="655"/>
      <c r="G68" s="45">
        <v>0</v>
      </c>
      <c r="H68" s="551"/>
      <c r="I68" s="45">
        <v>0</v>
      </c>
      <c r="J68" s="4"/>
    </row>
    <row r="69" spans="1:10" s="35" customFormat="1" ht="12.75">
      <c r="A69" s="42"/>
      <c r="B69" s="202"/>
      <c r="C69" s="43"/>
      <c r="D69" s="43"/>
      <c r="E69" s="643" t="s">
        <v>297</v>
      </c>
      <c r="F69" s="655"/>
      <c r="G69" s="45">
        <v>47970</v>
      </c>
      <c r="H69" s="551"/>
      <c r="I69" s="45">
        <v>0</v>
      </c>
      <c r="J69" s="34"/>
    </row>
    <row r="70" spans="1:10" s="35" customFormat="1" ht="12.75">
      <c r="A70" s="42"/>
      <c r="B70" s="202"/>
      <c r="C70" s="43"/>
      <c r="D70" s="43"/>
      <c r="E70" s="643" t="s">
        <v>298</v>
      </c>
      <c r="F70" s="655"/>
      <c r="G70" s="45">
        <v>2952</v>
      </c>
      <c r="H70" s="551"/>
      <c r="I70" s="45">
        <v>0</v>
      </c>
      <c r="J70" s="34"/>
    </row>
    <row r="71" spans="1:10" s="44" customFormat="1" ht="25.5">
      <c r="A71" s="193"/>
      <c r="B71" s="42"/>
      <c r="C71" s="43"/>
      <c r="D71" s="202"/>
      <c r="E71" s="446" t="s">
        <v>299</v>
      </c>
      <c r="F71" s="655"/>
      <c r="G71" s="45">
        <v>0</v>
      </c>
      <c r="H71" s="551"/>
      <c r="I71" s="278">
        <v>0</v>
      </c>
      <c r="J71" s="43"/>
    </row>
    <row r="72" spans="1:10" s="5" customFormat="1" ht="51">
      <c r="A72" s="277"/>
      <c r="B72" s="203"/>
      <c r="C72" s="82"/>
      <c r="D72" s="88"/>
      <c r="E72" s="446" t="s">
        <v>342</v>
      </c>
      <c r="F72" s="655"/>
      <c r="G72" s="45">
        <v>0</v>
      </c>
      <c r="H72" s="551"/>
      <c r="I72" s="45">
        <v>0</v>
      </c>
      <c r="J72" s="4"/>
    </row>
    <row r="73" spans="1:9" s="56" customFormat="1" ht="12.75">
      <c r="A73" s="15" t="s">
        <v>60</v>
      </c>
      <c r="B73" s="16">
        <v>3</v>
      </c>
      <c r="C73" s="55"/>
      <c r="D73" s="55"/>
      <c r="E73" s="78"/>
      <c r="F73" s="55"/>
      <c r="G73" s="77"/>
      <c r="H73" s="79" t="s">
        <v>63</v>
      </c>
      <c r="I73" s="77"/>
    </row>
    <row r="74" spans="1:9" s="56" customFormat="1" ht="13.5" thickBot="1">
      <c r="A74" s="15"/>
      <c r="B74" s="16"/>
      <c r="C74" s="55"/>
      <c r="D74" s="55"/>
      <c r="E74" s="78"/>
      <c r="F74" s="55"/>
      <c r="G74" s="77"/>
      <c r="H74" s="79"/>
      <c r="I74" s="77"/>
    </row>
    <row r="75" spans="1:10" s="18" customFormat="1" ht="13.5" thickBot="1">
      <c r="A75" s="19" t="s">
        <v>29</v>
      </c>
      <c r="B75" s="20" t="s">
        <v>56</v>
      </c>
      <c r="C75" s="707" t="s">
        <v>39</v>
      </c>
      <c r="D75" s="708"/>
      <c r="E75" s="21" t="s">
        <v>28</v>
      </c>
      <c r="F75" s="20" t="s">
        <v>64</v>
      </c>
      <c r="G75" s="366" t="s">
        <v>65</v>
      </c>
      <c r="H75" s="22" t="s">
        <v>66</v>
      </c>
      <c r="I75" s="192" t="s">
        <v>71</v>
      </c>
      <c r="J75" s="17"/>
    </row>
    <row r="76" spans="1:10" s="44" customFormat="1" ht="25.5">
      <c r="A76" s="193"/>
      <c r="B76" s="42"/>
      <c r="C76" s="43"/>
      <c r="D76" s="202"/>
      <c r="E76" s="446" t="s">
        <v>343</v>
      </c>
      <c r="F76" s="655"/>
      <c r="G76" s="45">
        <v>0</v>
      </c>
      <c r="H76" s="551"/>
      <c r="I76" s="278">
        <v>0</v>
      </c>
      <c r="J76" s="43"/>
    </row>
    <row r="77" spans="1:10" s="5" customFormat="1" ht="25.5">
      <c r="A77" s="193"/>
      <c r="B77" s="42"/>
      <c r="C77" s="43"/>
      <c r="D77" s="202"/>
      <c r="E77" s="446" t="s">
        <v>300</v>
      </c>
      <c r="F77" s="655"/>
      <c r="G77" s="45">
        <v>0</v>
      </c>
      <c r="H77" s="551"/>
      <c r="I77" s="45">
        <v>494473.5</v>
      </c>
      <c r="J77" s="4"/>
    </row>
    <row r="78" spans="1:10" s="35" customFormat="1" ht="25.5">
      <c r="A78" s="193"/>
      <c r="B78" s="42"/>
      <c r="C78" s="43"/>
      <c r="D78" s="202"/>
      <c r="E78" s="446" t="s">
        <v>301</v>
      </c>
      <c r="F78" s="655"/>
      <c r="G78" s="45">
        <v>0</v>
      </c>
      <c r="H78" s="551"/>
      <c r="I78" s="45">
        <v>50000</v>
      </c>
      <c r="J78" s="34"/>
    </row>
    <row r="79" spans="1:10" s="35" customFormat="1" ht="12.75">
      <c r="A79" s="193"/>
      <c r="B79" s="42"/>
      <c r="C79" s="43"/>
      <c r="D79" s="202"/>
      <c r="E79" s="446" t="s">
        <v>230</v>
      </c>
      <c r="F79" s="655"/>
      <c r="G79" s="45">
        <v>99191.89</v>
      </c>
      <c r="H79" s="551"/>
      <c r="I79" s="45">
        <v>0</v>
      </c>
      <c r="J79" s="34"/>
    </row>
    <row r="80" spans="1:10" s="44" customFormat="1" ht="12.75">
      <c r="A80" s="193"/>
      <c r="B80" s="42"/>
      <c r="C80" s="43"/>
      <c r="D80" s="202"/>
      <c r="E80" s="446" t="s">
        <v>302</v>
      </c>
      <c r="F80" s="655"/>
      <c r="G80" s="45">
        <v>242178.01</v>
      </c>
      <c r="H80" s="551"/>
      <c r="I80" s="278">
        <v>0</v>
      </c>
      <c r="J80" s="43"/>
    </row>
    <row r="81" spans="1:10" s="5" customFormat="1" ht="38.25">
      <c r="A81" s="193"/>
      <c r="B81" s="42"/>
      <c r="C81" s="43"/>
      <c r="D81" s="202"/>
      <c r="E81" s="446" t="s">
        <v>346</v>
      </c>
      <c r="F81" s="655"/>
      <c r="G81" s="45">
        <v>0</v>
      </c>
      <c r="H81" s="551"/>
      <c r="I81" s="45">
        <v>0</v>
      </c>
      <c r="J81" s="4"/>
    </row>
    <row r="82" spans="1:10" s="44" customFormat="1" ht="25.5">
      <c r="A82" s="193"/>
      <c r="B82" s="42"/>
      <c r="C82" s="43"/>
      <c r="D82" s="202"/>
      <c r="E82" s="446" t="s">
        <v>345</v>
      </c>
      <c r="F82" s="655"/>
      <c r="G82" s="45">
        <v>0</v>
      </c>
      <c r="H82" s="551"/>
      <c r="I82" s="278">
        <v>0</v>
      </c>
      <c r="J82" s="43"/>
    </row>
    <row r="83" spans="1:10" s="5" customFormat="1" ht="12.75">
      <c r="A83" s="193"/>
      <c r="B83" s="42"/>
      <c r="C83" s="43"/>
      <c r="D83" s="202"/>
      <c r="E83" s="446" t="s">
        <v>303</v>
      </c>
      <c r="F83" s="655"/>
      <c r="G83" s="45">
        <v>1845</v>
      </c>
      <c r="H83" s="551"/>
      <c r="I83" s="45">
        <v>0</v>
      </c>
      <c r="J83" s="4"/>
    </row>
    <row r="84" spans="1:10" s="35" customFormat="1" ht="25.5">
      <c r="A84" s="42"/>
      <c r="B84" s="202"/>
      <c r="C84" s="43"/>
      <c r="D84" s="43"/>
      <c r="E84" s="643" t="s">
        <v>304</v>
      </c>
      <c r="F84" s="655"/>
      <c r="G84" s="45">
        <v>2214</v>
      </c>
      <c r="H84" s="551"/>
      <c r="I84" s="45">
        <v>0</v>
      </c>
      <c r="J84" s="34"/>
    </row>
    <row r="85" spans="1:10" s="35" customFormat="1" ht="25.5">
      <c r="A85" s="42"/>
      <c r="B85" s="202"/>
      <c r="C85" s="43"/>
      <c r="D85" s="43"/>
      <c r="E85" s="643" t="s">
        <v>305</v>
      </c>
      <c r="F85" s="655"/>
      <c r="G85" s="45">
        <v>0</v>
      </c>
      <c r="H85" s="551"/>
      <c r="I85" s="45">
        <v>0</v>
      </c>
      <c r="J85" s="34"/>
    </row>
    <row r="86" spans="1:10" s="44" customFormat="1" ht="12.75">
      <c r="A86" s="193"/>
      <c r="B86" s="42"/>
      <c r="C86" s="43"/>
      <c r="D86" s="202"/>
      <c r="E86" s="446" t="s">
        <v>306</v>
      </c>
      <c r="F86" s="655"/>
      <c r="G86" s="45">
        <v>3075</v>
      </c>
      <c r="H86" s="551"/>
      <c r="I86" s="278">
        <v>0</v>
      </c>
      <c r="J86" s="43"/>
    </row>
    <row r="87" spans="1:10" s="5" customFormat="1" ht="12.75">
      <c r="A87" s="193"/>
      <c r="B87" s="42"/>
      <c r="C87" s="43"/>
      <c r="D87" s="202"/>
      <c r="E87" s="446" t="s">
        <v>307</v>
      </c>
      <c r="F87" s="655"/>
      <c r="G87" s="45">
        <v>400225.93</v>
      </c>
      <c r="H87" s="551"/>
      <c r="I87" s="45">
        <v>0</v>
      </c>
      <c r="J87" s="4"/>
    </row>
    <row r="88" spans="1:10" s="35" customFormat="1" ht="11.25" customHeight="1">
      <c r="A88" s="42"/>
      <c r="B88" s="202"/>
      <c r="C88" s="43"/>
      <c r="D88" s="43"/>
      <c r="E88" s="643" t="s">
        <v>308</v>
      </c>
      <c r="F88" s="655"/>
      <c r="G88" s="45">
        <v>1230</v>
      </c>
      <c r="H88" s="551"/>
      <c r="I88" s="45">
        <v>0</v>
      </c>
      <c r="J88" s="34"/>
    </row>
    <row r="89" spans="1:10" s="35" customFormat="1" ht="12.75">
      <c r="A89" s="42"/>
      <c r="B89" s="202"/>
      <c r="C89" s="43"/>
      <c r="D89" s="43"/>
      <c r="E89" s="643" t="s">
        <v>309</v>
      </c>
      <c r="F89" s="655"/>
      <c r="G89" s="45">
        <v>0</v>
      </c>
      <c r="H89" s="551"/>
      <c r="I89" s="45">
        <v>0</v>
      </c>
      <c r="J89" s="34"/>
    </row>
    <row r="90" spans="1:10" s="44" customFormat="1" ht="25.5">
      <c r="A90" s="193"/>
      <c r="B90" s="203"/>
      <c r="C90" s="82"/>
      <c r="D90" s="88"/>
      <c r="E90" s="446" t="s">
        <v>310</v>
      </c>
      <c r="F90" s="655"/>
      <c r="G90" s="45">
        <v>492969.77</v>
      </c>
      <c r="H90" s="551"/>
      <c r="I90" s="278">
        <v>0</v>
      </c>
      <c r="J90" s="43"/>
    </row>
    <row r="91" spans="1:9" s="56" customFormat="1" ht="12.75">
      <c r="A91" s="13"/>
      <c r="B91" s="222">
        <v>60095</v>
      </c>
      <c r="C91" s="9"/>
      <c r="D91" s="9"/>
      <c r="E91" s="92" t="s">
        <v>46</v>
      </c>
      <c r="F91" s="189">
        <f>SUM(F99,F92,)</f>
        <v>60000</v>
      </c>
      <c r="G91" s="189">
        <f>SUM(G92)</f>
        <v>0</v>
      </c>
      <c r="H91" s="26">
        <f>G91*100/F91</f>
        <v>0</v>
      </c>
      <c r="I91" s="58">
        <f>SUM(I92)</f>
        <v>0</v>
      </c>
    </row>
    <row r="92" spans="1:9" s="56" customFormat="1" ht="25.5">
      <c r="A92" s="28"/>
      <c r="B92" s="462"/>
      <c r="C92" s="29"/>
      <c r="D92" s="29"/>
      <c r="E92" s="544" t="s">
        <v>179</v>
      </c>
      <c r="F92" s="384">
        <f>SUM(F94:F95)</f>
        <v>30000</v>
      </c>
      <c r="G92" s="475">
        <f>SUM(G95)</f>
        <v>0</v>
      </c>
      <c r="H92" s="32">
        <f>G92*100/F92</f>
        <v>0</v>
      </c>
      <c r="I92" s="33">
        <f>SUM(I95)</f>
        <v>0</v>
      </c>
    </row>
    <row r="93" spans="1:10" s="18" customFormat="1" ht="12.75">
      <c r="A93" s="36"/>
      <c r="B93" s="351"/>
      <c r="C93" s="34"/>
      <c r="D93" s="34"/>
      <c r="E93" s="388" t="s">
        <v>67</v>
      </c>
      <c r="F93" s="178"/>
      <c r="G93" s="182"/>
      <c r="H93" s="68" t="s">
        <v>63</v>
      </c>
      <c r="I93" s="67"/>
      <c r="J93" s="17"/>
    </row>
    <row r="94" spans="1:10" s="35" customFormat="1" ht="12.75">
      <c r="A94" s="36"/>
      <c r="B94" s="81"/>
      <c r="C94" s="69"/>
      <c r="D94" s="70">
        <v>4270</v>
      </c>
      <c r="E94" s="71" t="s">
        <v>123</v>
      </c>
      <c r="F94" s="219">
        <v>20000</v>
      </c>
      <c r="G94" s="110">
        <v>0</v>
      </c>
      <c r="H94" s="32">
        <f>G94*100/F94</f>
        <v>0</v>
      </c>
      <c r="I94" s="33">
        <v>0</v>
      </c>
      <c r="J94" s="34"/>
    </row>
    <row r="95" spans="1:10" s="35" customFormat="1" ht="12.75">
      <c r="A95" s="75"/>
      <c r="B95" s="352"/>
      <c r="C95" s="99"/>
      <c r="D95" s="519">
        <v>4300</v>
      </c>
      <c r="E95" s="399" t="s">
        <v>125</v>
      </c>
      <c r="F95" s="219">
        <v>10000</v>
      </c>
      <c r="G95" s="182">
        <v>0</v>
      </c>
      <c r="H95" s="32">
        <f>G95*100/F95</f>
        <v>0</v>
      </c>
      <c r="I95" s="67">
        <v>0</v>
      </c>
      <c r="J95" s="34"/>
    </row>
    <row r="96" spans="1:10" s="35" customFormat="1" ht="12.75">
      <c r="A96" s="15" t="s">
        <v>60</v>
      </c>
      <c r="B96" s="16">
        <v>4</v>
      </c>
      <c r="C96" s="55"/>
      <c r="D96" s="55"/>
      <c r="E96" s="78"/>
      <c r="F96" s="55"/>
      <c r="G96" s="438"/>
      <c r="H96" s="79" t="s">
        <v>63</v>
      </c>
      <c r="I96" s="77"/>
      <c r="J96" s="34"/>
    </row>
    <row r="97" spans="1:10" s="35" customFormat="1" ht="13.5" thickBot="1">
      <c r="A97" s="15"/>
      <c r="B97" s="16"/>
      <c r="C97" s="55"/>
      <c r="D97" s="55"/>
      <c r="E97" s="78"/>
      <c r="F97" s="55"/>
      <c r="G97" s="438"/>
      <c r="H97" s="79"/>
      <c r="I97" s="77"/>
      <c r="J97" s="34"/>
    </row>
    <row r="98" spans="1:10" s="44" customFormat="1" ht="13.5" thickBot="1">
      <c r="A98" s="19" t="s">
        <v>29</v>
      </c>
      <c r="B98" s="20" t="s">
        <v>56</v>
      </c>
      <c r="C98" s="707" t="s">
        <v>39</v>
      </c>
      <c r="D98" s="708"/>
      <c r="E98" s="21" t="s">
        <v>28</v>
      </c>
      <c r="F98" s="20" t="s">
        <v>64</v>
      </c>
      <c r="G98" s="366" t="s">
        <v>65</v>
      </c>
      <c r="H98" s="22" t="s">
        <v>66</v>
      </c>
      <c r="I98" s="192" t="s">
        <v>71</v>
      </c>
      <c r="J98" s="43"/>
    </row>
    <row r="99" spans="1:10" s="35" customFormat="1" ht="14.25" customHeight="1">
      <c r="A99" s="36"/>
      <c r="B99" s="81"/>
      <c r="C99" s="53"/>
      <c r="D99" s="53"/>
      <c r="E99" s="54" t="s">
        <v>13</v>
      </c>
      <c r="F99" s="86">
        <f>SUM(F101)</f>
        <v>30000</v>
      </c>
      <c r="G99" s="86">
        <f>SUM(G101)</f>
        <v>0</v>
      </c>
      <c r="H99" s="32">
        <f>G99*100/F99</f>
        <v>0</v>
      </c>
      <c r="I99" s="67">
        <f>SUM(I101)</f>
        <v>0</v>
      </c>
      <c r="J99" s="34"/>
    </row>
    <row r="100" spans="1:10" s="35" customFormat="1" ht="14.25" customHeight="1">
      <c r="A100" s="62"/>
      <c r="B100" s="63"/>
      <c r="C100" s="38"/>
      <c r="D100" s="38"/>
      <c r="E100" s="39" t="s">
        <v>67</v>
      </c>
      <c r="F100" s="40"/>
      <c r="G100" s="110"/>
      <c r="H100" s="32" t="s">
        <v>63</v>
      </c>
      <c r="I100" s="33"/>
      <c r="J100" s="34"/>
    </row>
    <row r="101" spans="1:11" s="35" customFormat="1" ht="14.25" customHeight="1">
      <c r="A101" s="62"/>
      <c r="B101" s="62"/>
      <c r="C101" s="167"/>
      <c r="D101" s="205">
        <v>6050</v>
      </c>
      <c r="E101" s="276" t="s">
        <v>189</v>
      </c>
      <c r="F101" s="87">
        <v>30000</v>
      </c>
      <c r="G101" s="110">
        <v>0</v>
      </c>
      <c r="H101" s="49">
        <f>G101*100/F101</f>
        <v>0</v>
      </c>
      <c r="I101" s="33">
        <v>0</v>
      </c>
      <c r="J101" s="34"/>
      <c r="K101" s="321" t="s">
        <v>63</v>
      </c>
    </row>
    <row r="102" spans="1:11" s="44" customFormat="1" ht="12.75">
      <c r="A102" s="193"/>
      <c r="B102" s="193"/>
      <c r="C102" s="193"/>
      <c r="D102" s="202"/>
      <c r="E102" s="541" t="s">
        <v>67</v>
      </c>
      <c r="F102" s="542"/>
      <c r="G102" s="45"/>
      <c r="H102" s="550" t="s">
        <v>63</v>
      </c>
      <c r="I102" s="278"/>
      <c r="J102" s="43"/>
      <c r="K102" s="43"/>
    </row>
    <row r="103" spans="1:11" s="44" customFormat="1" ht="13.5" thickBot="1">
      <c r="A103" s="220"/>
      <c r="B103" s="220"/>
      <c r="C103" s="220"/>
      <c r="D103" s="299"/>
      <c r="E103" s="640" t="s">
        <v>311</v>
      </c>
      <c r="F103" s="653" t="s">
        <v>63</v>
      </c>
      <c r="G103" s="298">
        <v>0</v>
      </c>
      <c r="H103" s="654" t="s">
        <v>63</v>
      </c>
      <c r="I103" s="517">
        <v>0</v>
      </c>
      <c r="J103" s="43"/>
      <c r="K103" s="43"/>
    </row>
    <row r="104" spans="1:10" s="35" customFormat="1" ht="12.75">
      <c r="A104" s="235">
        <v>700</v>
      </c>
      <c r="B104" s="236"/>
      <c r="C104" s="231"/>
      <c r="D104" s="231"/>
      <c r="E104" s="232" t="s">
        <v>45</v>
      </c>
      <c r="F104" s="237">
        <f>SUM(F122,F105)</f>
        <v>2257974</v>
      </c>
      <c r="G104" s="428">
        <f>SUM(G122,G105)</f>
        <v>980463.2</v>
      </c>
      <c r="H104" s="227">
        <f>G104*100/F104</f>
        <v>43.422253754914806</v>
      </c>
      <c r="I104" s="234">
        <f>SUM(I105,I122,)</f>
        <v>2955.11</v>
      </c>
      <c r="J104" s="34"/>
    </row>
    <row r="105" spans="1:10" s="35" customFormat="1" ht="12.75">
      <c r="A105" s="14"/>
      <c r="B105" s="83">
        <v>70005</v>
      </c>
      <c r="C105" s="3"/>
      <c r="D105" s="3"/>
      <c r="E105" s="25" t="s">
        <v>12</v>
      </c>
      <c r="F105" s="125">
        <f>SUM(F106,F112)</f>
        <v>1107960</v>
      </c>
      <c r="G105" s="478">
        <f>SUM(G106,G112)</f>
        <v>473262.16000000003</v>
      </c>
      <c r="H105" s="26">
        <f>G105*100/F105</f>
        <v>42.71473338387668</v>
      </c>
      <c r="I105" s="27">
        <f>SUM(I106,I112,)</f>
        <v>2659.05</v>
      </c>
      <c r="J105" s="34"/>
    </row>
    <row r="106" spans="1:10" s="35" customFormat="1" ht="63.75">
      <c r="A106" s="28"/>
      <c r="B106" s="85"/>
      <c r="C106" s="29"/>
      <c r="D106" s="29"/>
      <c r="E106" s="389" t="s">
        <v>158</v>
      </c>
      <c r="F106" s="390">
        <f>SUM(F108:F111)</f>
        <v>446360</v>
      </c>
      <c r="G106" s="476">
        <f>SUM(G108:G111)</f>
        <v>95145.16</v>
      </c>
      <c r="H106" s="32">
        <f>G106*100/F106</f>
        <v>21.315789945335602</v>
      </c>
      <c r="I106" s="33">
        <f>SUM(I108:I111)</f>
        <v>2559.05</v>
      </c>
      <c r="J106" s="34"/>
    </row>
    <row r="107" spans="1:10" s="35" customFormat="1" ht="12.75">
      <c r="A107" s="36"/>
      <c r="B107" s="351"/>
      <c r="C107" s="34"/>
      <c r="D107" s="34"/>
      <c r="E107" s="388" t="s">
        <v>67</v>
      </c>
      <c r="F107" s="391"/>
      <c r="G107" s="182"/>
      <c r="H107" s="68" t="s">
        <v>63</v>
      </c>
      <c r="I107" s="67"/>
      <c r="J107" s="34"/>
    </row>
    <row r="108" spans="1:10" s="35" customFormat="1" ht="12.75">
      <c r="A108" s="62"/>
      <c r="B108" s="36"/>
      <c r="C108" s="64"/>
      <c r="D108" s="72">
        <v>4260</v>
      </c>
      <c r="E108" s="31" t="s">
        <v>126</v>
      </c>
      <c r="F108" s="47">
        <v>15000</v>
      </c>
      <c r="G108" s="110">
        <v>3196.1</v>
      </c>
      <c r="H108" s="32">
        <f>G108*100/F108</f>
        <v>21.307333333333332</v>
      </c>
      <c r="I108" s="33">
        <v>1833.35</v>
      </c>
      <c r="J108" s="34"/>
    </row>
    <row r="109" spans="1:10" s="35" customFormat="1" ht="12.75">
      <c r="A109" s="36"/>
      <c r="B109" s="81"/>
      <c r="C109" s="64"/>
      <c r="D109" s="72">
        <v>4300</v>
      </c>
      <c r="E109" s="31" t="s">
        <v>125</v>
      </c>
      <c r="F109" s="47">
        <v>230000</v>
      </c>
      <c r="G109" s="110">
        <v>34849.42</v>
      </c>
      <c r="H109" s="32">
        <f>G109*100/F109</f>
        <v>15.151921739130435</v>
      </c>
      <c r="I109" s="33">
        <v>725.7</v>
      </c>
      <c r="J109" s="34"/>
    </row>
    <row r="110" spans="1:10" s="35" customFormat="1" ht="25.5">
      <c r="A110" s="36"/>
      <c r="B110" s="81"/>
      <c r="C110" s="64"/>
      <c r="D110" s="72">
        <v>4520</v>
      </c>
      <c r="E110" s="31" t="s">
        <v>133</v>
      </c>
      <c r="F110" s="47">
        <v>1360</v>
      </c>
      <c r="G110" s="110">
        <v>1359.64</v>
      </c>
      <c r="H110" s="32">
        <f>G110*100/F110</f>
        <v>99.9735294117647</v>
      </c>
      <c r="I110" s="33">
        <v>0</v>
      </c>
      <c r="J110" s="34"/>
    </row>
    <row r="111" spans="1:10" s="35" customFormat="1" ht="12.75">
      <c r="A111" s="62"/>
      <c r="B111" s="36"/>
      <c r="C111" s="64"/>
      <c r="D111" s="72">
        <v>4590</v>
      </c>
      <c r="E111" s="31" t="s">
        <v>134</v>
      </c>
      <c r="F111" s="47">
        <v>200000</v>
      </c>
      <c r="G111" s="110">
        <v>55740</v>
      </c>
      <c r="H111" s="32">
        <f>G111*100/F111</f>
        <v>27.87</v>
      </c>
      <c r="I111" s="33">
        <v>0</v>
      </c>
      <c r="J111" s="34"/>
    </row>
    <row r="112" spans="1:10" s="44" customFormat="1" ht="12.75">
      <c r="A112" s="36"/>
      <c r="B112" s="275"/>
      <c r="C112" s="64"/>
      <c r="D112" s="64"/>
      <c r="E112" s="31" t="s">
        <v>13</v>
      </c>
      <c r="F112" s="61">
        <f>SUM(F114)</f>
        <v>661600</v>
      </c>
      <c r="G112" s="61">
        <f>SUM(G114)</f>
        <v>378117</v>
      </c>
      <c r="H112" s="32">
        <f>G112*100/F112</f>
        <v>57.15190447400242</v>
      </c>
      <c r="I112" s="33">
        <f>SUM(I114)</f>
        <v>100</v>
      </c>
      <c r="J112" s="43"/>
    </row>
    <row r="113" spans="1:10" s="44" customFormat="1" ht="12.75">
      <c r="A113" s="62"/>
      <c r="B113" s="63"/>
      <c r="C113" s="38"/>
      <c r="D113" s="38"/>
      <c r="E113" s="39" t="s">
        <v>67</v>
      </c>
      <c r="F113" s="40"/>
      <c r="G113" s="156"/>
      <c r="H113" s="49" t="s">
        <v>63</v>
      </c>
      <c r="I113" s="48"/>
      <c r="J113" s="43"/>
    </row>
    <row r="114" spans="1:12" s="56" customFormat="1" ht="12.75">
      <c r="A114" s="62"/>
      <c r="B114" s="36"/>
      <c r="C114" s="166"/>
      <c r="D114" s="205">
        <v>6050</v>
      </c>
      <c r="E114" s="359" t="s">
        <v>189</v>
      </c>
      <c r="F114" s="324">
        <v>661600</v>
      </c>
      <c r="G114" s="477">
        <v>378117</v>
      </c>
      <c r="H114" s="96">
        <f>G114*100/F114</f>
        <v>57.15190447400242</v>
      </c>
      <c r="I114" s="165">
        <v>100</v>
      </c>
      <c r="L114" s="348">
        <f>SUM(G116:G118)</f>
        <v>378117</v>
      </c>
    </row>
    <row r="115" spans="1:10" s="44" customFormat="1" ht="12.75">
      <c r="A115" s="62"/>
      <c r="B115" s="62"/>
      <c r="C115" s="167"/>
      <c r="D115" s="351"/>
      <c r="E115" s="569" t="s">
        <v>67</v>
      </c>
      <c r="F115" s="570"/>
      <c r="G115" s="110"/>
      <c r="H115" s="96" t="s">
        <v>63</v>
      </c>
      <c r="I115" s="33"/>
      <c r="J115" s="43"/>
    </row>
    <row r="116" spans="1:9" s="56" customFormat="1" ht="38.25">
      <c r="A116" s="193"/>
      <c r="B116" s="193"/>
      <c r="C116" s="193"/>
      <c r="D116" s="202"/>
      <c r="E116" s="525" t="s">
        <v>312</v>
      </c>
      <c r="F116" s="650" t="s">
        <v>63</v>
      </c>
      <c r="G116" s="471">
        <v>9917</v>
      </c>
      <c r="H116" s="554" t="s">
        <v>63</v>
      </c>
      <c r="I116" s="214">
        <v>100</v>
      </c>
    </row>
    <row r="117" spans="1:9" s="56" customFormat="1" ht="25.5">
      <c r="A117" s="193"/>
      <c r="B117" s="193"/>
      <c r="C117" s="193"/>
      <c r="D117" s="202"/>
      <c r="E117" s="525" t="s">
        <v>232</v>
      </c>
      <c r="F117" s="650" t="s">
        <v>63</v>
      </c>
      <c r="G117" s="471">
        <v>238000</v>
      </c>
      <c r="H117" s="554" t="s">
        <v>63</v>
      </c>
      <c r="I117" s="214">
        <v>0</v>
      </c>
    </row>
    <row r="118" spans="1:9" s="56" customFormat="1" ht="25.5">
      <c r="A118" s="203"/>
      <c r="B118" s="277"/>
      <c r="C118" s="277"/>
      <c r="D118" s="88"/>
      <c r="E118" s="446" t="s">
        <v>313</v>
      </c>
      <c r="F118" s="650" t="s">
        <v>63</v>
      </c>
      <c r="G118" s="471">
        <v>130200</v>
      </c>
      <c r="H118" s="554" t="s">
        <v>63</v>
      </c>
      <c r="I118" s="214">
        <v>0</v>
      </c>
    </row>
    <row r="119" spans="1:11" s="35" customFormat="1" ht="12.75">
      <c r="A119" s="15" t="s">
        <v>60</v>
      </c>
      <c r="B119" s="16">
        <v>5</v>
      </c>
      <c r="C119" s="55"/>
      <c r="D119" s="55"/>
      <c r="E119" s="78"/>
      <c r="F119" s="55"/>
      <c r="G119" s="438" t="s">
        <v>63</v>
      </c>
      <c r="H119" s="79" t="s">
        <v>63</v>
      </c>
      <c r="I119" s="77"/>
      <c r="J119" s="34"/>
      <c r="K119" s="386" t="s">
        <v>63</v>
      </c>
    </row>
    <row r="120" spans="1:10" s="35" customFormat="1" ht="13.5" thickBot="1">
      <c r="A120" s="15"/>
      <c r="B120" s="16"/>
      <c r="C120" s="55"/>
      <c r="D120" s="55"/>
      <c r="E120" s="78"/>
      <c r="F120" s="55"/>
      <c r="G120" s="438"/>
      <c r="H120" s="79"/>
      <c r="I120" s="77"/>
      <c r="J120" s="34"/>
    </row>
    <row r="121" spans="1:10" s="35" customFormat="1" ht="13.5" thickBot="1">
      <c r="A121" s="19" t="s">
        <v>29</v>
      </c>
      <c r="B121" s="20" t="s">
        <v>56</v>
      </c>
      <c r="C121" s="707" t="s">
        <v>39</v>
      </c>
      <c r="D121" s="708"/>
      <c r="E121" s="21" t="s">
        <v>28</v>
      </c>
      <c r="F121" s="20" t="s">
        <v>64</v>
      </c>
      <c r="G121" s="366" t="s">
        <v>65</v>
      </c>
      <c r="H121" s="22" t="s">
        <v>66</v>
      </c>
      <c r="I121" s="192" t="s">
        <v>71</v>
      </c>
      <c r="J121" s="34"/>
    </row>
    <row r="122" spans="1:10" s="35" customFormat="1" ht="12.75">
      <c r="A122" s="13"/>
      <c r="B122" s="329">
        <v>70095</v>
      </c>
      <c r="C122" s="9"/>
      <c r="D122" s="9"/>
      <c r="E122" s="92" t="s">
        <v>46</v>
      </c>
      <c r="F122" s="180">
        <f>SUM(F123,F134)</f>
        <v>1150014</v>
      </c>
      <c r="G122" s="180">
        <f>SUM(G123,G134)</f>
        <v>507201.04</v>
      </c>
      <c r="H122" s="26">
        <f>G122*100/F122</f>
        <v>44.103901343809724</v>
      </c>
      <c r="I122" s="58">
        <f>SUM(I123,I134)</f>
        <v>296.06</v>
      </c>
      <c r="J122" s="34"/>
    </row>
    <row r="123" spans="1:11" s="35" customFormat="1" ht="89.25">
      <c r="A123" s="59"/>
      <c r="B123" s="204"/>
      <c r="C123" s="29"/>
      <c r="D123" s="29"/>
      <c r="E123" s="31" t="s">
        <v>10</v>
      </c>
      <c r="F123" s="90">
        <f>SUM(F125:F133)</f>
        <v>1116014</v>
      </c>
      <c r="G123" s="144">
        <f>SUM(G125:G133)</f>
        <v>507201.04</v>
      </c>
      <c r="H123" s="32">
        <f>G123*100/F123</f>
        <v>45.447551733221985</v>
      </c>
      <c r="I123" s="33">
        <f>SUM(I125:I133)</f>
        <v>296.06</v>
      </c>
      <c r="J123" s="34"/>
      <c r="K123" s="348" t="s">
        <v>63</v>
      </c>
    </row>
    <row r="124" spans="1:10" s="35" customFormat="1" ht="12.75">
      <c r="A124" s="62"/>
      <c r="B124" s="63"/>
      <c r="C124" s="38"/>
      <c r="D124" s="38"/>
      <c r="E124" s="39" t="s">
        <v>67</v>
      </c>
      <c r="F124" s="40"/>
      <c r="G124" s="110"/>
      <c r="H124" s="32" t="s">
        <v>63</v>
      </c>
      <c r="I124" s="33"/>
      <c r="J124" s="34"/>
    </row>
    <row r="125" spans="1:10" s="35" customFormat="1" ht="12.75">
      <c r="A125" s="62"/>
      <c r="B125" s="36"/>
      <c r="C125" s="64"/>
      <c r="D125" s="72">
        <v>4110</v>
      </c>
      <c r="E125" s="31" t="s">
        <v>185</v>
      </c>
      <c r="F125" s="73">
        <v>1500</v>
      </c>
      <c r="G125" s="110">
        <v>721.98</v>
      </c>
      <c r="H125" s="32">
        <f aca="true" t="shared" si="1" ref="H125:H134">G125*100/F125</f>
        <v>48.132</v>
      </c>
      <c r="I125" s="33">
        <v>120.33</v>
      </c>
      <c r="J125" s="34"/>
    </row>
    <row r="126" spans="1:10" s="35" customFormat="1" ht="25.5">
      <c r="A126" s="62"/>
      <c r="B126" s="36"/>
      <c r="C126" s="64"/>
      <c r="D126" s="72">
        <v>4170</v>
      </c>
      <c r="E126" s="31" t="s">
        <v>190</v>
      </c>
      <c r="F126" s="73">
        <v>8576</v>
      </c>
      <c r="G126" s="110">
        <v>4200</v>
      </c>
      <c r="H126" s="32">
        <f t="shared" si="1"/>
        <v>48.973880597014926</v>
      </c>
      <c r="I126" s="33">
        <v>175.73</v>
      </c>
      <c r="J126" s="34"/>
    </row>
    <row r="127" spans="1:10" s="35" customFormat="1" ht="12.75">
      <c r="A127" s="62"/>
      <c r="B127" s="36"/>
      <c r="C127" s="64"/>
      <c r="D127" s="72">
        <v>4210</v>
      </c>
      <c r="E127" s="31" t="s">
        <v>122</v>
      </c>
      <c r="F127" s="47">
        <v>5000</v>
      </c>
      <c r="G127" s="110">
        <v>36</v>
      </c>
      <c r="H127" s="32">
        <f t="shared" si="1"/>
        <v>0.72</v>
      </c>
      <c r="I127" s="33">
        <v>0</v>
      </c>
      <c r="J127" s="34"/>
    </row>
    <row r="128" spans="1:10" s="35" customFormat="1" ht="12.75">
      <c r="A128" s="62"/>
      <c r="B128" s="36"/>
      <c r="C128" s="64"/>
      <c r="D128" s="72">
        <v>4260</v>
      </c>
      <c r="E128" s="31" t="s">
        <v>126</v>
      </c>
      <c r="F128" s="47">
        <v>207990</v>
      </c>
      <c r="G128" s="110">
        <v>119589.28</v>
      </c>
      <c r="H128" s="32">
        <f t="shared" si="1"/>
        <v>57.49761046204144</v>
      </c>
      <c r="I128" s="33">
        <v>0</v>
      </c>
      <c r="J128" s="34"/>
    </row>
    <row r="129" spans="1:10" s="35" customFormat="1" ht="12.75">
      <c r="A129" s="62"/>
      <c r="B129" s="36"/>
      <c r="C129" s="64"/>
      <c r="D129" s="72">
        <v>4270</v>
      </c>
      <c r="E129" s="31" t="s">
        <v>123</v>
      </c>
      <c r="F129" s="47">
        <v>113349</v>
      </c>
      <c r="G129" s="110">
        <v>32930.53</v>
      </c>
      <c r="H129" s="32">
        <f t="shared" si="1"/>
        <v>29.052333942072714</v>
      </c>
      <c r="I129" s="33">
        <v>0</v>
      </c>
      <c r="J129" s="34"/>
    </row>
    <row r="130" spans="1:10" s="35" customFormat="1" ht="12.75">
      <c r="A130" s="62"/>
      <c r="B130" s="36"/>
      <c r="C130" s="64"/>
      <c r="D130" s="72">
        <v>4300</v>
      </c>
      <c r="E130" s="31" t="s">
        <v>125</v>
      </c>
      <c r="F130" s="47">
        <v>663599</v>
      </c>
      <c r="G130" s="110">
        <v>306251.28</v>
      </c>
      <c r="H130" s="32">
        <f t="shared" si="1"/>
        <v>46.15005146180148</v>
      </c>
      <c r="I130" s="33">
        <v>0</v>
      </c>
      <c r="J130" s="34"/>
    </row>
    <row r="131" spans="1:10" s="35" customFormat="1" ht="25.5">
      <c r="A131" s="62"/>
      <c r="B131" s="36"/>
      <c r="C131" s="64"/>
      <c r="D131" s="72">
        <v>4520</v>
      </c>
      <c r="E131" s="31" t="s">
        <v>133</v>
      </c>
      <c r="F131" s="47">
        <v>76000</v>
      </c>
      <c r="G131" s="110">
        <v>37664</v>
      </c>
      <c r="H131" s="32">
        <f>G131*100/F131</f>
        <v>49.55789473684211</v>
      </c>
      <c r="I131" s="33">
        <v>0</v>
      </c>
      <c r="J131" s="34"/>
    </row>
    <row r="132" spans="1:10" s="35" customFormat="1" ht="12.75">
      <c r="A132" s="36"/>
      <c r="B132" s="81"/>
      <c r="C132" s="64"/>
      <c r="D132" s="72">
        <v>4590</v>
      </c>
      <c r="E132" s="31" t="s">
        <v>134</v>
      </c>
      <c r="F132" s="47">
        <v>20000</v>
      </c>
      <c r="G132" s="110">
        <v>0</v>
      </c>
      <c r="H132" s="32">
        <f>G132*100/F132</f>
        <v>0</v>
      </c>
      <c r="I132" s="33">
        <v>0</v>
      </c>
      <c r="J132" s="34"/>
    </row>
    <row r="133" spans="1:10" s="44" customFormat="1" ht="12.75">
      <c r="A133" s="36"/>
      <c r="B133" s="352"/>
      <c r="C133" s="69"/>
      <c r="D133" s="70">
        <v>4610</v>
      </c>
      <c r="E133" s="71" t="s">
        <v>132</v>
      </c>
      <c r="F133" s="219">
        <v>20000</v>
      </c>
      <c r="G133" s="110">
        <v>5807.97</v>
      </c>
      <c r="H133" s="32">
        <f>G133*100/F133</f>
        <v>29.03985</v>
      </c>
      <c r="I133" s="33">
        <v>0</v>
      </c>
      <c r="J133" s="43"/>
    </row>
    <row r="134" spans="1:10" s="44" customFormat="1" ht="12.75">
      <c r="A134" s="36"/>
      <c r="B134" s="275"/>
      <c r="C134" s="64"/>
      <c r="D134" s="64"/>
      <c r="E134" s="31" t="s">
        <v>13</v>
      </c>
      <c r="F134" s="61">
        <f>SUM(F136)</f>
        <v>34000</v>
      </c>
      <c r="G134" s="61">
        <f>SUM(G136)</f>
        <v>0</v>
      </c>
      <c r="H134" s="32">
        <f t="shared" si="1"/>
        <v>0</v>
      </c>
      <c r="I134" s="33">
        <f>SUM(I136)</f>
        <v>0</v>
      </c>
      <c r="J134" s="43"/>
    </row>
    <row r="135" spans="1:10" s="44" customFormat="1" ht="12.75">
      <c r="A135" s="62"/>
      <c r="B135" s="63"/>
      <c r="C135" s="395"/>
      <c r="D135" s="69"/>
      <c r="E135" s="71" t="s">
        <v>67</v>
      </c>
      <c r="F135" s="200"/>
      <c r="G135" s="110"/>
      <c r="H135" s="32" t="s">
        <v>63</v>
      </c>
      <c r="I135" s="33"/>
      <c r="J135" s="43"/>
    </row>
    <row r="136" spans="1:9" s="56" customFormat="1" ht="12.75">
      <c r="A136" s="62"/>
      <c r="B136" s="36"/>
      <c r="C136" s="34"/>
      <c r="D136" s="330">
        <v>6050</v>
      </c>
      <c r="E136" s="571" t="s">
        <v>189</v>
      </c>
      <c r="F136" s="447">
        <v>34000</v>
      </c>
      <c r="G136" s="484">
        <v>0</v>
      </c>
      <c r="H136" s="32">
        <f>G136*100/F136</f>
        <v>0</v>
      </c>
      <c r="I136" s="151">
        <v>0</v>
      </c>
    </row>
    <row r="137" spans="1:10" s="44" customFormat="1" ht="12.75">
      <c r="A137" s="62"/>
      <c r="B137" s="62"/>
      <c r="C137" s="167"/>
      <c r="D137" s="351"/>
      <c r="E137" s="569" t="s">
        <v>67</v>
      </c>
      <c r="F137" s="570"/>
      <c r="G137" s="110"/>
      <c r="H137" s="96" t="s">
        <v>63</v>
      </c>
      <c r="I137" s="33"/>
      <c r="J137" s="43"/>
    </row>
    <row r="138" spans="1:9" s="56" customFormat="1" ht="12.75">
      <c r="A138" s="277"/>
      <c r="B138" s="277"/>
      <c r="C138" s="277"/>
      <c r="D138" s="88"/>
      <c r="E138" s="525" t="s">
        <v>314</v>
      </c>
      <c r="F138" s="650" t="s">
        <v>63</v>
      </c>
      <c r="G138" s="471">
        <v>0</v>
      </c>
      <c r="H138" s="554" t="s">
        <v>63</v>
      </c>
      <c r="I138" s="214">
        <v>0</v>
      </c>
    </row>
    <row r="139" spans="1:10" s="35" customFormat="1" ht="12.75">
      <c r="A139" s="15" t="s">
        <v>60</v>
      </c>
      <c r="B139" s="16">
        <v>6</v>
      </c>
      <c r="C139" s="55"/>
      <c r="D139" s="55"/>
      <c r="E139" s="78"/>
      <c r="F139" s="55"/>
      <c r="G139" s="438"/>
      <c r="H139" s="79" t="s">
        <v>63</v>
      </c>
      <c r="I139" s="77"/>
      <c r="J139" s="34"/>
    </row>
    <row r="140" spans="1:11" s="35" customFormat="1" ht="13.5" thickBot="1">
      <c r="A140" s="15"/>
      <c r="B140" s="16"/>
      <c r="C140" s="55"/>
      <c r="D140" s="55"/>
      <c r="E140" s="78"/>
      <c r="F140" s="55"/>
      <c r="G140" s="438"/>
      <c r="H140" s="79"/>
      <c r="I140" s="77"/>
      <c r="J140" s="34"/>
      <c r="K140" s="348" t="s">
        <v>63</v>
      </c>
    </row>
    <row r="141" spans="1:10" s="35" customFormat="1" ht="13.5" thickBot="1">
      <c r="A141" s="19" t="s">
        <v>29</v>
      </c>
      <c r="B141" s="20" t="s">
        <v>56</v>
      </c>
      <c r="C141" s="707" t="s">
        <v>39</v>
      </c>
      <c r="D141" s="708"/>
      <c r="E141" s="21" t="s">
        <v>28</v>
      </c>
      <c r="F141" s="20" t="s">
        <v>64</v>
      </c>
      <c r="G141" s="366" t="s">
        <v>65</v>
      </c>
      <c r="H141" s="22" t="s">
        <v>66</v>
      </c>
      <c r="I141" s="192" t="s">
        <v>71</v>
      </c>
      <c r="J141" s="34"/>
    </row>
    <row r="142" spans="1:10" s="35" customFormat="1" ht="12.75">
      <c r="A142" s="243">
        <v>710</v>
      </c>
      <c r="B142" s="238"/>
      <c r="C142" s="239"/>
      <c r="D142" s="240"/>
      <c r="E142" s="241" t="s">
        <v>19</v>
      </c>
      <c r="F142" s="242">
        <f>SUM(F147,F143)</f>
        <v>301666</v>
      </c>
      <c r="G142" s="482">
        <f>SUM(G147,G143)</f>
        <v>186080.55</v>
      </c>
      <c r="H142" s="227">
        <f>G142*100/F142</f>
        <v>61.684296539881856</v>
      </c>
      <c r="I142" s="234">
        <f>SUM(I143,I147)</f>
        <v>13117.95</v>
      </c>
      <c r="J142" s="34"/>
    </row>
    <row r="143" spans="1:10" s="5" customFormat="1" ht="12.75">
      <c r="A143" s="14"/>
      <c r="B143" s="91">
        <v>71004</v>
      </c>
      <c r="C143" s="8"/>
      <c r="D143" s="9"/>
      <c r="E143" s="92" t="s">
        <v>1</v>
      </c>
      <c r="F143" s="93">
        <f>SUM(F144)</f>
        <v>296166</v>
      </c>
      <c r="G143" s="480">
        <f>SUM(G144)</f>
        <v>186080.55</v>
      </c>
      <c r="H143" s="26">
        <f>G143*100/F143</f>
        <v>62.82981503616215</v>
      </c>
      <c r="I143" s="58">
        <f>SUM(I144)</f>
        <v>13117.95</v>
      </c>
      <c r="J143" s="4"/>
    </row>
    <row r="144" spans="1:9" s="56" customFormat="1" ht="153">
      <c r="A144" s="28"/>
      <c r="B144" s="95"/>
      <c r="C144" s="94"/>
      <c r="D144" s="95"/>
      <c r="E144" s="71" t="s">
        <v>180</v>
      </c>
      <c r="F144" s="219">
        <f>SUM(F146)</f>
        <v>296166</v>
      </c>
      <c r="G144" s="219">
        <f>SUM(G146)</f>
        <v>186080.55</v>
      </c>
      <c r="H144" s="96">
        <f>G144*100/F144</f>
        <v>62.82981503616215</v>
      </c>
      <c r="I144" s="33">
        <f>SUM(I146)</f>
        <v>13117.95</v>
      </c>
    </row>
    <row r="145" spans="1:9" s="56" customFormat="1" ht="12.75">
      <c r="A145" s="62"/>
      <c r="B145" s="63"/>
      <c r="C145" s="34"/>
      <c r="D145" s="34"/>
      <c r="E145" s="388" t="s">
        <v>67</v>
      </c>
      <c r="F145" s="178"/>
      <c r="G145" s="182"/>
      <c r="H145" s="68" t="s">
        <v>63</v>
      </c>
      <c r="I145" s="67"/>
    </row>
    <row r="146" spans="1:10" s="18" customFormat="1" ht="12.75">
      <c r="A146" s="36"/>
      <c r="B146" s="352"/>
      <c r="C146" s="64"/>
      <c r="D146" s="72">
        <v>4300</v>
      </c>
      <c r="E146" s="31" t="s">
        <v>125</v>
      </c>
      <c r="F146" s="47">
        <v>296166</v>
      </c>
      <c r="G146" s="110">
        <v>186080.55</v>
      </c>
      <c r="H146" s="347">
        <f>G146*100/F146</f>
        <v>62.82981503616215</v>
      </c>
      <c r="I146" s="182">
        <v>13117.95</v>
      </c>
      <c r="J146" s="17"/>
    </row>
    <row r="147" spans="1:10" s="35" customFormat="1" ht="12.75">
      <c r="A147" s="13"/>
      <c r="B147" s="353">
        <v>71035</v>
      </c>
      <c r="C147" s="9"/>
      <c r="D147" s="9"/>
      <c r="E147" s="92" t="s">
        <v>44</v>
      </c>
      <c r="F147" s="93">
        <f>SUM(F148)</f>
        <v>5500</v>
      </c>
      <c r="G147" s="93">
        <f>SUM(G148)</f>
        <v>0</v>
      </c>
      <c r="H147" s="26">
        <f>G147*100/F147</f>
        <v>0</v>
      </c>
      <c r="I147" s="58">
        <v>0</v>
      </c>
      <c r="J147" s="34"/>
    </row>
    <row r="148" spans="1:10" s="11" customFormat="1" ht="38.25">
      <c r="A148" s="28"/>
      <c r="B148" s="462"/>
      <c r="C148" s="95"/>
      <c r="D148" s="95"/>
      <c r="E148" s="71" t="s">
        <v>181</v>
      </c>
      <c r="F148" s="219">
        <f>SUM(F150:F151)</f>
        <v>5500</v>
      </c>
      <c r="G148" s="175">
        <f>SUM(G150:G151)</f>
        <v>0</v>
      </c>
      <c r="H148" s="96">
        <f>G148*100/F148</f>
        <v>0</v>
      </c>
      <c r="I148" s="33">
        <f>SUM(I150:I151)</f>
        <v>0</v>
      </c>
      <c r="J148" s="10"/>
    </row>
    <row r="149" spans="1:10" s="5" customFormat="1" ht="12.75">
      <c r="A149" s="62"/>
      <c r="B149" s="36"/>
      <c r="C149" s="34"/>
      <c r="D149" s="34"/>
      <c r="E149" s="388" t="s">
        <v>67</v>
      </c>
      <c r="F149" s="178"/>
      <c r="G149" s="182"/>
      <c r="H149" s="349" t="s">
        <v>63</v>
      </c>
      <c r="I149" s="67"/>
      <c r="J149" s="4"/>
    </row>
    <row r="150" spans="1:10" s="35" customFormat="1" ht="12.75">
      <c r="A150" s="62"/>
      <c r="B150" s="36"/>
      <c r="C150" s="64"/>
      <c r="D150" s="72">
        <v>4210</v>
      </c>
      <c r="E150" s="31" t="s">
        <v>122</v>
      </c>
      <c r="F150" s="47">
        <v>1500</v>
      </c>
      <c r="G150" s="110">
        <v>0</v>
      </c>
      <c r="H150" s="32">
        <f>G150*100/F150</f>
        <v>0</v>
      </c>
      <c r="I150" s="33">
        <v>0</v>
      </c>
      <c r="J150" s="34"/>
    </row>
    <row r="151" spans="1:10" s="35" customFormat="1" ht="13.5" thickBot="1">
      <c r="A151" s="581"/>
      <c r="B151" s="221"/>
      <c r="C151" s="363"/>
      <c r="D151" s="111">
        <v>4300</v>
      </c>
      <c r="E151" s="112" t="s">
        <v>125</v>
      </c>
      <c r="F151" s="297">
        <v>4000</v>
      </c>
      <c r="G151" s="481">
        <v>0</v>
      </c>
      <c r="H151" s="706">
        <f>G151*100/F151</f>
        <v>0</v>
      </c>
      <c r="I151" s="113">
        <v>0</v>
      </c>
      <c r="J151" s="34"/>
    </row>
    <row r="152" spans="1:10" s="35" customFormat="1" ht="12.75">
      <c r="A152" s="418">
        <v>750</v>
      </c>
      <c r="B152" s="230"/>
      <c r="C152" s="230"/>
      <c r="D152" s="231"/>
      <c r="E152" s="419" t="s">
        <v>51</v>
      </c>
      <c r="F152" s="420">
        <f>SUM(F153,F160,F169,F217,F230)</f>
        <v>11981856</v>
      </c>
      <c r="G152" s="420">
        <f>SUM(G153,G160,G169,G217,G230)</f>
        <v>4128853.2300000004</v>
      </c>
      <c r="H152" s="421">
        <f>G152*100/F152</f>
        <v>34.45921257942009</v>
      </c>
      <c r="I152" s="463">
        <f>SUM(I153,I160,I169,I217,I230)</f>
        <v>204875.03999999998</v>
      </c>
      <c r="J152" s="34"/>
    </row>
    <row r="153" spans="1:10" s="5" customFormat="1" ht="12.75">
      <c r="A153" s="14"/>
      <c r="B153" s="97">
        <v>75011</v>
      </c>
      <c r="C153" s="2"/>
      <c r="D153" s="3"/>
      <c r="E153" s="25" t="s">
        <v>68</v>
      </c>
      <c r="F153" s="89">
        <f>SUM(F154)</f>
        <v>218124</v>
      </c>
      <c r="G153" s="456">
        <f>SUM(G154)</f>
        <v>103659.57</v>
      </c>
      <c r="H153" s="26">
        <f>G153*100/F153</f>
        <v>47.52322990592507</v>
      </c>
      <c r="I153" s="27">
        <f>SUM(I154)</f>
        <v>5402.43</v>
      </c>
      <c r="J153" s="4"/>
    </row>
    <row r="154" spans="1:11" s="35" customFormat="1" ht="25.5">
      <c r="A154" s="28"/>
      <c r="B154" s="80"/>
      <c r="C154" s="30"/>
      <c r="D154" s="29"/>
      <c r="E154" s="31" t="s">
        <v>110</v>
      </c>
      <c r="F154" s="98">
        <f>SUM(F156)</f>
        <v>218124</v>
      </c>
      <c r="G154" s="483">
        <f>SUM(G156)</f>
        <v>103659.57</v>
      </c>
      <c r="H154" s="32">
        <f>G154*100/F154</f>
        <v>47.52322990592507</v>
      </c>
      <c r="I154" s="33">
        <f>SUM(I156)</f>
        <v>5402.43</v>
      </c>
      <c r="J154" s="34"/>
      <c r="K154" s="392">
        <f>SUM(F163:F168)</f>
        <v>237300</v>
      </c>
    </row>
    <row r="155" spans="1:10" s="35" customFormat="1" ht="12.75">
      <c r="A155" s="36"/>
      <c r="B155" s="63"/>
      <c r="C155" s="69"/>
      <c r="D155" s="69"/>
      <c r="E155" s="71" t="s">
        <v>67</v>
      </c>
      <c r="F155" s="101"/>
      <c r="G155" s="110"/>
      <c r="H155" s="32" t="s">
        <v>63</v>
      </c>
      <c r="I155" s="33"/>
      <c r="J155" s="34"/>
    </row>
    <row r="156" spans="1:11" s="35" customFormat="1" ht="12.75">
      <c r="A156" s="75"/>
      <c r="B156" s="75"/>
      <c r="C156" s="64"/>
      <c r="D156" s="72">
        <v>4010</v>
      </c>
      <c r="E156" s="31" t="s">
        <v>184</v>
      </c>
      <c r="F156" s="103">
        <v>218124</v>
      </c>
      <c r="G156" s="110">
        <v>103659.57</v>
      </c>
      <c r="H156" s="32">
        <f>G156*100/F156</f>
        <v>47.52322990592507</v>
      </c>
      <c r="I156" s="33">
        <v>5402.43</v>
      </c>
      <c r="J156" s="34"/>
      <c r="K156" s="321" t="s">
        <v>63</v>
      </c>
    </row>
    <row r="157" spans="1:12" s="35" customFormat="1" ht="12.75">
      <c r="A157" s="15" t="s">
        <v>60</v>
      </c>
      <c r="B157" s="16">
        <v>7</v>
      </c>
      <c r="C157" s="55"/>
      <c r="D157" s="55"/>
      <c r="E157" s="78"/>
      <c r="F157" s="55"/>
      <c r="G157" s="438"/>
      <c r="H157" s="79" t="s">
        <v>63</v>
      </c>
      <c r="I157" s="77"/>
      <c r="J157" s="34"/>
      <c r="K157" s="392">
        <f>SUM(F234:F249)</f>
        <v>741949</v>
      </c>
      <c r="L157" s="321">
        <f>SUM(I234:I249)</f>
        <v>13784.99</v>
      </c>
    </row>
    <row r="158" spans="1:9" s="56" customFormat="1" ht="13.5" thickBot="1">
      <c r="A158" s="15"/>
      <c r="B158" s="16"/>
      <c r="C158" s="55"/>
      <c r="D158" s="55"/>
      <c r="E158" s="78"/>
      <c r="F158" s="55"/>
      <c r="G158" s="438"/>
      <c r="H158" s="79"/>
      <c r="I158" s="77"/>
    </row>
    <row r="159" spans="1:11" s="35" customFormat="1" ht="13.5" thickBot="1">
      <c r="A159" s="19" t="s">
        <v>29</v>
      </c>
      <c r="B159" s="20" t="s">
        <v>56</v>
      </c>
      <c r="C159" s="707" t="s">
        <v>39</v>
      </c>
      <c r="D159" s="708"/>
      <c r="E159" s="21" t="s">
        <v>28</v>
      </c>
      <c r="F159" s="20" t="s">
        <v>64</v>
      </c>
      <c r="G159" s="366" t="s">
        <v>65</v>
      </c>
      <c r="H159" s="22" t="s">
        <v>66</v>
      </c>
      <c r="I159" s="192" t="s">
        <v>71</v>
      </c>
      <c r="J159" s="34"/>
      <c r="K159" s="321" t="s">
        <v>63</v>
      </c>
    </row>
    <row r="160" spans="1:10" s="35" customFormat="1" ht="12.75">
      <c r="A160" s="687"/>
      <c r="B160" s="91">
        <v>75022</v>
      </c>
      <c r="C160" s="2"/>
      <c r="D160" s="3"/>
      <c r="E160" s="25" t="s">
        <v>15</v>
      </c>
      <c r="F160" s="89">
        <f>SUM(F161)</f>
        <v>237300</v>
      </c>
      <c r="G160" s="89">
        <f>SUM(G161)</f>
        <v>107021.37999999999</v>
      </c>
      <c r="H160" s="26">
        <f>G160*100/F160</f>
        <v>45.09961230509902</v>
      </c>
      <c r="I160" s="27">
        <f>SUM(I161)</f>
        <v>0</v>
      </c>
      <c r="J160" s="34"/>
    </row>
    <row r="161" spans="1:10" s="35" customFormat="1" ht="38.25">
      <c r="A161" s="28"/>
      <c r="B161" s="339"/>
      <c r="C161" s="30"/>
      <c r="D161" s="29"/>
      <c r="E161" s="31" t="s">
        <v>2</v>
      </c>
      <c r="F161" s="90">
        <f>SUM(F163:F168)</f>
        <v>237300</v>
      </c>
      <c r="G161" s="144">
        <f>SUM(G163:G168)</f>
        <v>107021.37999999999</v>
      </c>
      <c r="H161" s="32">
        <f>G161*100/F161</f>
        <v>45.09961230509902</v>
      </c>
      <c r="I161" s="33">
        <f>SUM(I163:I168)</f>
        <v>0</v>
      </c>
      <c r="J161" s="34"/>
    </row>
    <row r="162" spans="1:10" s="35" customFormat="1" ht="12.75">
      <c r="A162" s="36"/>
      <c r="B162" s="351"/>
      <c r="C162" s="99"/>
      <c r="D162" s="99"/>
      <c r="E162" s="210" t="s">
        <v>67</v>
      </c>
      <c r="F162" s="200"/>
      <c r="G162" s="182"/>
      <c r="H162" s="32" t="s">
        <v>63</v>
      </c>
      <c r="I162" s="67"/>
      <c r="J162" s="34"/>
    </row>
    <row r="163" spans="1:10" s="35" customFormat="1" ht="25.5">
      <c r="A163" s="62"/>
      <c r="B163" s="36"/>
      <c r="C163" s="64"/>
      <c r="D163" s="72">
        <v>3030</v>
      </c>
      <c r="E163" s="31" t="s">
        <v>191</v>
      </c>
      <c r="F163" s="105">
        <v>220000</v>
      </c>
      <c r="G163" s="110">
        <v>101767.79</v>
      </c>
      <c r="H163" s="32">
        <f aca="true" t="shared" si="2" ref="H163:H170">G163*100/F163</f>
        <v>46.258086363636366</v>
      </c>
      <c r="I163" s="33">
        <v>0</v>
      </c>
      <c r="J163" s="34"/>
    </row>
    <row r="164" spans="1:10" s="35" customFormat="1" ht="25.5">
      <c r="A164" s="36"/>
      <c r="B164" s="81"/>
      <c r="C164" s="64"/>
      <c r="D164" s="72">
        <v>4170</v>
      </c>
      <c r="E164" s="31" t="s">
        <v>190</v>
      </c>
      <c r="F164" s="106">
        <v>1000</v>
      </c>
      <c r="G164" s="110">
        <v>0</v>
      </c>
      <c r="H164" s="96">
        <f t="shared" si="2"/>
        <v>0</v>
      </c>
      <c r="I164" s="33">
        <v>0</v>
      </c>
      <c r="J164" s="34"/>
    </row>
    <row r="165" spans="1:10" s="35" customFormat="1" ht="12.75">
      <c r="A165" s="62"/>
      <c r="B165" s="36"/>
      <c r="C165" s="64"/>
      <c r="D165" s="72">
        <v>4210</v>
      </c>
      <c r="E165" s="31" t="s">
        <v>122</v>
      </c>
      <c r="F165" s="47">
        <v>6000</v>
      </c>
      <c r="G165" s="110">
        <v>565</v>
      </c>
      <c r="H165" s="32">
        <f t="shared" si="2"/>
        <v>9.416666666666666</v>
      </c>
      <c r="I165" s="33">
        <v>0</v>
      </c>
      <c r="J165" s="34"/>
    </row>
    <row r="166" spans="1:9" s="56" customFormat="1" ht="12.75">
      <c r="A166" s="62"/>
      <c r="B166" s="36"/>
      <c r="C166" s="64"/>
      <c r="D166" s="72">
        <v>4300</v>
      </c>
      <c r="E166" s="31" t="s">
        <v>125</v>
      </c>
      <c r="F166" s="47">
        <v>8000</v>
      </c>
      <c r="G166" s="110">
        <v>4651.7</v>
      </c>
      <c r="H166" s="32">
        <f t="shared" si="2"/>
        <v>58.14625</v>
      </c>
      <c r="I166" s="33">
        <v>0</v>
      </c>
    </row>
    <row r="167" spans="1:10" s="35" customFormat="1" ht="12.75">
      <c r="A167" s="62"/>
      <c r="B167" s="36"/>
      <c r="C167" s="64"/>
      <c r="D167" s="72">
        <v>4420</v>
      </c>
      <c r="E167" s="31" t="s">
        <v>129</v>
      </c>
      <c r="F167" s="47">
        <v>2000</v>
      </c>
      <c r="G167" s="110">
        <v>0</v>
      </c>
      <c r="H167" s="32">
        <f t="shared" si="2"/>
        <v>0</v>
      </c>
      <c r="I167" s="33">
        <v>0</v>
      </c>
      <c r="J167" s="34"/>
    </row>
    <row r="168" spans="1:10" s="5" customFormat="1" ht="12.75">
      <c r="A168" s="36"/>
      <c r="B168" s="75"/>
      <c r="C168" s="64"/>
      <c r="D168" s="72">
        <v>4430</v>
      </c>
      <c r="E168" s="31" t="s">
        <v>130</v>
      </c>
      <c r="F168" s="47">
        <v>300</v>
      </c>
      <c r="G168" s="110">
        <v>36.89</v>
      </c>
      <c r="H168" s="32">
        <f t="shared" si="2"/>
        <v>12.296666666666667</v>
      </c>
      <c r="I168" s="33">
        <v>0</v>
      </c>
      <c r="J168" s="4"/>
    </row>
    <row r="169" spans="1:11" s="35" customFormat="1" ht="12.75">
      <c r="A169" s="13"/>
      <c r="B169" s="207">
        <v>75023</v>
      </c>
      <c r="C169" s="12"/>
      <c r="D169" s="279"/>
      <c r="E169" s="281" t="s">
        <v>23</v>
      </c>
      <c r="F169" s="282">
        <f>SUM(F206,F170)</f>
        <v>10341783</v>
      </c>
      <c r="G169" s="512">
        <f>SUM(G206,G170)</f>
        <v>3433670.58</v>
      </c>
      <c r="H169" s="197">
        <f t="shared" si="2"/>
        <v>33.201920597250975</v>
      </c>
      <c r="I169" s="283">
        <f>SUM(I206,I170)</f>
        <v>183898.16</v>
      </c>
      <c r="J169" s="34"/>
      <c r="K169" s="321" t="s">
        <v>63</v>
      </c>
    </row>
    <row r="170" spans="1:10" s="35" customFormat="1" ht="213" customHeight="1">
      <c r="A170" s="28"/>
      <c r="B170" s="534"/>
      <c r="C170" s="535"/>
      <c r="D170" s="534"/>
      <c r="E170" s="536" t="s">
        <v>182</v>
      </c>
      <c r="F170" s="537">
        <f>SUM(F175:F205)</f>
        <v>7247164</v>
      </c>
      <c r="G170" s="537">
        <f>SUM(G175:G205)</f>
        <v>3362820.58</v>
      </c>
      <c r="H170" s="96">
        <f t="shared" si="2"/>
        <v>46.40188327461611</v>
      </c>
      <c r="I170" s="165">
        <f>SUM(I177:I205)</f>
        <v>183898.16</v>
      </c>
      <c r="J170" s="34"/>
    </row>
    <row r="171" spans="1:10" s="35" customFormat="1" ht="12.75">
      <c r="A171" s="75"/>
      <c r="B171" s="465"/>
      <c r="C171" s="99"/>
      <c r="D171" s="99"/>
      <c r="E171" s="210" t="s">
        <v>67</v>
      </c>
      <c r="F171" s="200"/>
      <c r="G171" s="182"/>
      <c r="H171" s="32" t="s">
        <v>63</v>
      </c>
      <c r="I171" s="67"/>
      <c r="J171" s="34"/>
    </row>
    <row r="172" spans="1:12" s="35" customFormat="1" ht="12.75">
      <c r="A172" s="15" t="s">
        <v>60</v>
      </c>
      <c r="B172" s="16">
        <v>8</v>
      </c>
      <c r="C172" s="55"/>
      <c r="D172" s="55"/>
      <c r="E172" s="78"/>
      <c r="F172" s="55"/>
      <c r="G172" s="438"/>
      <c r="H172" s="79" t="s">
        <v>63</v>
      </c>
      <c r="I172" s="77"/>
      <c r="K172" s="393">
        <f>SUM(F241:F262)</f>
        <v>502322</v>
      </c>
      <c r="L172" s="321" t="e">
        <f>SUM(#REF!,G248:G262)</f>
        <v>#REF!</v>
      </c>
    </row>
    <row r="173" spans="1:9" s="35" customFormat="1" ht="13.5" thickBot="1">
      <c r="A173" s="449"/>
      <c r="B173" s="450"/>
      <c r="C173" s="451"/>
      <c r="D173" s="451"/>
      <c r="E173" s="452"/>
      <c r="F173" s="451"/>
      <c r="G173" s="453"/>
      <c r="H173" s="426"/>
      <c r="I173" s="454"/>
    </row>
    <row r="174" spans="1:10" s="35" customFormat="1" ht="13.5" thickBot="1">
      <c r="A174" s="19" t="s">
        <v>29</v>
      </c>
      <c r="B174" s="20" t="s">
        <v>56</v>
      </c>
      <c r="C174" s="707" t="s">
        <v>39</v>
      </c>
      <c r="D174" s="708"/>
      <c r="E174" s="21" t="s">
        <v>28</v>
      </c>
      <c r="F174" s="20" t="s">
        <v>64</v>
      </c>
      <c r="G174" s="366" t="s">
        <v>65</v>
      </c>
      <c r="H174" s="22" t="s">
        <v>66</v>
      </c>
      <c r="I174" s="192" t="s">
        <v>71</v>
      </c>
      <c r="J174" s="34"/>
    </row>
    <row r="175" spans="1:11" s="131" customFormat="1" ht="25.5">
      <c r="A175" s="36"/>
      <c r="B175" s="81"/>
      <c r="C175" s="64"/>
      <c r="D175" s="72">
        <v>3020</v>
      </c>
      <c r="E175" s="31" t="s">
        <v>280</v>
      </c>
      <c r="F175" s="105">
        <v>2500</v>
      </c>
      <c r="G175" s="110">
        <v>120</v>
      </c>
      <c r="H175" s="32">
        <f>G175*100/F175</f>
        <v>4.8</v>
      </c>
      <c r="I175" s="33">
        <v>0</v>
      </c>
      <c r="K175" s="309" t="s">
        <v>63</v>
      </c>
    </row>
    <row r="176" spans="1:9" s="35" customFormat="1" ht="12.75">
      <c r="A176" s="36"/>
      <c r="B176" s="81"/>
      <c r="C176" s="64"/>
      <c r="D176" s="72">
        <v>3030</v>
      </c>
      <c r="E176" s="31" t="s">
        <v>281</v>
      </c>
      <c r="F176" s="105">
        <v>83</v>
      </c>
      <c r="G176" s="110">
        <v>82.31</v>
      </c>
      <c r="H176" s="32">
        <f>G176*100/F176</f>
        <v>99.16867469879519</v>
      </c>
      <c r="I176" s="33">
        <v>0</v>
      </c>
    </row>
    <row r="177" spans="1:10" s="35" customFormat="1" ht="12.75">
      <c r="A177" s="36"/>
      <c r="B177" s="81"/>
      <c r="C177" s="64"/>
      <c r="D177" s="72">
        <v>4010</v>
      </c>
      <c r="E177" s="31" t="s">
        <v>184</v>
      </c>
      <c r="F177" s="105">
        <v>4181648</v>
      </c>
      <c r="G177" s="110">
        <v>1761692.3</v>
      </c>
      <c r="H177" s="32">
        <f aca="true" t="shared" si="3" ref="H177:H183">G177*100/F177</f>
        <v>42.129139038006066</v>
      </c>
      <c r="I177" s="33">
        <v>93926.62</v>
      </c>
      <c r="J177" s="34"/>
    </row>
    <row r="178" spans="1:10" s="35" customFormat="1" ht="12.75">
      <c r="A178" s="36"/>
      <c r="B178" s="36"/>
      <c r="C178" s="64"/>
      <c r="D178" s="72">
        <v>4040</v>
      </c>
      <c r="E178" s="31" t="s">
        <v>193</v>
      </c>
      <c r="F178" s="103">
        <v>312774</v>
      </c>
      <c r="G178" s="110">
        <v>279523.31</v>
      </c>
      <c r="H178" s="32">
        <f t="shared" si="3"/>
        <v>89.36910037279314</v>
      </c>
      <c r="I178" s="33">
        <v>0</v>
      </c>
      <c r="J178" s="34"/>
    </row>
    <row r="179" spans="1:10" s="35" customFormat="1" ht="12.75">
      <c r="A179" s="62"/>
      <c r="B179" s="36"/>
      <c r="C179" s="395"/>
      <c r="D179" s="70">
        <v>4100</v>
      </c>
      <c r="E179" s="71" t="s">
        <v>192</v>
      </c>
      <c r="F179" s="217">
        <v>50000</v>
      </c>
      <c r="G179" s="110">
        <v>19440</v>
      </c>
      <c r="H179" s="32">
        <f>G179*100/F179</f>
        <v>38.88</v>
      </c>
      <c r="I179" s="33">
        <v>0</v>
      </c>
      <c r="J179" s="34"/>
    </row>
    <row r="180" spans="1:10" s="35" customFormat="1" ht="12.75">
      <c r="A180" s="36"/>
      <c r="B180" s="36"/>
      <c r="C180" s="64"/>
      <c r="D180" s="72">
        <v>4110</v>
      </c>
      <c r="E180" s="31" t="s">
        <v>185</v>
      </c>
      <c r="F180" s="103">
        <v>752571</v>
      </c>
      <c r="G180" s="110">
        <v>372560.62</v>
      </c>
      <c r="H180" s="32">
        <f t="shared" si="3"/>
        <v>49.505046035523556</v>
      </c>
      <c r="I180" s="33">
        <v>47184.43</v>
      </c>
      <c r="J180" s="34"/>
    </row>
    <row r="181" spans="1:10" s="35" customFormat="1" ht="12.75">
      <c r="A181" s="36"/>
      <c r="B181" s="36"/>
      <c r="C181" s="64"/>
      <c r="D181" s="72">
        <v>4120</v>
      </c>
      <c r="E181" s="31" t="s">
        <v>186</v>
      </c>
      <c r="F181" s="106">
        <v>107261</v>
      </c>
      <c r="G181" s="110">
        <v>46044.12</v>
      </c>
      <c r="H181" s="32">
        <f t="shared" si="3"/>
        <v>42.92717763213097</v>
      </c>
      <c r="I181" s="33">
        <v>6887.14</v>
      </c>
      <c r="J181" s="34"/>
    </row>
    <row r="182" spans="1:10" s="35" customFormat="1" ht="12.75">
      <c r="A182" s="36"/>
      <c r="B182" s="36"/>
      <c r="C182" s="64"/>
      <c r="D182" s="72">
        <v>4140</v>
      </c>
      <c r="E182" s="31" t="s">
        <v>135</v>
      </c>
      <c r="F182" s="47">
        <v>50000</v>
      </c>
      <c r="G182" s="110">
        <v>0</v>
      </c>
      <c r="H182" s="32">
        <f t="shared" si="3"/>
        <v>0</v>
      </c>
      <c r="I182" s="33">
        <v>0</v>
      </c>
      <c r="J182" s="34"/>
    </row>
    <row r="183" spans="1:10" s="35" customFormat="1" ht="25.5">
      <c r="A183" s="36"/>
      <c r="B183" s="81"/>
      <c r="C183" s="64"/>
      <c r="D183" s="72">
        <v>4170</v>
      </c>
      <c r="E183" s="31" t="s">
        <v>190</v>
      </c>
      <c r="F183" s="106">
        <v>35000</v>
      </c>
      <c r="G183" s="110">
        <v>6095.74</v>
      </c>
      <c r="H183" s="96">
        <f t="shared" si="3"/>
        <v>17.4164</v>
      </c>
      <c r="I183" s="33">
        <v>452.44</v>
      </c>
      <c r="J183" s="34"/>
    </row>
    <row r="184" spans="1:10" s="35" customFormat="1" ht="12.75">
      <c r="A184" s="36"/>
      <c r="B184" s="81"/>
      <c r="C184" s="64"/>
      <c r="D184" s="72">
        <v>4210</v>
      </c>
      <c r="E184" s="31" t="s">
        <v>122</v>
      </c>
      <c r="F184" s="47">
        <v>200000</v>
      </c>
      <c r="G184" s="110">
        <v>50609.01</v>
      </c>
      <c r="H184" s="32">
        <f aca="true" t="shared" si="4" ref="H184:H206">G184*100/F184</f>
        <v>25.304505</v>
      </c>
      <c r="I184" s="33">
        <v>2324.77</v>
      </c>
      <c r="J184" s="34"/>
    </row>
    <row r="185" spans="1:10" s="35" customFormat="1" ht="12.75">
      <c r="A185" s="62"/>
      <c r="B185" s="36"/>
      <c r="C185" s="64"/>
      <c r="D185" s="72">
        <v>4220</v>
      </c>
      <c r="E185" s="31" t="s">
        <v>139</v>
      </c>
      <c r="F185" s="47">
        <v>25000</v>
      </c>
      <c r="G185" s="110">
        <v>9077.29</v>
      </c>
      <c r="H185" s="32">
        <f>G185*100/F185</f>
        <v>36.309160000000006</v>
      </c>
      <c r="I185" s="33">
        <v>1274.72</v>
      </c>
      <c r="J185" s="34"/>
    </row>
    <row r="186" spans="1:10" s="35" customFormat="1" ht="12.75">
      <c r="A186" s="36"/>
      <c r="B186" s="81"/>
      <c r="C186" s="64"/>
      <c r="D186" s="72">
        <v>4260</v>
      </c>
      <c r="E186" s="31" t="s">
        <v>126</v>
      </c>
      <c r="F186" s="47">
        <v>210000</v>
      </c>
      <c r="G186" s="110">
        <v>103489.3</v>
      </c>
      <c r="H186" s="32">
        <f>G186*100/F186</f>
        <v>49.28061904761905</v>
      </c>
      <c r="I186" s="33">
        <v>2832.05</v>
      </c>
      <c r="J186" s="34"/>
    </row>
    <row r="187" spans="1:10" s="35" customFormat="1" ht="12.75">
      <c r="A187" s="62"/>
      <c r="B187" s="36"/>
      <c r="C187" s="64"/>
      <c r="D187" s="72">
        <v>4270</v>
      </c>
      <c r="E187" s="31" t="s">
        <v>123</v>
      </c>
      <c r="F187" s="47">
        <v>100000</v>
      </c>
      <c r="G187" s="110">
        <v>4055.31</v>
      </c>
      <c r="H187" s="32">
        <f t="shared" si="4"/>
        <v>4.05531</v>
      </c>
      <c r="I187" s="33">
        <v>772.44</v>
      </c>
      <c r="J187" s="34"/>
    </row>
    <row r="188" spans="1:10" s="35" customFormat="1" ht="12.75">
      <c r="A188" s="62"/>
      <c r="B188" s="36"/>
      <c r="C188" s="64"/>
      <c r="D188" s="72">
        <v>4280</v>
      </c>
      <c r="E188" s="31" t="s">
        <v>124</v>
      </c>
      <c r="F188" s="47">
        <v>6760</v>
      </c>
      <c r="G188" s="110">
        <v>833</v>
      </c>
      <c r="H188" s="32">
        <f t="shared" si="4"/>
        <v>12.322485207100591</v>
      </c>
      <c r="I188" s="33">
        <v>0</v>
      </c>
      <c r="J188" s="34"/>
    </row>
    <row r="189" spans="1:10" s="35" customFormat="1" ht="12.75">
      <c r="A189" s="62"/>
      <c r="B189" s="36"/>
      <c r="C189" s="64"/>
      <c r="D189" s="72">
        <v>4300</v>
      </c>
      <c r="E189" s="31" t="s">
        <v>125</v>
      </c>
      <c r="F189" s="47">
        <v>624117</v>
      </c>
      <c r="G189" s="110">
        <v>390019.35</v>
      </c>
      <c r="H189" s="32">
        <f t="shared" si="4"/>
        <v>62.491383827070884</v>
      </c>
      <c r="I189" s="33">
        <v>23599.78</v>
      </c>
      <c r="J189" s="34"/>
    </row>
    <row r="190" spans="1:10" s="35" customFormat="1" ht="12.75">
      <c r="A190" s="36"/>
      <c r="B190" s="81"/>
      <c r="C190" s="64"/>
      <c r="D190" s="72">
        <v>4360</v>
      </c>
      <c r="E190" s="31" t="s">
        <v>167</v>
      </c>
      <c r="F190" s="47">
        <v>65000</v>
      </c>
      <c r="G190" s="110">
        <v>26087.65</v>
      </c>
      <c r="H190" s="32">
        <f t="shared" si="4"/>
        <v>40.134846153846155</v>
      </c>
      <c r="I190" s="33">
        <v>0</v>
      </c>
      <c r="J190" s="34"/>
    </row>
    <row r="191" spans="1:9" s="56" customFormat="1" ht="25.5">
      <c r="A191" s="62"/>
      <c r="B191" s="36"/>
      <c r="C191" s="64"/>
      <c r="D191" s="72">
        <v>4400</v>
      </c>
      <c r="E191" s="31" t="s">
        <v>127</v>
      </c>
      <c r="F191" s="47">
        <v>35000</v>
      </c>
      <c r="G191" s="110">
        <v>15324.36</v>
      </c>
      <c r="H191" s="32">
        <f t="shared" si="4"/>
        <v>43.78388571428572</v>
      </c>
      <c r="I191" s="33">
        <v>0</v>
      </c>
    </row>
    <row r="192" spans="1:10" s="18" customFormat="1" ht="12.75">
      <c r="A192" s="62"/>
      <c r="B192" s="36"/>
      <c r="C192" s="64"/>
      <c r="D192" s="72">
        <v>4410</v>
      </c>
      <c r="E192" s="31" t="s">
        <v>128</v>
      </c>
      <c r="F192" s="47">
        <v>17500</v>
      </c>
      <c r="G192" s="110">
        <v>6202.56</v>
      </c>
      <c r="H192" s="32">
        <f t="shared" si="4"/>
        <v>35.4432</v>
      </c>
      <c r="I192" s="33">
        <v>0</v>
      </c>
      <c r="J192" s="17"/>
    </row>
    <row r="193" spans="1:10" s="35" customFormat="1" ht="12.75">
      <c r="A193" s="62"/>
      <c r="B193" s="36"/>
      <c r="C193" s="64"/>
      <c r="D193" s="72">
        <v>4420</v>
      </c>
      <c r="E193" s="31" t="s">
        <v>129</v>
      </c>
      <c r="F193" s="47">
        <v>6000</v>
      </c>
      <c r="G193" s="110">
        <v>974.25</v>
      </c>
      <c r="H193" s="32">
        <f t="shared" si="4"/>
        <v>16.2375</v>
      </c>
      <c r="I193" s="33">
        <v>0</v>
      </c>
      <c r="J193" s="34"/>
    </row>
    <row r="194" spans="1:10" s="35" customFormat="1" ht="12.75">
      <c r="A194" s="36"/>
      <c r="B194" s="81"/>
      <c r="C194" s="64"/>
      <c r="D194" s="72">
        <v>4430</v>
      </c>
      <c r="E194" s="31" t="s">
        <v>130</v>
      </c>
      <c r="F194" s="47">
        <v>120000</v>
      </c>
      <c r="G194" s="110">
        <v>57288.04</v>
      </c>
      <c r="H194" s="32">
        <f t="shared" si="4"/>
        <v>47.740033333333336</v>
      </c>
      <c r="I194" s="33">
        <v>0</v>
      </c>
      <c r="J194" s="34"/>
    </row>
    <row r="195" spans="1:10" s="35" customFormat="1" ht="12.75">
      <c r="A195" s="36"/>
      <c r="B195" s="81"/>
      <c r="C195" s="64"/>
      <c r="D195" s="72">
        <v>4440</v>
      </c>
      <c r="E195" s="31" t="s">
        <v>131</v>
      </c>
      <c r="F195" s="47">
        <v>90000</v>
      </c>
      <c r="G195" s="110">
        <v>65495.87</v>
      </c>
      <c r="H195" s="32">
        <f t="shared" si="4"/>
        <v>72.77318888888888</v>
      </c>
      <c r="I195" s="33">
        <v>0</v>
      </c>
      <c r="J195" s="34"/>
    </row>
    <row r="196" spans="1:10" s="35" customFormat="1" ht="12.75">
      <c r="A196" s="36"/>
      <c r="B196" s="81"/>
      <c r="C196" s="64"/>
      <c r="D196" s="72">
        <v>4480</v>
      </c>
      <c r="E196" s="31" t="s">
        <v>138</v>
      </c>
      <c r="F196" s="47">
        <v>30000</v>
      </c>
      <c r="G196" s="110">
        <v>28951</v>
      </c>
      <c r="H196" s="32">
        <f t="shared" si="4"/>
        <v>96.50333333333333</v>
      </c>
      <c r="I196" s="33">
        <v>0</v>
      </c>
      <c r="J196" s="34"/>
    </row>
    <row r="197" spans="1:10" s="35" customFormat="1" ht="25.5">
      <c r="A197" s="36"/>
      <c r="B197" s="81"/>
      <c r="C197" s="38"/>
      <c r="D197" s="41">
        <v>4500</v>
      </c>
      <c r="E197" s="39" t="s">
        <v>155</v>
      </c>
      <c r="F197" s="177">
        <v>150</v>
      </c>
      <c r="G197" s="110">
        <v>103</v>
      </c>
      <c r="H197" s="32">
        <f t="shared" si="4"/>
        <v>68.66666666666667</v>
      </c>
      <c r="I197" s="33">
        <v>0</v>
      </c>
      <c r="J197" s="34"/>
    </row>
    <row r="198" spans="1:9" s="56" customFormat="1" ht="25.5">
      <c r="A198" s="36"/>
      <c r="B198" s="81"/>
      <c r="C198" s="38"/>
      <c r="D198" s="41">
        <v>4520</v>
      </c>
      <c r="E198" s="39" t="s">
        <v>133</v>
      </c>
      <c r="F198" s="422">
        <v>4800</v>
      </c>
      <c r="G198" s="110">
        <v>2400</v>
      </c>
      <c r="H198" s="32">
        <f>G198*100/F198</f>
        <v>50</v>
      </c>
      <c r="I198" s="33">
        <v>0</v>
      </c>
    </row>
    <row r="199" spans="1:10" s="35" customFormat="1" ht="12.75">
      <c r="A199" s="62"/>
      <c r="B199" s="36"/>
      <c r="C199" s="64"/>
      <c r="D199" s="72">
        <v>4530</v>
      </c>
      <c r="E199" s="31" t="s">
        <v>136</v>
      </c>
      <c r="F199" s="47">
        <v>160000</v>
      </c>
      <c r="G199" s="110">
        <v>97645.76</v>
      </c>
      <c r="H199" s="32">
        <f t="shared" si="4"/>
        <v>61.0286</v>
      </c>
      <c r="I199" s="33">
        <v>4257.14</v>
      </c>
      <c r="J199" s="34"/>
    </row>
    <row r="200" spans="1:10" s="44" customFormat="1" ht="12.75">
      <c r="A200" s="75"/>
      <c r="B200" s="352"/>
      <c r="C200" s="64"/>
      <c r="D200" s="72">
        <v>4610</v>
      </c>
      <c r="E200" s="31" t="s">
        <v>132</v>
      </c>
      <c r="F200" s="47">
        <v>20000</v>
      </c>
      <c r="G200" s="110">
        <v>757.08</v>
      </c>
      <c r="H200" s="32">
        <f>G200*100/F200</f>
        <v>3.7854</v>
      </c>
      <c r="I200" s="33">
        <v>0</v>
      </c>
      <c r="J200" s="43"/>
    </row>
    <row r="201" spans="1:12" s="35" customFormat="1" ht="12.75">
      <c r="A201" s="15" t="s">
        <v>60</v>
      </c>
      <c r="B201" s="16">
        <v>9</v>
      </c>
      <c r="C201" s="55"/>
      <c r="D201" s="55"/>
      <c r="E201" s="78"/>
      <c r="F201" s="55"/>
      <c r="G201" s="438"/>
      <c r="H201" s="79" t="s">
        <v>63</v>
      </c>
      <c r="I201" s="77"/>
      <c r="K201" s="393">
        <f>SUM(F272:F293)</f>
        <v>389170</v>
      </c>
      <c r="L201" s="321" t="e">
        <f>SUM(#REF!,G279:G293)</f>
        <v>#REF!</v>
      </c>
    </row>
    <row r="202" spans="1:9" s="35" customFormat="1" ht="13.5" thickBot="1">
      <c r="A202" s="449"/>
      <c r="B202" s="450"/>
      <c r="C202" s="451"/>
      <c r="D202" s="451"/>
      <c r="E202" s="452"/>
      <c r="F202" s="451"/>
      <c r="G202" s="453"/>
      <c r="H202" s="426"/>
      <c r="I202" s="454"/>
    </row>
    <row r="203" spans="1:10" s="35" customFormat="1" ht="13.5" thickBot="1">
      <c r="A203" s="19" t="s">
        <v>29</v>
      </c>
      <c r="B203" s="20" t="s">
        <v>56</v>
      </c>
      <c r="C203" s="707" t="s">
        <v>39</v>
      </c>
      <c r="D203" s="708"/>
      <c r="E203" s="21" t="s">
        <v>28</v>
      </c>
      <c r="F203" s="20" t="s">
        <v>64</v>
      </c>
      <c r="G203" s="366" t="s">
        <v>65</v>
      </c>
      <c r="H203" s="22" t="s">
        <v>66</v>
      </c>
      <c r="I203" s="192" t="s">
        <v>71</v>
      </c>
      <c r="J203" s="34"/>
    </row>
    <row r="204" spans="1:10" s="44" customFormat="1" ht="25.5">
      <c r="A204" s="36"/>
      <c r="B204" s="81"/>
      <c r="C204" s="64"/>
      <c r="D204" s="72">
        <v>4700</v>
      </c>
      <c r="E204" s="31" t="s">
        <v>150</v>
      </c>
      <c r="F204" s="47">
        <v>40000</v>
      </c>
      <c r="G204" s="110">
        <v>17653.98</v>
      </c>
      <c r="H204" s="32">
        <f>G204*100/F204</f>
        <v>44.13495</v>
      </c>
      <c r="I204" s="33">
        <v>335</v>
      </c>
      <c r="J204" s="43"/>
    </row>
    <row r="205" spans="1:10" s="44" customFormat="1" ht="12.75">
      <c r="A205" s="36"/>
      <c r="B205" s="352"/>
      <c r="C205" s="64"/>
      <c r="D205" s="72">
        <v>4780</v>
      </c>
      <c r="E205" s="31" t="s">
        <v>194</v>
      </c>
      <c r="F205" s="47">
        <v>1000</v>
      </c>
      <c r="G205" s="110">
        <v>295.37</v>
      </c>
      <c r="H205" s="32">
        <f>G205*100/F205</f>
        <v>29.537</v>
      </c>
      <c r="I205" s="33">
        <v>51.63</v>
      </c>
      <c r="J205" s="43"/>
    </row>
    <row r="206" spans="1:10" s="44" customFormat="1" ht="12.75">
      <c r="A206" s="36"/>
      <c r="B206" s="351"/>
      <c r="C206" s="38"/>
      <c r="D206" s="38"/>
      <c r="E206" s="31" t="s">
        <v>13</v>
      </c>
      <c r="F206" s="86">
        <f>SUM(F214,F208,F211,)</f>
        <v>3094619</v>
      </c>
      <c r="G206" s="86">
        <f>SUM(G214,G208,G211,)</f>
        <v>70850</v>
      </c>
      <c r="H206" s="32">
        <f t="shared" si="4"/>
        <v>2.289457926807791</v>
      </c>
      <c r="I206" s="67">
        <v>0</v>
      </c>
      <c r="J206" s="43"/>
    </row>
    <row r="207" spans="1:10" s="44" customFormat="1" ht="12.75">
      <c r="A207" s="62"/>
      <c r="B207" s="63"/>
      <c r="C207" s="638"/>
      <c r="D207" s="465"/>
      <c r="E207" s="276" t="s">
        <v>67</v>
      </c>
      <c r="F207" s="40"/>
      <c r="G207" s="156" t="s">
        <v>63</v>
      </c>
      <c r="H207" s="49" t="s">
        <v>63</v>
      </c>
      <c r="I207" s="48"/>
      <c r="J207" s="43"/>
    </row>
    <row r="208" spans="1:10" s="35" customFormat="1" ht="12.75">
      <c r="A208" s="62"/>
      <c r="B208" s="36"/>
      <c r="C208" s="34"/>
      <c r="D208" s="330">
        <v>6057</v>
      </c>
      <c r="E208" s="521" t="s">
        <v>189</v>
      </c>
      <c r="F208" s="575">
        <v>2578516.65</v>
      </c>
      <c r="G208" s="110">
        <v>60222.5</v>
      </c>
      <c r="H208" s="96">
        <f>G208*100/F208</f>
        <v>2.3355482308016122</v>
      </c>
      <c r="I208" s="33">
        <f>SUM(I210)</f>
        <v>0</v>
      </c>
      <c r="J208" s="34"/>
    </row>
    <row r="209" spans="1:10" s="44" customFormat="1" ht="12.75">
      <c r="A209" s="62"/>
      <c r="B209" s="36"/>
      <c r="C209" s="38"/>
      <c r="D209" s="38"/>
      <c r="E209" s="39" t="s">
        <v>67</v>
      </c>
      <c r="F209" s="40"/>
      <c r="G209" s="182" t="s">
        <v>63</v>
      </c>
      <c r="H209" s="32" t="s">
        <v>63</v>
      </c>
      <c r="I209" s="67"/>
      <c r="J209" s="43"/>
    </row>
    <row r="210" spans="1:10" s="44" customFormat="1" ht="25.5">
      <c r="A210" s="193"/>
      <c r="B210" s="42"/>
      <c r="C210" s="82"/>
      <c r="D210" s="88"/>
      <c r="E210" s="444" t="s">
        <v>233</v>
      </c>
      <c r="F210" s="651" t="s">
        <v>63</v>
      </c>
      <c r="G210" s="45">
        <v>60222.5</v>
      </c>
      <c r="H210" s="652" t="s">
        <v>63</v>
      </c>
      <c r="I210" s="278">
        <v>0</v>
      </c>
      <c r="J210" s="43"/>
    </row>
    <row r="211" spans="1:10" s="35" customFormat="1" ht="12.75">
      <c r="A211" s="62"/>
      <c r="B211" s="36"/>
      <c r="C211" s="166"/>
      <c r="D211" s="205">
        <v>6059</v>
      </c>
      <c r="E211" s="521" t="s">
        <v>189</v>
      </c>
      <c r="F211" s="575">
        <v>466102.35</v>
      </c>
      <c r="G211" s="110">
        <v>10627.5</v>
      </c>
      <c r="H211" s="96">
        <f>G211*100/F211</f>
        <v>2.280078613634967</v>
      </c>
      <c r="I211" s="33">
        <f>SUM(I213)</f>
        <v>0</v>
      </c>
      <c r="J211" s="34"/>
    </row>
    <row r="212" spans="1:10" s="44" customFormat="1" ht="12.75">
      <c r="A212" s="62"/>
      <c r="B212" s="36"/>
      <c r="C212" s="38"/>
      <c r="D212" s="38"/>
      <c r="E212" s="39" t="s">
        <v>67</v>
      </c>
      <c r="F212" s="40"/>
      <c r="G212" s="182" t="s">
        <v>63</v>
      </c>
      <c r="H212" s="32" t="s">
        <v>63</v>
      </c>
      <c r="I212" s="67"/>
      <c r="J212" s="43"/>
    </row>
    <row r="213" spans="1:10" s="44" customFormat="1" ht="25.5">
      <c r="A213" s="193"/>
      <c r="B213" s="42"/>
      <c r="C213" s="82"/>
      <c r="D213" s="88"/>
      <c r="E213" s="444" t="s">
        <v>233</v>
      </c>
      <c r="F213" s="651" t="s">
        <v>63</v>
      </c>
      <c r="G213" s="45">
        <v>10627.5</v>
      </c>
      <c r="H213" s="652" t="s">
        <v>63</v>
      </c>
      <c r="I213" s="278">
        <v>0</v>
      </c>
      <c r="J213" s="43"/>
    </row>
    <row r="214" spans="1:10" s="35" customFormat="1" ht="12.75">
      <c r="A214" s="62"/>
      <c r="B214" s="36"/>
      <c r="C214" s="166"/>
      <c r="D214" s="205">
        <v>6060</v>
      </c>
      <c r="E214" s="569" t="s">
        <v>187</v>
      </c>
      <c r="F214" s="574">
        <v>50000</v>
      </c>
      <c r="G214" s="110">
        <v>0</v>
      </c>
      <c r="H214" s="96">
        <f>G214*100/F214</f>
        <v>0</v>
      </c>
      <c r="I214" s="33">
        <f>SUM(I216:I216)</f>
        <v>0</v>
      </c>
      <c r="J214" s="34"/>
    </row>
    <row r="215" spans="1:10" s="44" customFormat="1" ht="12.75">
      <c r="A215" s="62"/>
      <c r="B215" s="36"/>
      <c r="C215" s="38"/>
      <c r="D215" s="38"/>
      <c r="E215" s="66" t="s">
        <v>67</v>
      </c>
      <c r="F215" s="40"/>
      <c r="G215" s="182" t="s">
        <v>63</v>
      </c>
      <c r="H215" s="32" t="s">
        <v>63</v>
      </c>
      <c r="I215" s="67"/>
      <c r="J215" s="43"/>
    </row>
    <row r="216" spans="1:10" s="44" customFormat="1" ht="25.5">
      <c r="A216" s="193"/>
      <c r="B216" s="203"/>
      <c r="C216" s="573"/>
      <c r="D216" s="572"/>
      <c r="E216" s="520" t="s">
        <v>234</v>
      </c>
      <c r="F216" s="651" t="s">
        <v>63</v>
      </c>
      <c r="G216" s="45">
        <v>0</v>
      </c>
      <c r="H216" s="652" t="s">
        <v>63</v>
      </c>
      <c r="I216" s="278">
        <v>0</v>
      </c>
      <c r="J216" s="43"/>
    </row>
    <row r="217" spans="1:10" s="35" customFormat="1" ht="12.75">
      <c r="A217" s="13"/>
      <c r="B217" s="91">
        <v>75075</v>
      </c>
      <c r="C217" s="2"/>
      <c r="D217" s="3"/>
      <c r="E217" s="25"/>
      <c r="F217" s="189">
        <f>SUM(F218)</f>
        <v>211700</v>
      </c>
      <c r="G217" s="189">
        <f>SUM(G218)</f>
        <v>119697.43</v>
      </c>
      <c r="H217" s="26">
        <f>G217*100/F217</f>
        <v>56.54106282475201</v>
      </c>
      <c r="I217" s="27">
        <f>SUM(I218)</f>
        <v>1789.46</v>
      </c>
      <c r="J217" s="34"/>
    </row>
    <row r="218" spans="1:10" s="35" customFormat="1" ht="38.25">
      <c r="A218" s="28"/>
      <c r="B218" s="335"/>
      <c r="C218" s="30"/>
      <c r="D218" s="29"/>
      <c r="E218" s="31" t="s">
        <v>153</v>
      </c>
      <c r="F218" s="61">
        <f>SUM(F220:F226)</f>
        <v>211700</v>
      </c>
      <c r="G218" s="61">
        <f>SUM(G220:G226)</f>
        <v>119697.43</v>
      </c>
      <c r="H218" s="32">
        <f>G218*100/F218</f>
        <v>56.54106282475201</v>
      </c>
      <c r="I218" s="33">
        <f>SUM(I221:I226)</f>
        <v>1789.46</v>
      </c>
      <c r="J218" s="34"/>
    </row>
    <row r="219" spans="1:10" s="35" customFormat="1" ht="12.75">
      <c r="A219" s="62"/>
      <c r="B219" s="63"/>
      <c r="C219" s="69"/>
      <c r="D219" s="69"/>
      <c r="E219" s="71" t="s">
        <v>67</v>
      </c>
      <c r="F219" s="101"/>
      <c r="G219" s="110"/>
      <c r="H219" s="32" t="s">
        <v>63</v>
      </c>
      <c r="I219" s="33"/>
      <c r="J219" s="34"/>
    </row>
    <row r="220" spans="1:10" s="35" customFormat="1" ht="12.75">
      <c r="A220" s="36"/>
      <c r="B220" s="81"/>
      <c r="C220" s="64"/>
      <c r="D220" s="72">
        <v>4110</v>
      </c>
      <c r="E220" s="31" t="s">
        <v>185</v>
      </c>
      <c r="F220" s="103">
        <v>500</v>
      </c>
      <c r="G220" s="110">
        <v>137.52</v>
      </c>
      <c r="H220" s="32">
        <f aca="true" t="shared" si="5" ref="H220:H226">G220*100/F220</f>
        <v>27.504000000000005</v>
      </c>
      <c r="I220" s="33">
        <v>0</v>
      </c>
      <c r="J220" s="34"/>
    </row>
    <row r="221" spans="1:10" s="35" customFormat="1" ht="25.5">
      <c r="A221" s="62"/>
      <c r="B221" s="36"/>
      <c r="C221" s="64"/>
      <c r="D221" s="72">
        <v>4170</v>
      </c>
      <c r="E221" s="31" t="s">
        <v>190</v>
      </c>
      <c r="F221" s="106">
        <v>10000</v>
      </c>
      <c r="G221" s="110">
        <v>4569.57</v>
      </c>
      <c r="H221" s="96">
        <f t="shared" si="5"/>
        <v>45.6957</v>
      </c>
      <c r="I221" s="33">
        <v>259.4</v>
      </c>
      <c r="J221" s="34"/>
    </row>
    <row r="222" spans="1:9" s="56" customFormat="1" ht="12.75">
      <c r="A222" s="62"/>
      <c r="B222" s="36"/>
      <c r="C222" s="64"/>
      <c r="D222" s="72">
        <v>4210</v>
      </c>
      <c r="E222" s="31" t="s">
        <v>122</v>
      </c>
      <c r="F222" s="47">
        <v>47000</v>
      </c>
      <c r="G222" s="110">
        <v>8856.52</v>
      </c>
      <c r="H222" s="96">
        <f t="shared" si="5"/>
        <v>18.843659574468084</v>
      </c>
      <c r="I222" s="33">
        <v>188.11</v>
      </c>
    </row>
    <row r="223" spans="1:10" s="35" customFormat="1" ht="12.75">
      <c r="A223" s="62"/>
      <c r="B223" s="36"/>
      <c r="C223" s="64"/>
      <c r="D223" s="72">
        <v>4220</v>
      </c>
      <c r="E223" s="31" t="s">
        <v>139</v>
      </c>
      <c r="F223" s="47">
        <v>12000</v>
      </c>
      <c r="G223" s="110">
        <v>10634.48</v>
      </c>
      <c r="H223" s="32">
        <f t="shared" si="5"/>
        <v>88.62066666666666</v>
      </c>
      <c r="I223" s="33">
        <v>786.95</v>
      </c>
      <c r="J223" s="34"/>
    </row>
    <row r="224" spans="1:9" s="56" customFormat="1" ht="12.75">
      <c r="A224" s="62"/>
      <c r="B224" s="36"/>
      <c r="C224" s="64"/>
      <c r="D224" s="72">
        <v>4300</v>
      </c>
      <c r="E224" s="31" t="s">
        <v>125</v>
      </c>
      <c r="F224" s="47">
        <v>129000</v>
      </c>
      <c r="G224" s="110">
        <v>90271.84</v>
      </c>
      <c r="H224" s="96">
        <f t="shared" si="5"/>
        <v>69.97817054263565</v>
      </c>
      <c r="I224" s="33">
        <v>555</v>
      </c>
    </row>
    <row r="225" spans="1:10" s="35" customFormat="1" ht="12.75">
      <c r="A225" s="62"/>
      <c r="B225" s="36"/>
      <c r="C225" s="64"/>
      <c r="D225" s="72">
        <v>4380</v>
      </c>
      <c r="E225" s="31" t="s">
        <v>148</v>
      </c>
      <c r="F225" s="47">
        <v>10000</v>
      </c>
      <c r="G225" s="110">
        <v>2767.5</v>
      </c>
      <c r="H225" s="32">
        <f t="shared" si="5"/>
        <v>27.675</v>
      </c>
      <c r="I225" s="33">
        <v>0</v>
      </c>
      <c r="J225" s="34"/>
    </row>
    <row r="226" spans="1:10" s="5" customFormat="1" ht="12.75">
      <c r="A226" s="75"/>
      <c r="B226" s="352"/>
      <c r="C226" s="64"/>
      <c r="D226" s="72">
        <v>4430</v>
      </c>
      <c r="E226" s="31" t="s">
        <v>130</v>
      </c>
      <c r="F226" s="47">
        <v>3200</v>
      </c>
      <c r="G226" s="110">
        <v>2460</v>
      </c>
      <c r="H226" s="96">
        <f t="shared" si="5"/>
        <v>76.875</v>
      </c>
      <c r="I226" s="33">
        <v>0</v>
      </c>
      <c r="J226" s="4"/>
    </row>
    <row r="227" spans="1:9" s="5" customFormat="1" ht="12.75">
      <c r="A227" s="15" t="s">
        <v>60</v>
      </c>
      <c r="B227" s="16">
        <v>10</v>
      </c>
      <c r="C227" s="55"/>
      <c r="D227" s="55"/>
      <c r="E227" s="78"/>
      <c r="F227" s="55"/>
      <c r="G227" s="77"/>
      <c r="H227" s="79" t="s">
        <v>63</v>
      </c>
      <c r="I227" s="77"/>
    </row>
    <row r="228" spans="1:9" s="35" customFormat="1" ht="13.5" thickBot="1">
      <c r="A228" s="15"/>
      <c r="B228" s="16"/>
      <c r="C228" s="55"/>
      <c r="D228" s="55"/>
      <c r="E228" s="78"/>
      <c r="F228" s="55"/>
      <c r="G228" s="77"/>
      <c r="H228" s="79"/>
      <c r="I228" s="77"/>
    </row>
    <row r="229" spans="1:9" s="35" customFormat="1" ht="13.5" thickBot="1">
      <c r="A229" s="19" t="s">
        <v>29</v>
      </c>
      <c r="B229" s="20" t="s">
        <v>56</v>
      </c>
      <c r="C229" s="707" t="s">
        <v>39</v>
      </c>
      <c r="D229" s="708"/>
      <c r="E229" s="21" t="s">
        <v>28</v>
      </c>
      <c r="F229" s="20" t="s">
        <v>64</v>
      </c>
      <c r="G229" s="366" t="s">
        <v>65</v>
      </c>
      <c r="H229" s="22" t="s">
        <v>66</v>
      </c>
      <c r="I229" s="192" t="s">
        <v>71</v>
      </c>
    </row>
    <row r="230" spans="1:11" s="35" customFormat="1" ht="12.75">
      <c r="A230" s="13"/>
      <c r="B230" s="91">
        <v>75095</v>
      </c>
      <c r="C230" s="2"/>
      <c r="D230" s="3"/>
      <c r="E230" s="92" t="s">
        <v>46</v>
      </c>
      <c r="F230" s="89">
        <f>SUM(F231,F253,)</f>
        <v>972949</v>
      </c>
      <c r="G230" s="89">
        <f>SUM(G231,G253,)</f>
        <v>364804.2699999999</v>
      </c>
      <c r="H230" s="26">
        <f>G230*100/F230</f>
        <v>37.49469602209365</v>
      </c>
      <c r="I230" s="27">
        <f>SUM(I231,I253)</f>
        <v>13784.99</v>
      </c>
      <c r="K230" s="321" t="s">
        <v>63</v>
      </c>
    </row>
    <row r="231" spans="1:9" s="35" customFormat="1" ht="53.25" customHeight="1">
      <c r="A231" s="28"/>
      <c r="B231" s="80"/>
      <c r="C231" s="30"/>
      <c r="D231" s="29"/>
      <c r="E231" s="31" t="s">
        <v>154</v>
      </c>
      <c r="F231" s="90">
        <f>SUM(F233:F249)</f>
        <v>747949</v>
      </c>
      <c r="G231" s="90">
        <f>SUM(G233:G249)</f>
        <v>364804.2699999999</v>
      </c>
      <c r="H231" s="32">
        <f>G231*100/F231</f>
        <v>48.773949828129986</v>
      </c>
      <c r="I231" s="33">
        <f>SUM(I234:I249)</f>
        <v>13784.99</v>
      </c>
    </row>
    <row r="232" spans="1:9" s="35" customFormat="1" ht="12.75">
      <c r="A232" s="62"/>
      <c r="B232" s="63"/>
      <c r="C232" s="69"/>
      <c r="D232" s="69"/>
      <c r="E232" s="71" t="s">
        <v>67</v>
      </c>
      <c r="F232" s="101"/>
      <c r="G232" s="437"/>
      <c r="H232" s="23" t="s">
        <v>63</v>
      </c>
      <c r="I232" s="110"/>
    </row>
    <row r="233" spans="1:11" s="131" customFormat="1" ht="25.5">
      <c r="A233" s="36"/>
      <c r="B233" s="81"/>
      <c r="C233" s="64"/>
      <c r="D233" s="72">
        <v>3020</v>
      </c>
      <c r="E233" s="31" t="s">
        <v>235</v>
      </c>
      <c r="F233" s="105">
        <v>6000</v>
      </c>
      <c r="G233" s="110">
        <v>3205.48</v>
      </c>
      <c r="H233" s="32">
        <f>G233*100/F233</f>
        <v>53.42466666666667</v>
      </c>
      <c r="I233" s="33">
        <v>0</v>
      </c>
      <c r="K233" s="309" t="s">
        <v>63</v>
      </c>
    </row>
    <row r="234" spans="1:9" s="35" customFormat="1" ht="25.5">
      <c r="A234" s="36"/>
      <c r="B234" s="81"/>
      <c r="C234" s="64"/>
      <c r="D234" s="72">
        <v>3030</v>
      </c>
      <c r="E234" s="31" t="s">
        <v>195</v>
      </c>
      <c r="F234" s="105">
        <v>108000</v>
      </c>
      <c r="G234" s="110">
        <v>54000</v>
      </c>
      <c r="H234" s="32">
        <f aca="true" t="shared" si="6" ref="H234:H253">G234*100/F234</f>
        <v>50</v>
      </c>
      <c r="I234" s="33">
        <v>0</v>
      </c>
    </row>
    <row r="235" spans="1:9" s="35" customFormat="1" ht="12.75">
      <c r="A235" s="28"/>
      <c r="B235" s="382"/>
      <c r="C235" s="29"/>
      <c r="D235" s="72">
        <v>4010</v>
      </c>
      <c r="E235" s="31" t="s">
        <v>184</v>
      </c>
      <c r="F235" s="103">
        <v>435612</v>
      </c>
      <c r="G235" s="110">
        <v>215426.24</v>
      </c>
      <c r="H235" s="32">
        <f t="shared" si="6"/>
        <v>49.453697326979054</v>
      </c>
      <c r="I235" s="33">
        <v>7620.66</v>
      </c>
    </row>
    <row r="236" spans="1:10" s="35" customFormat="1" ht="12.75">
      <c r="A236" s="104"/>
      <c r="B236" s="36"/>
      <c r="C236" s="64"/>
      <c r="D236" s="72">
        <v>4040</v>
      </c>
      <c r="E236" s="31" t="s">
        <v>193</v>
      </c>
      <c r="F236" s="106">
        <v>29700</v>
      </c>
      <c r="G236" s="110">
        <v>29397.75</v>
      </c>
      <c r="H236" s="32">
        <f t="shared" si="6"/>
        <v>98.98232323232324</v>
      </c>
      <c r="I236" s="33">
        <v>0</v>
      </c>
      <c r="J236" s="34"/>
    </row>
    <row r="237" spans="1:10" s="35" customFormat="1" ht="12.75">
      <c r="A237" s="104"/>
      <c r="B237" s="36"/>
      <c r="C237" s="64"/>
      <c r="D237" s="72">
        <v>4110</v>
      </c>
      <c r="E237" s="31" t="s">
        <v>185</v>
      </c>
      <c r="F237" s="106">
        <v>75827</v>
      </c>
      <c r="G237" s="110">
        <v>34236</v>
      </c>
      <c r="H237" s="32">
        <f t="shared" si="6"/>
        <v>45.15014440766482</v>
      </c>
      <c r="I237" s="33">
        <v>4434.26</v>
      </c>
      <c r="J237" s="34"/>
    </row>
    <row r="238" spans="1:10" s="35" customFormat="1" ht="12.75">
      <c r="A238" s="62"/>
      <c r="B238" s="36"/>
      <c r="C238" s="69"/>
      <c r="D238" s="70">
        <v>4120</v>
      </c>
      <c r="E238" s="71" t="s">
        <v>186</v>
      </c>
      <c r="F238" s="176">
        <v>10810</v>
      </c>
      <c r="G238" s="110">
        <v>4576.37</v>
      </c>
      <c r="H238" s="96">
        <f>G238*100/F238</f>
        <v>42.33459759481961</v>
      </c>
      <c r="I238" s="33">
        <v>631.99</v>
      </c>
      <c r="J238" s="34"/>
    </row>
    <row r="239" spans="1:10" s="35" customFormat="1" ht="12.75">
      <c r="A239" s="36"/>
      <c r="B239" s="81"/>
      <c r="C239" s="64"/>
      <c r="D239" s="72">
        <v>4210</v>
      </c>
      <c r="E239" s="31" t="s">
        <v>122</v>
      </c>
      <c r="F239" s="47">
        <v>21600</v>
      </c>
      <c r="G239" s="110">
        <v>4281.82</v>
      </c>
      <c r="H239" s="32">
        <f t="shared" si="6"/>
        <v>19.82324074074074</v>
      </c>
      <c r="I239" s="33">
        <v>0</v>
      </c>
      <c r="J239" s="34"/>
    </row>
    <row r="240" spans="1:10" s="35" customFormat="1" ht="12.75">
      <c r="A240" s="62"/>
      <c r="B240" s="36"/>
      <c r="C240" s="64"/>
      <c r="D240" s="72">
        <v>4260</v>
      </c>
      <c r="E240" s="31" t="s">
        <v>126</v>
      </c>
      <c r="F240" s="47">
        <v>23000</v>
      </c>
      <c r="G240" s="110">
        <v>4209</v>
      </c>
      <c r="H240" s="32">
        <f t="shared" si="6"/>
        <v>18.3</v>
      </c>
      <c r="I240" s="33">
        <v>53.09</v>
      </c>
      <c r="J240" s="34"/>
    </row>
    <row r="241" spans="1:10" s="35" customFormat="1" ht="12.75">
      <c r="A241" s="36"/>
      <c r="B241" s="81"/>
      <c r="C241" s="64"/>
      <c r="D241" s="72">
        <v>4270</v>
      </c>
      <c r="E241" s="31" t="s">
        <v>123</v>
      </c>
      <c r="F241" s="47">
        <v>5400</v>
      </c>
      <c r="G241" s="110">
        <v>0</v>
      </c>
      <c r="H241" s="32">
        <f t="shared" si="6"/>
        <v>0</v>
      </c>
      <c r="I241" s="33">
        <v>0</v>
      </c>
      <c r="J241" s="34"/>
    </row>
    <row r="242" spans="1:10" s="35" customFormat="1" ht="12.75">
      <c r="A242" s="62"/>
      <c r="B242" s="36"/>
      <c r="C242" s="64"/>
      <c r="D242" s="72">
        <v>4280</v>
      </c>
      <c r="E242" s="31" t="s">
        <v>124</v>
      </c>
      <c r="F242" s="47">
        <v>640</v>
      </c>
      <c r="G242" s="110">
        <v>100</v>
      </c>
      <c r="H242" s="32">
        <f t="shared" si="6"/>
        <v>15.625</v>
      </c>
      <c r="I242" s="33">
        <v>0</v>
      </c>
      <c r="J242" s="34"/>
    </row>
    <row r="243" spans="1:10" s="35" customFormat="1" ht="12.75">
      <c r="A243" s="62"/>
      <c r="B243" s="36"/>
      <c r="C243" s="64"/>
      <c r="D243" s="72">
        <v>4300</v>
      </c>
      <c r="E243" s="31" t="s">
        <v>125</v>
      </c>
      <c r="F243" s="47">
        <v>5800</v>
      </c>
      <c r="G243" s="110">
        <v>1264.35</v>
      </c>
      <c r="H243" s="32">
        <f t="shared" si="6"/>
        <v>21.79913793103448</v>
      </c>
      <c r="I243" s="33">
        <v>1044.99</v>
      </c>
      <c r="J243" s="34"/>
    </row>
    <row r="244" spans="1:10" s="35" customFormat="1" ht="12.75">
      <c r="A244" s="62"/>
      <c r="B244" s="36"/>
      <c r="C244" s="64"/>
      <c r="D244" s="72">
        <v>4360</v>
      </c>
      <c r="E244" s="31" t="s">
        <v>167</v>
      </c>
      <c r="F244" s="47">
        <v>2000</v>
      </c>
      <c r="G244" s="110">
        <v>733.24</v>
      </c>
      <c r="H244" s="32">
        <f t="shared" si="6"/>
        <v>36.662</v>
      </c>
      <c r="I244" s="33">
        <v>0</v>
      </c>
      <c r="J244" s="34"/>
    </row>
    <row r="245" spans="1:10" s="35" customFormat="1" ht="25.5">
      <c r="A245" s="36"/>
      <c r="B245" s="81"/>
      <c r="C245" s="64"/>
      <c r="D245" s="72">
        <v>4400</v>
      </c>
      <c r="E245" s="31" t="s">
        <v>127</v>
      </c>
      <c r="F245" s="47">
        <v>7000</v>
      </c>
      <c r="G245" s="110">
        <v>3123.3</v>
      </c>
      <c r="H245" s="32">
        <f t="shared" si="6"/>
        <v>44.61857142857143</v>
      </c>
      <c r="I245" s="33">
        <v>0</v>
      </c>
      <c r="J245" s="34"/>
    </row>
    <row r="246" spans="1:10" s="35" customFormat="1" ht="12.75">
      <c r="A246" s="62"/>
      <c r="B246" s="36"/>
      <c r="C246" s="64"/>
      <c r="D246" s="72">
        <v>4430</v>
      </c>
      <c r="E246" s="31" t="s">
        <v>130</v>
      </c>
      <c r="F246" s="47">
        <v>3200</v>
      </c>
      <c r="G246" s="110">
        <v>2285</v>
      </c>
      <c r="H246" s="32">
        <f t="shared" si="6"/>
        <v>71.40625</v>
      </c>
      <c r="I246" s="33">
        <v>0</v>
      </c>
      <c r="J246" s="34"/>
    </row>
    <row r="247" spans="1:9" s="56" customFormat="1" ht="12.75">
      <c r="A247" s="62"/>
      <c r="B247" s="36"/>
      <c r="C247" s="64"/>
      <c r="D247" s="72">
        <v>4440</v>
      </c>
      <c r="E247" s="31" t="s">
        <v>131</v>
      </c>
      <c r="F247" s="47">
        <v>10000</v>
      </c>
      <c r="G247" s="110">
        <v>6372.92</v>
      </c>
      <c r="H247" s="32">
        <f t="shared" si="6"/>
        <v>63.7292</v>
      </c>
      <c r="I247" s="33">
        <v>0</v>
      </c>
    </row>
    <row r="248" spans="1:10" s="18" customFormat="1" ht="25.5">
      <c r="A248" s="36"/>
      <c r="B248" s="81"/>
      <c r="C248" s="69"/>
      <c r="D248" s="70">
        <v>4520</v>
      </c>
      <c r="E248" s="71" t="s">
        <v>133</v>
      </c>
      <c r="F248" s="219">
        <v>360</v>
      </c>
      <c r="G248" s="110">
        <v>180</v>
      </c>
      <c r="H248" s="32">
        <f t="shared" si="6"/>
        <v>50</v>
      </c>
      <c r="I248" s="33">
        <v>0</v>
      </c>
      <c r="J248" s="17"/>
    </row>
    <row r="249" spans="1:9" s="11" customFormat="1" ht="25.5">
      <c r="A249" s="74"/>
      <c r="B249" s="75"/>
      <c r="C249" s="99"/>
      <c r="D249" s="519">
        <v>4700</v>
      </c>
      <c r="E249" s="399" t="s">
        <v>150</v>
      </c>
      <c r="F249" s="219">
        <v>3000</v>
      </c>
      <c r="G249" s="182">
        <v>1412.8</v>
      </c>
      <c r="H249" s="32">
        <f t="shared" si="6"/>
        <v>47.093333333333334</v>
      </c>
      <c r="I249" s="67">
        <v>0</v>
      </c>
    </row>
    <row r="250" spans="1:9" s="5" customFormat="1" ht="12.75">
      <c r="A250" s="15" t="s">
        <v>60</v>
      </c>
      <c r="B250" s="16">
        <v>11</v>
      </c>
      <c r="C250" s="55"/>
      <c r="D250" s="55"/>
      <c r="E250" s="78"/>
      <c r="F250" s="55"/>
      <c r="G250" s="77"/>
      <c r="H250" s="79" t="s">
        <v>63</v>
      </c>
      <c r="I250" s="77" t="s">
        <v>63</v>
      </c>
    </row>
    <row r="251" spans="1:9" s="35" customFormat="1" ht="13.5" thickBot="1">
      <c r="A251" s="15"/>
      <c r="B251" s="16"/>
      <c r="C251" s="55"/>
      <c r="D251" s="55"/>
      <c r="E251" s="78"/>
      <c r="F251" s="55"/>
      <c r="G251" s="77"/>
      <c r="H251" s="79"/>
      <c r="I251" s="77"/>
    </row>
    <row r="252" spans="1:9" s="35" customFormat="1" ht="13.5" thickBot="1">
      <c r="A252" s="19" t="s">
        <v>29</v>
      </c>
      <c r="B252" s="20" t="s">
        <v>56</v>
      </c>
      <c r="C252" s="707" t="s">
        <v>39</v>
      </c>
      <c r="D252" s="708"/>
      <c r="E252" s="21" t="s">
        <v>28</v>
      </c>
      <c r="F252" s="20" t="s">
        <v>64</v>
      </c>
      <c r="G252" s="366" t="s">
        <v>65</v>
      </c>
      <c r="H252" s="22" t="s">
        <v>66</v>
      </c>
      <c r="I252" s="192" t="s">
        <v>71</v>
      </c>
    </row>
    <row r="253" spans="1:10" s="44" customFormat="1" ht="12.75">
      <c r="A253" s="36"/>
      <c r="B253" s="63"/>
      <c r="C253" s="53"/>
      <c r="D253" s="53"/>
      <c r="E253" s="54" t="s">
        <v>13</v>
      </c>
      <c r="F253" s="61">
        <f>SUM(F255)</f>
        <v>225000</v>
      </c>
      <c r="G253" s="61">
        <f>SUM(G255)</f>
        <v>0</v>
      </c>
      <c r="H253" s="32">
        <f t="shared" si="6"/>
        <v>0</v>
      </c>
      <c r="I253" s="67">
        <f>SUM(I255)</f>
        <v>0</v>
      </c>
      <c r="J253" s="43"/>
    </row>
    <row r="254" spans="1:10" s="44" customFormat="1" ht="12.75">
      <c r="A254" s="62"/>
      <c r="B254" s="63"/>
      <c r="C254" s="38"/>
      <c r="D254" s="38"/>
      <c r="E254" s="39" t="s">
        <v>67</v>
      </c>
      <c r="F254" s="40"/>
      <c r="G254" s="156"/>
      <c r="H254" s="49" t="s">
        <v>63</v>
      </c>
      <c r="I254" s="48"/>
      <c r="J254" s="43"/>
    </row>
    <row r="255" spans="1:9" s="56" customFormat="1" ht="12.75">
      <c r="A255" s="62"/>
      <c r="B255" s="36"/>
      <c r="C255" s="331"/>
      <c r="D255" s="284">
        <v>6050</v>
      </c>
      <c r="E255" s="359" t="s">
        <v>189</v>
      </c>
      <c r="F255" s="324">
        <v>225000</v>
      </c>
      <c r="G255" s="477">
        <v>0</v>
      </c>
      <c r="H255" s="96">
        <f>G255*100/F255</f>
        <v>0</v>
      </c>
      <c r="I255" s="165">
        <v>0</v>
      </c>
    </row>
    <row r="256" spans="1:9" s="35" customFormat="1" ht="12.75">
      <c r="A256" s="62"/>
      <c r="B256" s="36"/>
      <c r="C256" s="69"/>
      <c r="D256" s="69"/>
      <c r="E256" s="71" t="s">
        <v>67</v>
      </c>
      <c r="F256" s="101"/>
      <c r="G256" s="437"/>
      <c r="H256" s="23" t="s">
        <v>63</v>
      </c>
      <c r="I256" s="110"/>
    </row>
    <row r="257" spans="1:9" s="56" customFormat="1" ht="13.5" thickBot="1">
      <c r="A257" s="220"/>
      <c r="B257" s="523"/>
      <c r="C257" s="701"/>
      <c r="D257" s="299"/>
      <c r="E257" s="702" t="s">
        <v>236</v>
      </c>
      <c r="F257" s="703" t="s">
        <v>63</v>
      </c>
      <c r="G257" s="704">
        <v>0</v>
      </c>
      <c r="H257" s="705" t="s">
        <v>63</v>
      </c>
      <c r="I257" s="433">
        <v>0</v>
      </c>
    </row>
    <row r="258" spans="1:9" s="35" customFormat="1" ht="25.5">
      <c r="A258" s="243">
        <v>751</v>
      </c>
      <c r="B258" s="230"/>
      <c r="C258" s="230"/>
      <c r="D258" s="231"/>
      <c r="E258" s="232" t="s">
        <v>96</v>
      </c>
      <c r="F258" s="237">
        <f>SUM(F260)</f>
        <v>4974</v>
      </c>
      <c r="G258" s="237">
        <f>SUM(G260)</f>
        <v>2239.31</v>
      </c>
      <c r="H258" s="244">
        <f>G258*100/F258</f>
        <v>45.02030558906313</v>
      </c>
      <c r="I258" s="245">
        <f>SUM(I260)</f>
        <v>155.91000000000003</v>
      </c>
    </row>
    <row r="259" spans="1:9" s="35" customFormat="1" ht="12.75">
      <c r="A259" s="409"/>
      <c r="B259" s="246"/>
      <c r="C259" s="246"/>
      <c r="D259" s="247"/>
      <c r="E259" s="248" t="s">
        <v>97</v>
      </c>
      <c r="F259" s="246"/>
      <c r="G259" s="485"/>
      <c r="H259" s="244" t="s">
        <v>63</v>
      </c>
      <c r="I259" s="249"/>
    </row>
    <row r="260" spans="1:9" s="56" customFormat="1" ht="25.5">
      <c r="A260" s="14"/>
      <c r="B260" s="199">
        <v>75101</v>
      </c>
      <c r="C260" s="6"/>
      <c r="D260" s="7"/>
      <c r="E260" s="116" t="s">
        <v>98</v>
      </c>
      <c r="F260" s="117">
        <f>SUM(F262)</f>
        <v>4974</v>
      </c>
      <c r="G260" s="486">
        <f>SUM(G262)</f>
        <v>2239.31</v>
      </c>
      <c r="H260" s="118">
        <f>G260*100/F260</f>
        <v>45.02030558906313</v>
      </c>
      <c r="I260" s="119">
        <f>SUM(I262)</f>
        <v>155.91000000000003</v>
      </c>
    </row>
    <row r="261" spans="1:9" s="35" customFormat="1" ht="12.75">
      <c r="A261" s="13"/>
      <c r="B261" s="9"/>
      <c r="C261" s="8"/>
      <c r="D261" s="9"/>
      <c r="E261" s="92" t="s">
        <v>99</v>
      </c>
      <c r="F261" s="8"/>
      <c r="G261" s="487"/>
      <c r="H261" s="23" t="s">
        <v>63</v>
      </c>
      <c r="I261" s="120"/>
    </row>
    <row r="262" spans="1:9" s="35" customFormat="1" ht="38.25">
      <c r="A262" s="28"/>
      <c r="B262" s="339"/>
      <c r="C262" s="30"/>
      <c r="D262" s="29"/>
      <c r="E262" s="31" t="s">
        <v>196</v>
      </c>
      <c r="F262" s="47">
        <f>SUM(F264:F267)</f>
        <v>4974</v>
      </c>
      <c r="G262" s="457">
        <f>SUM(G264:G267)</f>
        <v>2239.31</v>
      </c>
      <c r="H262" s="32">
        <f>G262*100/F262</f>
        <v>45.02030558906313</v>
      </c>
      <c r="I262" s="67">
        <f>SUM(I264:I267)</f>
        <v>155.91000000000003</v>
      </c>
    </row>
    <row r="263" spans="1:10" s="35" customFormat="1" ht="12.75">
      <c r="A263" s="36"/>
      <c r="B263" s="351"/>
      <c r="C263" s="38"/>
      <c r="D263" s="38"/>
      <c r="E263" s="39" t="s">
        <v>67</v>
      </c>
      <c r="F263" s="40"/>
      <c r="G263" s="110"/>
      <c r="H263" s="32" t="s">
        <v>63</v>
      </c>
      <c r="I263" s="33"/>
      <c r="J263" s="34"/>
    </row>
    <row r="264" spans="1:9" s="11" customFormat="1" ht="12.75">
      <c r="A264" s="36"/>
      <c r="B264" s="81"/>
      <c r="C264" s="64"/>
      <c r="D264" s="72">
        <v>4110</v>
      </c>
      <c r="E264" s="31" t="s">
        <v>185</v>
      </c>
      <c r="F264" s="76">
        <v>688</v>
      </c>
      <c r="G264" s="110">
        <v>286.92</v>
      </c>
      <c r="H264" s="32">
        <f aca="true" t="shared" si="7" ref="H264:H270">G264*100/F264</f>
        <v>41.70348837209303</v>
      </c>
      <c r="I264" s="33">
        <v>57.25</v>
      </c>
    </row>
    <row r="265" spans="1:9" s="5" customFormat="1" ht="12.75">
      <c r="A265" s="36"/>
      <c r="B265" s="81"/>
      <c r="C265" s="69"/>
      <c r="D265" s="70">
        <v>4120</v>
      </c>
      <c r="E265" s="71" t="s">
        <v>186</v>
      </c>
      <c r="F265" s="538">
        <v>98</v>
      </c>
      <c r="G265" s="110">
        <v>40.9</v>
      </c>
      <c r="H265" s="32">
        <f t="shared" si="7"/>
        <v>41.734693877551024</v>
      </c>
      <c r="I265" s="33">
        <v>8.15</v>
      </c>
    </row>
    <row r="266" spans="1:9" s="35" customFormat="1" ht="25.5">
      <c r="A266" s="36"/>
      <c r="B266" s="81"/>
      <c r="C266" s="331"/>
      <c r="D266" s="284">
        <v>4170</v>
      </c>
      <c r="E266" s="31" t="s">
        <v>190</v>
      </c>
      <c r="F266" s="285">
        <v>4000</v>
      </c>
      <c r="G266" s="110">
        <v>1911.49</v>
      </c>
      <c r="H266" s="96">
        <f t="shared" si="7"/>
        <v>47.78725</v>
      </c>
      <c r="I266" s="33">
        <v>90.51</v>
      </c>
    </row>
    <row r="267" spans="1:9" s="35" customFormat="1" ht="13.5" thickBot="1">
      <c r="A267" s="221"/>
      <c r="B267" s="410"/>
      <c r="C267" s="363"/>
      <c r="D267" s="111">
        <v>4210</v>
      </c>
      <c r="E267" s="112" t="s">
        <v>122</v>
      </c>
      <c r="F267" s="297">
        <v>188</v>
      </c>
      <c r="G267" s="481">
        <v>0</v>
      </c>
      <c r="H267" s="124">
        <f t="shared" si="7"/>
        <v>0</v>
      </c>
      <c r="I267" s="113">
        <v>0</v>
      </c>
    </row>
    <row r="268" spans="1:10" s="35" customFormat="1" ht="25.5">
      <c r="A268" s="576">
        <v>754</v>
      </c>
      <c r="B268" s="239"/>
      <c r="C268" s="239"/>
      <c r="D268" s="240"/>
      <c r="E268" s="241" t="s">
        <v>59</v>
      </c>
      <c r="F268" s="325">
        <f>SUM(F269)</f>
        <v>462310</v>
      </c>
      <c r="G268" s="325">
        <f>SUM(G269)</f>
        <v>286682.17</v>
      </c>
      <c r="H268" s="227">
        <f t="shared" si="7"/>
        <v>62.010808764681705</v>
      </c>
      <c r="I268" s="234">
        <f>SUM(I269)</f>
        <v>14993.91</v>
      </c>
      <c r="J268" s="34"/>
    </row>
    <row r="269" spans="1:10" s="35" customFormat="1" ht="12.75">
      <c r="A269" s="13"/>
      <c r="B269" s="207">
        <v>75412</v>
      </c>
      <c r="C269" s="8"/>
      <c r="D269" s="9"/>
      <c r="E269" s="92" t="s">
        <v>32</v>
      </c>
      <c r="F269" s="286">
        <f>SUM(F295,F270)</f>
        <v>462310</v>
      </c>
      <c r="G269" s="286">
        <f>SUM(G295,G270)</f>
        <v>286682.17</v>
      </c>
      <c r="H269" s="26">
        <f t="shared" si="7"/>
        <v>62.010808764681705</v>
      </c>
      <c r="I269" s="58">
        <f>SUM(I270,I295)</f>
        <v>14993.91</v>
      </c>
      <c r="J269" s="34"/>
    </row>
    <row r="270" spans="1:10" s="35" customFormat="1" ht="25.5">
      <c r="A270" s="59"/>
      <c r="B270" s="60"/>
      <c r="C270" s="29"/>
      <c r="D270" s="29"/>
      <c r="E270" s="31" t="s">
        <v>197</v>
      </c>
      <c r="F270" s="98">
        <f>SUM(F272:F275,F279:F294,)</f>
        <v>389570</v>
      </c>
      <c r="G270" s="98">
        <f>SUM(G272:G275,G279:G294,)</f>
        <v>233347.97</v>
      </c>
      <c r="H270" s="32">
        <f t="shared" si="7"/>
        <v>59.898855147983674</v>
      </c>
      <c r="I270" s="33">
        <f>SUM(I272:I275,I279:I294,)</f>
        <v>14993.91</v>
      </c>
      <c r="J270" s="34"/>
    </row>
    <row r="271" spans="1:11" s="44" customFormat="1" ht="12.75">
      <c r="A271" s="62"/>
      <c r="B271" s="36"/>
      <c r="C271" s="38"/>
      <c r="D271" s="38"/>
      <c r="E271" s="39" t="s">
        <v>67</v>
      </c>
      <c r="F271" s="194"/>
      <c r="G271" s="368"/>
      <c r="H271" s="49" t="s">
        <v>63</v>
      </c>
      <c r="I271" s="48"/>
      <c r="K271" s="320" t="s">
        <v>63</v>
      </c>
    </row>
    <row r="272" spans="1:10" s="56" customFormat="1" ht="12.75">
      <c r="A272" s="59"/>
      <c r="B272" s="28"/>
      <c r="C272" s="157"/>
      <c r="D272" s="205">
        <v>2820</v>
      </c>
      <c r="E272" s="291" t="s">
        <v>198</v>
      </c>
      <c r="F272" s="160">
        <v>20000</v>
      </c>
      <c r="G272" s="156">
        <v>5983.96</v>
      </c>
      <c r="H272" s="501">
        <f>G272*100/F272</f>
        <v>29.9198</v>
      </c>
      <c r="I272" s="156">
        <v>0</v>
      </c>
      <c r="J272" s="55"/>
    </row>
    <row r="273" spans="1:10" s="56" customFormat="1" ht="12.75">
      <c r="A273" s="59"/>
      <c r="B273" s="28"/>
      <c r="C273" s="55"/>
      <c r="D273" s="382"/>
      <c r="E273" s="292" t="s">
        <v>27</v>
      </c>
      <c r="F273" s="55" t="s">
        <v>63</v>
      </c>
      <c r="G273" s="188" t="s">
        <v>63</v>
      </c>
      <c r="H273" s="269" t="s">
        <v>63</v>
      </c>
      <c r="I273" s="188"/>
      <c r="J273" s="55"/>
    </row>
    <row r="274" spans="1:10" s="56" customFormat="1" ht="25.5">
      <c r="A274" s="59"/>
      <c r="B274" s="28"/>
      <c r="C274" s="55"/>
      <c r="D274" s="364"/>
      <c r="E274" s="430" t="s">
        <v>269</v>
      </c>
      <c r="F274" s="381"/>
      <c r="G274" s="182"/>
      <c r="H274" s="347" t="s">
        <v>63</v>
      </c>
      <c r="I274" s="182"/>
      <c r="J274" s="55"/>
    </row>
    <row r="275" spans="1:11" s="131" customFormat="1" ht="25.5">
      <c r="A275" s="75"/>
      <c r="B275" s="352"/>
      <c r="C275" s="64"/>
      <c r="D275" s="72">
        <v>3020</v>
      </c>
      <c r="E275" s="31" t="s">
        <v>237</v>
      </c>
      <c r="F275" s="105">
        <v>4000</v>
      </c>
      <c r="G275" s="110">
        <v>1185.98</v>
      </c>
      <c r="H275" s="32">
        <f aca="true" t="shared" si="8" ref="H275:H284">G275*100/F275</f>
        <v>29.6495</v>
      </c>
      <c r="I275" s="33">
        <v>2402.93</v>
      </c>
      <c r="K275" s="309" t="s">
        <v>63</v>
      </c>
    </row>
    <row r="276" spans="1:9" s="5" customFormat="1" ht="12.75">
      <c r="A276" s="15" t="s">
        <v>60</v>
      </c>
      <c r="B276" s="16">
        <v>12</v>
      </c>
      <c r="C276" s="55"/>
      <c r="D276" s="55"/>
      <c r="E276" s="78"/>
      <c r="F276" s="55"/>
      <c r="G276" s="77"/>
      <c r="H276" s="79" t="s">
        <v>63</v>
      </c>
      <c r="I276" s="77" t="s">
        <v>63</v>
      </c>
    </row>
    <row r="277" spans="1:9" s="35" customFormat="1" ht="13.5" thickBot="1">
      <c r="A277" s="15"/>
      <c r="B277" s="16"/>
      <c r="C277" s="55"/>
      <c r="D277" s="55"/>
      <c r="E277" s="78"/>
      <c r="F277" s="55"/>
      <c r="G277" s="77"/>
      <c r="H277" s="79"/>
      <c r="I277" s="77"/>
    </row>
    <row r="278" spans="1:9" s="35" customFormat="1" ht="13.5" thickBot="1">
      <c r="A278" s="19" t="s">
        <v>29</v>
      </c>
      <c r="B278" s="20" t="s">
        <v>56</v>
      </c>
      <c r="C278" s="707" t="s">
        <v>39</v>
      </c>
      <c r="D278" s="708"/>
      <c r="E278" s="21" t="s">
        <v>28</v>
      </c>
      <c r="F278" s="20" t="s">
        <v>64</v>
      </c>
      <c r="G278" s="366" t="s">
        <v>65</v>
      </c>
      <c r="H278" s="22" t="s">
        <v>66</v>
      </c>
      <c r="I278" s="192" t="s">
        <v>71</v>
      </c>
    </row>
    <row r="279" spans="1:10" s="35" customFormat="1" ht="25.5">
      <c r="A279" s="36"/>
      <c r="B279" s="81"/>
      <c r="C279" s="331"/>
      <c r="D279" s="361">
        <v>3030</v>
      </c>
      <c r="E279" s="524" t="s">
        <v>199</v>
      </c>
      <c r="F279" s="86">
        <v>30000</v>
      </c>
      <c r="G279" s="182">
        <v>29212.99</v>
      </c>
      <c r="H279" s="32">
        <f t="shared" si="8"/>
        <v>97.37663333333333</v>
      </c>
      <c r="I279" s="67">
        <v>0</v>
      </c>
      <c r="J279" s="34"/>
    </row>
    <row r="280" spans="1:10" s="35" customFormat="1" ht="12.75">
      <c r="A280" s="62"/>
      <c r="B280" s="36"/>
      <c r="C280" s="64"/>
      <c r="D280" s="72">
        <v>4110</v>
      </c>
      <c r="E280" s="31" t="s">
        <v>185</v>
      </c>
      <c r="F280" s="106">
        <v>2500</v>
      </c>
      <c r="G280" s="110">
        <v>185.64</v>
      </c>
      <c r="H280" s="32">
        <f t="shared" si="8"/>
        <v>7.4256</v>
      </c>
      <c r="I280" s="33">
        <v>30.94</v>
      </c>
      <c r="J280" s="34"/>
    </row>
    <row r="281" spans="1:10" s="35" customFormat="1" ht="12.75">
      <c r="A281" s="62"/>
      <c r="B281" s="36"/>
      <c r="C281" s="69"/>
      <c r="D281" s="70">
        <v>4120</v>
      </c>
      <c r="E281" s="71" t="s">
        <v>186</v>
      </c>
      <c r="F281" s="538">
        <v>700</v>
      </c>
      <c r="G281" s="110">
        <v>0</v>
      </c>
      <c r="H281" s="96">
        <f t="shared" si="8"/>
        <v>0</v>
      </c>
      <c r="I281" s="33">
        <v>0</v>
      </c>
      <c r="J281" s="34"/>
    </row>
    <row r="282" spans="1:10" s="35" customFormat="1" ht="25.5">
      <c r="A282" s="36"/>
      <c r="B282" s="81"/>
      <c r="C282" s="64"/>
      <c r="D282" s="72">
        <v>4170</v>
      </c>
      <c r="E282" s="31" t="s">
        <v>190</v>
      </c>
      <c r="F282" s="195">
        <v>32500</v>
      </c>
      <c r="G282" s="367">
        <v>13469.5</v>
      </c>
      <c r="H282" s="32">
        <f t="shared" si="8"/>
        <v>41.44461538461538</v>
      </c>
      <c r="I282" s="33">
        <v>394.45</v>
      </c>
      <c r="J282" s="34"/>
    </row>
    <row r="283" spans="1:10" s="35" customFormat="1" ht="12.75">
      <c r="A283" s="36"/>
      <c r="B283" s="81"/>
      <c r="C283" s="64"/>
      <c r="D283" s="72">
        <v>4190</v>
      </c>
      <c r="E283" s="31" t="s">
        <v>183</v>
      </c>
      <c r="F283" s="61">
        <v>2000</v>
      </c>
      <c r="G283" s="110">
        <v>918.5</v>
      </c>
      <c r="H283" s="96">
        <f t="shared" si="8"/>
        <v>45.925</v>
      </c>
      <c r="I283" s="33">
        <v>0</v>
      </c>
      <c r="J283" s="34"/>
    </row>
    <row r="284" spans="1:10" s="35" customFormat="1" ht="12.75">
      <c r="A284" s="36"/>
      <c r="B284" s="81"/>
      <c r="C284" s="64"/>
      <c r="D284" s="72">
        <v>4210</v>
      </c>
      <c r="E284" s="31" t="s">
        <v>122</v>
      </c>
      <c r="F284" s="47">
        <v>82576</v>
      </c>
      <c r="G284" s="110">
        <v>54838.9</v>
      </c>
      <c r="H284" s="32">
        <f t="shared" si="8"/>
        <v>66.41021604340244</v>
      </c>
      <c r="I284" s="33">
        <v>3985.93</v>
      </c>
      <c r="J284" s="34"/>
    </row>
    <row r="285" spans="1:10" s="35" customFormat="1" ht="12.75">
      <c r="A285" s="36"/>
      <c r="B285" s="81"/>
      <c r="C285" s="64"/>
      <c r="D285" s="72">
        <v>4220</v>
      </c>
      <c r="E285" s="31" t="s">
        <v>139</v>
      </c>
      <c r="F285" s="47">
        <v>7000</v>
      </c>
      <c r="G285" s="110">
        <v>3308.77</v>
      </c>
      <c r="H285" s="32">
        <f>G285*100/F285</f>
        <v>47.268142857142855</v>
      </c>
      <c r="I285" s="33">
        <v>0</v>
      </c>
      <c r="J285" s="34"/>
    </row>
    <row r="286" spans="1:10" s="35" customFormat="1" ht="12.75">
      <c r="A286" s="36"/>
      <c r="B286" s="81"/>
      <c r="C286" s="64"/>
      <c r="D286" s="72">
        <v>4260</v>
      </c>
      <c r="E286" s="31" t="s">
        <v>126</v>
      </c>
      <c r="F286" s="47">
        <v>45000</v>
      </c>
      <c r="G286" s="110">
        <v>23219.65</v>
      </c>
      <c r="H286" s="32">
        <f aca="true" t="shared" si="9" ref="H286:H294">G286*100/F286</f>
        <v>51.599222222222224</v>
      </c>
      <c r="I286" s="33">
        <v>3812.07</v>
      </c>
      <c r="J286" s="34"/>
    </row>
    <row r="287" spans="1:9" s="35" customFormat="1" ht="12.75">
      <c r="A287" s="36"/>
      <c r="B287" s="81"/>
      <c r="C287" s="64"/>
      <c r="D287" s="72">
        <v>4270</v>
      </c>
      <c r="E287" s="31" t="s">
        <v>123</v>
      </c>
      <c r="F287" s="47">
        <v>31200</v>
      </c>
      <c r="G287" s="110">
        <v>3760.84</v>
      </c>
      <c r="H287" s="32">
        <f t="shared" si="9"/>
        <v>12.05397435897436</v>
      </c>
      <c r="I287" s="33">
        <v>49.2</v>
      </c>
    </row>
    <row r="288" spans="1:10" s="35" customFormat="1" ht="12.75">
      <c r="A288" s="62"/>
      <c r="B288" s="36"/>
      <c r="C288" s="64"/>
      <c r="D288" s="72">
        <v>4280</v>
      </c>
      <c r="E288" s="31" t="s">
        <v>124</v>
      </c>
      <c r="F288" s="47">
        <v>4000</v>
      </c>
      <c r="G288" s="110">
        <v>598</v>
      </c>
      <c r="H288" s="32">
        <f t="shared" si="9"/>
        <v>14.95</v>
      </c>
      <c r="I288" s="33">
        <v>150</v>
      </c>
      <c r="J288" s="34"/>
    </row>
    <row r="289" spans="1:9" s="35" customFormat="1" ht="12.75">
      <c r="A289" s="36"/>
      <c r="B289" s="81"/>
      <c r="C289" s="64"/>
      <c r="D289" s="72">
        <v>4300</v>
      </c>
      <c r="E289" s="31" t="s">
        <v>125</v>
      </c>
      <c r="F289" s="47">
        <v>53870</v>
      </c>
      <c r="G289" s="110">
        <v>25374.12</v>
      </c>
      <c r="H289" s="32">
        <f t="shared" si="9"/>
        <v>47.10250603304251</v>
      </c>
      <c r="I289" s="33">
        <v>4168.39</v>
      </c>
    </row>
    <row r="290" spans="1:10" s="35" customFormat="1" ht="12.75">
      <c r="A290" s="36"/>
      <c r="B290" s="81"/>
      <c r="C290" s="64"/>
      <c r="D290" s="72">
        <v>4360</v>
      </c>
      <c r="E290" s="31" t="s">
        <v>167</v>
      </c>
      <c r="F290" s="47">
        <v>1600</v>
      </c>
      <c r="G290" s="110">
        <v>328.12</v>
      </c>
      <c r="H290" s="32">
        <f t="shared" si="9"/>
        <v>20.5075</v>
      </c>
      <c r="I290" s="33">
        <v>0</v>
      </c>
      <c r="J290" s="34"/>
    </row>
    <row r="291" spans="1:10" s="35" customFormat="1" ht="12.75">
      <c r="A291" s="36"/>
      <c r="B291" s="81"/>
      <c r="C291" s="64"/>
      <c r="D291" s="72">
        <v>4430</v>
      </c>
      <c r="E291" s="31" t="s">
        <v>130</v>
      </c>
      <c r="F291" s="47">
        <v>41000</v>
      </c>
      <c r="G291" s="110">
        <v>39727</v>
      </c>
      <c r="H291" s="32">
        <f t="shared" si="9"/>
        <v>96.89512195121951</v>
      </c>
      <c r="I291" s="33">
        <v>0</v>
      </c>
      <c r="J291" s="34"/>
    </row>
    <row r="292" spans="1:10" s="35" customFormat="1" ht="12.75">
      <c r="A292" s="36"/>
      <c r="B292" s="81"/>
      <c r="C292" s="64"/>
      <c r="D292" s="72">
        <v>4480</v>
      </c>
      <c r="E292" s="31" t="s">
        <v>138</v>
      </c>
      <c r="F292" s="47">
        <v>30724</v>
      </c>
      <c r="G292" s="110">
        <v>30724</v>
      </c>
      <c r="H292" s="32">
        <f t="shared" si="9"/>
        <v>100</v>
      </c>
      <c r="I292" s="33">
        <v>0</v>
      </c>
      <c r="J292" s="34"/>
    </row>
    <row r="293" spans="1:10" s="35" customFormat="1" ht="25.5">
      <c r="A293" s="36"/>
      <c r="B293" s="81"/>
      <c r="C293" s="64"/>
      <c r="D293" s="72">
        <v>4500</v>
      </c>
      <c r="E293" s="31" t="s">
        <v>155</v>
      </c>
      <c r="F293" s="47">
        <v>500</v>
      </c>
      <c r="G293" s="110">
        <v>332</v>
      </c>
      <c r="H293" s="32">
        <f t="shared" si="9"/>
        <v>66.4</v>
      </c>
      <c r="I293" s="33">
        <v>0</v>
      </c>
      <c r="J293" s="34"/>
    </row>
    <row r="294" spans="1:10" s="18" customFormat="1" ht="25.5">
      <c r="A294" s="62"/>
      <c r="B294" s="75"/>
      <c r="C294" s="69"/>
      <c r="D294" s="70">
        <v>4520</v>
      </c>
      <c r="E294" s="71" t="s">
        <v>133</v>
      </c>
      <c r="F294" s="219">
        <v>400</v>
      </c>
      <c r="G294" s="110">
        <v>180</v>
      </c>
      <c r="H294" s="32">
        <f t="shared" si="9"/>
        <v>45</v>
      </c>
      <c r="I294" s="33">
        <v>0</v>
      </c>
      <c r="J294" s="17"/>
    </row>
    <row r="295" spans="1:9" s="56" customFormat="1" ht="12.75">
      <c r="A295" s="36"/>
      <c r="B295" s="81"/>
      <c r="C295" s="64"/>
      <c r="D295" s="64"/>
      <c r="E295" s="31" t="s">
        <v>3</v>
      </c>
      <c r="F295" s="98">
        <f>SUM(F297)</f>
        <v>72740</v>
      </c>
      <c r="G295" s="98">
        <f>SUM(G297)</f>
        <v>53334.2</v>
      </c>
      <c r="H295" s="32">
        <f>G295*100/F295</f>
        <v>73.32169370360187</v>
      </c>
      <c r="I295" s="33">
        <f>SUM(I297)</f>
        <v>0</v>
      </c>
    </row>
    <row r="296" spans="1:9" s="56" customFormat="1" ht="12.75">
      <c r="A296" s="62"/>
      <c r="B296" s="63"/>
      <c r="C296" s="38"/>
      <c r="D296" s="38"/>
      <c r="E296" s="39" t="s">
        <v>67</v>
      </c>
      <c r="F296" s="194"/>
      <c r="G296" s="368"/>
      <c r="H296" s="49" t="s">
        <v>63</v>
      </c>
      <c r="I296" s="48"/>
    </row>
    <row r="297" spans="1:12" s="18" customFormat="1" ht="12.75">
      <c r="A297" s="62"/>
      <c r="B297" s="36"/>
      <c r="C297" s="166"/>
      <c r="D297" s="205">
        <v>6050</v>
      </c>
      <c r="E297" s="359" t="s">
        <v>189</v>
      </c>
      <c r="F297" s="324">
        <v>72740</v>
      </c>
      <c r="G297" s="477">
        <v>53334.2</v>
      </c>
      <c r="H297" s="96">
        <f>G297*100/F297</f>
        <v>73.32169370360187</v>
      </c>
      <c r="I297" s="165">
        <v>0</v>
      </c>
      <c r="J297" s="17"/>
      <c r="L297" s="676">
        <f>SUM(G299:G301)</f>
        <v>53334.2</v>
      </c>
    </row>
    <row r="298" spans="1:9" s="56" customFormat="1" ht="12.75">
      <c r="A298" s="62"/>
      <c r="B298" s="36"/>
      <c r="C298" s="38"/>
      <c r="D298" s="38"/>
      <c r="E298" s="39" t="s">
        <v>67</v>
      </c>
      <c r="F298" s="194"/>
      <c r="G298" s="110"/>
      <c r="H298" s="96" t="s">
        <v>63</v>
      </c>
      <c r="I298" s="33"/>
    </row>
    <row r="299" spans="1:9" s="56" customFormat="1" ht="25.5">
      <c r="A299" s="62"/>
      <c r="B299" s="36"/>
      <c r="C299" s="34"/>
      <c r="D299" s="34"/>
      <c r="E299" s="646" t="s">
        <v>344</v>
      </c>
      <c r="F299" s="647"/>
      <c r="G299" s="471">
        <v>0</v>
      </c>
      <c r="H299" s="546"/>
      <c r="I299" s="214">
        <v>0</v>
      </c>
    </row>
    <row r="300" spans="1:9" s="56" customFormat="1" ht="25.5">
      <c r="A300" s="62"/>
      <c r="B300" s="36"/>
      <c r="C300" s="34"/>
      <c r="D300" s="34"/>
      <c r="E300" s="646" t="s">
        <v>347</v>
      </c>
      <c r="F300" s="647"/>
      <c r="G300" s="471">
        <v>30960</v>
      </c>
      <c r="H300" s="546"/>
      <c r="I300" s="214">
        <v>0</v>
      </c>
    </row>
    <row r="301" spans="1:9" s="11" customFormat="1" ht="12.75">
      <c r="A301" s="74"/>
      <c r="B301" s="75"/>
      <c r="C301" s="99"/>
      <c r="D301" s="352"/>
      <c r="E301" s="448" t="s">
        <v>238</v>
      </c>
      <c r="F301" s="648"/>
      <c r="G301" s="471">
        <v>22374.2</v>
      </c>
      <c r="H301" s="649"/>
      <c r="I301" s="337">
        <v>0</v>
      </c>
    </row>
    <row r="302" spans="1:9" s="5" customFormat="1" ht="12.75">
      <c r="A302" s="15" t="s">
        <v>60</v>
      </c>
      <c r="B302" s="16">
        <v>13</v>
      </c>
      <c r="C302" s="55"/>
      <c r="D302" s="55"/>
      <c r="E302" s="78"/>
      <c r="F302" s="55"/>
      <c r="G302" s="77"/>
      <c r="H302" s="79" t="s">
        <v>63</v>
      </c>
      <c r="I302" s="77"/>
    </row>
    <row r="303" spans="1:9" s="35" customFormat="1" ht="13.5" thickBot="1">
      <c r="A303" s="15"/>
      <c r="B303" s="16"/>
      <c r="C303" s="55"/>
      <c r="D303" s="55"/>
      <c r="E303" s="78"/>
      <c r="F303" s="55"/>
      <c r="G303" s="77"/>
      <c r="H303" s="79"/>
      <c r="I303" s="77"/>
    </row>
    <row r="304" spans="1:9" s="35" customFormat="1" ht="13.5" thickBot="1">
      <c r="A304" s="19" t="s">
        <v>29</v>
      </c>
      <c r="B304" s="20" t="s">
        <v>56</v>
      </c>
      <c r="C304" s="707" t="s">
        <v>39</v>
      </c>
      <c r="D304" s="708"/>
      <c r="E304" s="21" t="s">
        <v>28</v>
      </c>
      <c r="F304" s="20" t="s">
        <v>64</v>
      </c>
      <c r="G304" s="366" t="s">
        <v>65</v>
      </c>
      <c r="H304" s="22" t="s">
        <v>66</v>
      </c>
      <c r="I304" s="192" t="s">
        <v>71</v>
      </c>
    </row>
    <row r="305" spans="1:9" s="11" customFormat="1" ht="12.75">
      <c r="A305" s="243">
        <v>757</v>
      </c>
      <c r="B305" s="255"/>
      <c r="C305" s="252"/>
      <c r="D305" s="253"/>
      <c r="E305" s="248" t="s">
        <v>43</v>
      </c>
      <c r="F305" s="254">
        <f>SUM(F311,F306)</f>
        <v>1348129</v>
      </c>
      <c r="G305" s="254">
        <f>SUM(G311,G306)</f>
        <v>459869.04</v>
      </c>
      <c r="H305" s="227">
        <f>G305*100/F305</f>
        <v>34.111649552824694</v>
      </c>
      <c r="I305" s="234">
        <f>SUM(I306,I302)</f>
        <v>8732.78</v>
      </c>
    </row>
    <row r="306" spans="1:9" s="5" customFormat="1" ht="25.5">
      <c r="A306" s="13"/>
      <c r="B306" s="222">
        <v>75702</v>
      </c>
      <c r="C306" s="4"/>
      <c r="D306" s="4"/>
      <c r="E306" s="122" t="s">
        <v>100</v>
      </c>
      <c r="F306" s="423">
        <f>SUM(F307)</f>
        <v>956836</v>
      </c>
      <c r="G306" s="488">
        <f>SUM(G307)</f>
        <v>459869.04</v>
      </c>
      <c r="H306" s="464">
        <f>G306*100/F306</f>
        <v>48.06142745465262</v>
      </c>
      <c r="I306" s="58">
        <f>SUM(I307)</f>
        <v>8732.78</v>
      </c>
    </row>
    <row r="307" spans="1:9" s="56" customFormat="1" ht="51">
      <c r="A307" s="28"/>
      <c r="B307" s="332"/>
      <c r="C307" s="29"/>
      <c r="D307" s="29"/>
      <c r="E307" s="31" t="s">
        <v>239</v>
      </c>
      <c r="F307" s="198">
        <f>SUM(F309:F310)</f>
        <v>956836</v>
      </c>
      <c r="G307" s="198">
        <f>SUM(G309:G310)</f>
        <v>459869.04</v>
      </c>
      <c r="H307" s="32">
        <f>G307*100/F307</f>
        <v>48.06142745465262</v>
      </c>
      <c r="I307" s="67">
        <f>SUM(I310:I310)</f>
        <v>8732.78</v>
      </c>
    </row>
    <row r="308" spans="1:9" s="56" customFormat="1" ht="12.75">
      <c r="A308" s="62"/>
      <c r="B308" s="63"/>
      <c r="C308" s="38"/>
      <c r="D308" s="38"/>
      <c r="E308" s="39" t="s">
        <v>67</v>
      </c>
      <c r="F308" s="40"/>
      <c r="G308" s="110"/>
      <c r="H308" s="49" t="s">
        <v>63</v>
      </c>
      <c r="I308" s="48"/>
    </row>
    <row r="309" spans="1:9" s="56" customFormat="1" ht="25.5">
      <c r="A309" s="62"/>
      <c r="B309" s="36"/>
      <c r="C309" s="69"/>
      <c r="D309" s="70">
        <v>8090</v>
      </c>
      <c r="E309" s="71" t="s">
        <v>240</v>
      </c>
      <c r="F309" s="183">
        <v>28800</v>
      </c>
      <c r="G309" s="490">
        <v>19200</v>
      </c>
      <c r="H309" s="96">
        <f>G309*100/F309</f>
        <v>66.66666666666667</v>
      </c>
      <c r="I309" s="165">
        <v>0</v>
      </c>
    </row>
    <row r="310" spans="1:9" s="56" customFormat="1" ht="38.25">
      <c r="A310" s="62"/>
      <c r="B310" s="75"/>
      <c r="C310" s="69"/>
      <c r="D310" s="70">
        <v>8110</v>
      </c>
      <c r="E310" s="71" t="s">
        <v>200</v>
      </c>
      <c r="F310" s="183">
        <v>928036</v>
      </c>
      <c r="G310" s="490">
        <v>440669.04</v>
      </c>
      <c r="H310" s="96">
        <f>G310*100/F310</f>
        <v>47.48404587753061</v>
      </c>
      <c r="I310" s="165">
        <v>8732.78</v>
      </c>
    </row>
    <row r="311" spans="1:9" s="11" customFormat="1" ht="38.25">
      <c r="A311" s="13"/>
      <c r="B311" s="222">
        <v>75704</v>
      </c>
      <c r="C311" s="4"/>
      <c r="D311" s="4"/>
      <c r="E311" s="122" t="s">
        <v>141</v>
      </c>
      <c r="F311" s="423">
        <f>SUM(F312)</f>
        <v>391293</v>
      </c>
      <c r="G311" s="488">
        <f>SUM(G312)</f>
        <v>0</v>
      </c>
      <c r="H311" s="424">
        <f>G311*100/F311</f>
        <v>0</v>
      </c>
      <c r="I311" s="58">
        <v>0</v>
      </c>
    </row>
    <row r="312" spans="1:9" s="5" customFormat="1" ht="12.75">
      <c r="A312" s="28"/>
      <c r="B312" s="332"/>
      <c r="C312" s="29"/>
      <c r="D312" s="29"/>
      <c r="E312" s="31" t="s">
        <v>162</v>
      </c>
      <c r="F312" s="198">
        <f>SUM(F314)</f>
        <v>391293</v>
      </c>
      <c r="G312" s="489">
        <v>0</v>
      </c>
      <c r="H312" s="347">
        <f>G312*100/F312</f>
        <v>0</v>
      </c>
      <c r="I312" s="182">
        <v>0</v>
      </c>
    </row>
    <row r="313" spans="1:9" s="35" customFormat="1" ht="12.75">
      <c r="A313" s="59"/>
      <c r="B313" s="60"/>
      <c r="C313" s="80"/>
      <c r="D313" s="80"/>
      <c r="E313" s="39" t="s">
        <v>67</v>
      </c>
      <c r="F313" s="40"/>
      <c r="G313" s="110"/>
      <c r="H313" s="403" t="s">
        <v>63</v>
      </c>
      <c r="I313" s="156"/>
    </row>
    <row r="314" spans="1:9" s="35" customFormat="1" ht="39" thickBot="1">
      <c r="A314" s="562"/>
      <c r="B314" s="514"/>
      <c r="C314" s="515"/>
      <c r="D314" s="111">
        <v>8030</v>
      </c>
      <c r="E314" s="112" t="s">
        <v>201</v>
      </c>
      <c r="F314" s="563">
        <v>391293</v>
      </c>
      <c r="G314" s="564">
        <v>0</v>
      </c>
      <c r="H314" s="565">
        <f>G314*100/F314</f>
        <v>0</v>
      </c>
      <c r="I314" s="566">
        <v>0</v>
      </c>
    </row>
    <row r="315" spans="1:9" s="35" customFormat="1" ht="12.75">
      <c r="A315" s="243">
        <v>758</v>
      </c>
      <c r="B315" s="255"/>
      <c r="C315" s="230"/>
      <c r="D315" s="231"/>
      <c r="E315" s="232" t="s">
        <v>34</v>
      </c>
      <c r="F315" s="256">
        <f>SUM(F316)</f>
        <v>462000.45</v>
      </c>
      <c r="G315" s="256">
        <f>SUM(G316)</f>
        <v>0</v>
      </c>
      <c r="H315" s="678">
        <f>G315*100/F315</f>
        <v>0</v>
      </c>
      <c r="I315" s="234">
        <f>SUM(I316)</f>
        <v>0</v>
      </c>
    </row>
    <row r="316" spans="1:10" s="44" customFormat="1" ht="12.75">
      <c r="A316" s="14"/>
      <c r="B316" s="91">
        <v>75818</v>
      </c>
      <c r="C316" s="2"/>
      <c r="D316" s="3"/>
      <c r="E316" s="25" t="s">
        <v>18</v>
      </c>
      <c r="F316" s="57">
        <f>SUM(F317)</f>
        <v>462000.45</v>
      </c>
      <c r="G316" s="27">
        <v>0</v>
      </c>
      <c r="H316" s="587">
        <f>G316*100/F316</f>
        <v>0</v>
      </c>
      <c r="I316" s="27">
        <v>0</v>
      </c>
      <c r="J316" s="43"/>
    </row>
    <row r="317" spans="1:10" s="44" customFormat="1" ht="12.75">
      <c r="A317" s="28"/>
      <c r="B317" s="80"/>
      <c r="C317" s="30"/>
      <c r="D317" s="29"/>
      <c r="E317" s="31" t="s">
        <v>61</v>
      </c>
      <c r="F317" s="61">
        <f>SUM(F319)</f>
        <v>462000.45</v>
      </c>
      <c r="G317" s="110">
        <v>0</v>
      </c>
      <c r="H317" s="349">
        <f>G317*100/F317</f>
        <v>0</v>
      </c>
      <c r="I317" s="33">
        <v>0</v>
      </c>
      <c r="J317" s="43"/>
    </row>
    <row r="318" spans="1:9" s="56" customFormat="1" ht="12.75">
      <c r="A318" s="62"/>
      <c r="B318" s="63"/>
      <c r="C318" s="38"/>
      <c r="D318" s="38"/>
      <c r="E318" s="39" t="s">
        <v>67</v>
      </c>
      <c r="F318" s="40"/>
      <c r="G318" s="156"/>
      <c r="H318" s="677" t="s">
        <v>63</v>
      </c>
      <c r="I318" s="48"/>
    </row>
    <row r="319" spans="1:9" s="56" customFormat="1" ht="12.75">
      <c r="A319" s="62"/>
      <c r="B319" s="62"/>
      <c r="C319" s="167"/>
      <c r="D319" s="158">
        <v>4810</v>
      </c>
      <c r="E319" s="185" t="s">
        <v>202</v>
      </c>
      <c r="F319" s="545">
        <v>462000.45</v>
      </c>
      <c r="G319" s="468">
        <v>0</v>
      </c>
      <c r="H319" s="677">
        <f>G319*100/F319</f>
        <v>0</v>
      </c>
      <c r="I319" s="127">
        <v>0</v>
      </c>
    </row>
    <row r="320" spans="1:10" s="18" customFormat="1" ht="25.5">
      <c r="A320" s="203"/>
      <c r="B320" s="277"/>
      <c r="C320" s="277"/>
      <c r="D320" s="688"/>
      <c r="E320" s="689" t="s">
        <v>203</v>
      </c>
      <c r="F320" s="216" t="s">
        <v>63</v>
      </c>
      <c r="G320" s="690" t="s">
        <v>63</v>
      </c>
      <c r="H320" s="621" t="s">
        <v>63</v>
      </c>
      <c r="I320" s="214" t="s">
        <v>63</v>
      </c>
      <c r="J320" s="17"/>
    </row>
    <row r="321" spans="1:12" s="56" customFormat="1" ht="12.75">
      <c r="A321" s="15" t="s">
        <v>60</v>
      </c>
      <c r="B321" s="16">
        <v>14</v>
      </c>
      <c r="C321" s="55"/>
      <c r="D321" s="55"/>
      <c r="E321" s="78"/>
      <c r="F321" s="55"/>
      <c r="G321" s="438"/>
      <c r="H321" s="79" t="s">
        <v>63</v>
      </c>
      <c r="I321" s="77"/>
      <c r="K321" s="386" t="e">
        <f>SUM(#REF!)</f>
        <v>#REF!</v>
      </c>
      <c r="L321" s="348" t="e">
        <f>SUM(#REF!)</f>
        <v>#REF!</v>
      </c>
    </row>
    <row r="322" spans="1:9" s="56" customFormat="1" ht="13.5" thickBot="1">
      <c r="A322" s="15"/>
      <c r="B322" s="16"/>
      <c r="C322" s="55"/>
      <c r="D322" s="55"/>
      <c r="E322" s="78"/>
      <c r="F322" s="55"/>
      <c r="G322" s="438"/>
      <c r="H322" s="79"/>
      <c r="I322" s="77"/>
    </row>
    <row r="323" spans="1:13" s="44" customFormat="1" ht="13.5" thickBot="1">
      <c r="A323" s="19" t="s">
        <v>29</v>
      </c>
      <c r="B323" s="20" t="s">
        <v>56</v>
      </c>
      <c r="C323" s="707" t="s">
        <v>39</v>
      </c>
      <c r="D323" s="708"/>
      <c r="E323" s="21" t="s">
        <v>28</v>
      </c>
      <c r="F323" s="20" t="s">
        <v>64</v>
      </c>
      <c r="G323" s="366" t="s">
        <v>65</v>
      </c>
      <c r="H323" s="22" t="s">
        <v>66</v>
      </c>
      <c r="I323" s="192" t="s">
        <v>71</v>
      </c>
      <c r="K323" s="320" t="e">
        <f>SUM(#REF!)</f>
        <v>#REF!</v>
      </c>
      <c r="L323" s="320" t="e">
        <f>SUM(G321:G323,#REF!)</f>
        <v>#REF!</v>
      </c>
      <c r="M323" s="415" t="e">
        <f>SUM(#REF!)</f>
        <v>#REF!</v>
      </c>
    </row>
    <row r="324" spans="1:11" s="35" customFormat="1" ht="12.75">
      <c r="A324" s="229">
        <v>801</v>
      </c>
      <c r="B324" s="230"/>
      <c r="C324" s="230"/>
      <c r="D324" s="231"/>
      <c r="E324" s="232" t="s">
        <v>11</v>
      </c>
      <c r="F324" s="257">
        <f>SUM(F325,F371,F389,F482,F487,F502,F518,F529,F547,F558,F567,F577,F581,)</f>
        <v>38297009.94</v>
      </c>
      <c r="G324" s="257">
        <f>SUM(G325,G371,G389,G482,G487,G502,G518,G529,G547,G558,G567,G577,G581,)</f>
        <v>18555135.909999996</v>
      </c>
      <c r="H324" s="522">
        <f>G324*100/F324</f>
        <v>48.45061256497665</v>
      </c>
      <c r="I324" s="530">
        <f>SUM(I325,I371,I389,I482,I487,I502,I518,I529,I547,I558,I567,I577,I581,)</f>
        <v>1515435.4200000002</v>
      </c>
      <c r="J324" s="34"/>
      <c r="K324" s="321" t="s">
        <v>63</v>
      </c>
    </row>
    <row r="325" spans="1:11" s="35" customFormat="1" ht="12.75">
      <c r="A325" s="14"/>
      <c r="B325" s="199">
        <v>80101</v>
      </c>
      <c r="C325" s="2"/>
      <c r="D325" s="3"/>
      <c r="E325" s="25" t="s">
        <v>38</v>
      </c>
      <c r="F325" s="84">
        <f>SUM(F326,F354)</f>
        <v>20137719.490000002</v>
      </c>
      <c r="G325" s="459">
        <f>SUM(G326,G354)</f>
        <v>10230307.05</v>
      </c>
      <c r="H325" s="26">
        <f>G325*100/F325</f>
        <v>50.801715929552856</v>
      </c>
      <c r="I325" s="27">
        <f>SUM(I326,I354,)</f>
        <v>1120039.6</v>
      </c>
      <c r="J325" s="34"/>
      <c r="K325" s="321" t="s">
        <v>63</v>
      </c>
    </row>
    <row r="326" spans="1:9" s="131" customFormat="1" ht="38.25">
      <c r="A326" s="28"/>
      <c r="B326" s="206"/>
      <c r="C326" s="29"/>
      <c r="D326" s="29"/>
      <c r="E326" s="31" t="s">
        <v>78</v>
      </c>
      <c r="F326" s="128">
        <f>SUM(F328:F347,F351:F353,)</f>
        <v>16212524</v>
      </c>
      <c r="G326" s="128">
        <f>SUM(G328:G347,G351:G353,)</f>
        <v>8414803.440000001</v>
      </c>
      <c r="H326" s="130">
        <f>G326*100/F326</f>
        <v>51.903105525086666</v>
      </c>
      <c r="I326" s="129">
        <f>SUM(I328:I347,I351:I353,)</f>
        <v>514991.30999999994</v>
      </c>
    </row>
    <row r="327" spans="1:9" s="131" customFormat="1" ht="12.75">
      <c r="A327" s="132"/>
      <c r="B327" s="308"/>
      <c r="C327" s="173"/>
      <c r="D327" s="173"/>
      <c r="E327" s="71" t="s">
        <v>67</v>
      </c>
      <c r="F327" s="354"/>
      <c r="G327" s="110"/>
      <c r="H327" s="136" t="s">
        <v>63</v>
      </c>
      <c r="I327" s="135"/>
    </row>
    <row r="328" spans="1:9" s="56" customFormat="1" ht="51">
      <c r="A328" s="28"/>
      <c r="B328" s="382"/>
      <c r="C328" s="95"/>
      <c r="D328" s="594">
        <v>2910</v>
      </c>
      <c r="E328" s="588" t="s">
        <v>259</v>
      </c>
      <c r="F328" s="595">
        <v>18</v>
      </c>
      <c r="G328" s="110">
        <v>0</v>
      </c>
      <c r="H328" s="347">
        <f>G328*100/F328</f>
        <v>0</v>
      </c>
      <c r="I328" s="110">
        <v>0</v>
      </c>
    </row>
    <row r="329" spans="1:11" s="131" customFormat="1" ht="38.25">
      <c r="A329" s="36"/>
      <c r="B329" s="81"/>
      <c r="C329" s="64"/>
      <c r="D329" s="72">
        <v>3020</v>
      </c>
      <c r="E329" s="31" t="s">
        <v>204</v>
      </c>
      <c r="F329" s="105">
        <v>373148</v>
      </c>
      <c r="G329" s="110">
        <v>142280.32</v>
      </c>
      <c r="H329" s="32">
        <f aca="true" t="shared" si="10" ref="H329:H334">G329*100/F329</f>
        <v>38.12972868674092</v>
      </c>
      <c r="I329" s="33">
        <v>7453.38</v>
      </c>
      <c r="K329" s="309" t="s">
        <v>63</v>
      </c>
    </row>
    <row r="330" spans="1:9" s="131" customFormat="1" ht="12.75">
      <c r="A330" s="36"/>
      <c r="B330" s="81"/>
      <c r="C330" s="64"/>
      <c r="D330" s="72">
        <v>3240</v>
      </c>
      <c r="E330" s="31" t="s">
        <v>205</v>
      </c>
      <c r="F330" s="105">
        <v>20300</v>
      </c>
      <c r="G330" s="110">
        <v>16400</v>
      </c>
      <c r="H330" s="32">
        <f t="shared" si="10"/>
        <v>80.78817733990148</v>
      </c>
      <c r="I330" s="33">
        <v>0</v>
      </c>
    </row>
    <row r="331" spans="1:10" s="35" customFormat="1" ht="12.75">
      <c r="A331" s="333"/>
      <c r="B331" s="208"/>
      <c r="C331" s="138"/>
      <c r="D331" s="72">
        <v>4010</v>
      </c>
      <c r="E331" s="31" t="s">
        <v>184</v>
      </c>
      <c r="F331" s="139">
        <v>9958151</v>
      </c>
      <c r="G331" s="110">
        <v>4977191.18</v>
      </c>
      <c r="H331" s="130">
        <f t="shared" si="10"/>
        <v>49.981077611697195</v>
      </c>
      <c r="I331" s="129">
        <v>271211.5</v>
      </c>
      <c r="J331" s="34"/>
    </row>
    <row r="332" spans="1:9" s="131" customFormat="1" ht="12.75">
      <c r="A332" s="140"/>
      <c r="B332" s="132"/>
      <c r="C332" s="141"/>
      <c r="D332" s="72">
        <v>4040</v>
      </c>
      <c r="E332" s="31" t="s">
        <v>193</v>
      </c>
      <c r="F332" s="142">
        <v>707694</v>
      </c>
      <c r="G332" s="110">
        <v>679290.06</v>
      </c>
      <c r="H332" s="130">
        <f t="shared" si="10"/>
        <v>95.9864093803254</v>
      </c>
      <c r="I332" s="129">
        <v>0</v>
      </c>
    </row>
    <row r="333" spans="1:10" s="35" customFormat="1" ht="12.75">
      <c r="A333" s="140"/>
      <c r="B333" s="132"/>
      <c r="C333" s="141"/>
      <c r="D333" s="72">
        <v>4110</v>
      </c>
      <c r="E333" s="31" t="s">
        <v>185</v>
      </c>
      <c r="F333" s="142">
        <v>1936630</v>
      </c>
      <c r="G333" s="182">
        <v>943220.04</v>
      </c>
      <c r="H333" s="130">
        <f t="shared" si="10"/>
        <v>48.704194399549735</v>
      </c>
      <c r="I333" s="129">
        <v>162718.68</v>
      </c>
      <c r="J333" s="34"/>
    </row>
    <row r="334" spans="1:10" s="35" customFormat="1" ht="12.75">
      <c r="A334" s="140"/>
      <c r="B334" s="132"/>
      <c r="C334" s="141"/>
      <c r="D334" s="72">
        <v>4120</v>
      </c>
      <c r="E334" s="31" t="s">
        <v>186</v>
      </c>
      <c r="F334" s="142">
        <v>255309</v>
      </c>
      <c r="G334" s="110">
        <v>94539.37</v>
      </c>
      <c r="H334" s="130">
        <f t="shared" si="10"/>
        <v>37.029391834992104</v>
      </c>
      <c r="I334" s="129">
        <v>17193.46</v>
      </c>
      <c r="J334" s="34"/>
    </row>
    <row r="335" spans="1:10" s="35" customFormat="1" ht="12.75">
      <c r="A335" s="36"/>
      <c r="B335" s="81"/>
      <c r="C335" s="64"/>
      <c r="D335" s="72">
        <v>4140</v>
      </c>
      <c r="E335" s="31" t="s">
        <v>135</v>
      </c>
      <c r="F335" s="47">
        <v>17800</v>
      </c>
      <c r="G335" s="110">
        <v>4162</v>
      </c>
      <c r="H335" s="32">
        <f aca="true" t="shared" si="11" ref="H335:H354">G335*100/F335</f>
        <v>23.382022471910112</v>
      </c>
      <c r="I335" s="33">
        <v>515</v>
      </c>
      <c r="J335" s="34"/>
    </row>
    <row r="336" spans="1:10" s="35" customFormat="1" ht="12.75">
      <c r="A336" s="140"/>
      <c r="B336" s="132"/>
      <c r="C336" s="141"/>
      <c r="D336" s="72">
        <v>4170</v>
      </c>
      <c r="E336" s="31" t="s">
        <v>206</v>
      </c>
      <c r="F336" s="142">
        <v>22800</v>
      </c>
      <c r="G336" s="110">
        <v>6962.34</v>
      </c>
      <c r="H336" s="130">
        <f t="shared" si="11"/>
        <v>30.536578947368422</v>
      </c>
      <c r="I336" s="110">
        <v>0</v>
      </c>
      <c r="J336" s="34"/>
    </row>
    <row r="337" spans="1:10" s="35" customFormat="1" ht="12.75">
      <c r="A337" s="36"/>
      <c r="B337" s="81"/>
      <c r="C337" s="64"/>
      <c r="D337" s="72">
        <v>4210</v>
      </c>
      <c r="E337" s="31" t="s">
        <v>122</v>
      </c>
      <c r="F337" s="47">
        <v>539624</v>
      </c>
      <c r="G337" s="110">
        <v>212983.27</v>
      </c>
      <c r="H337" s="32">
        <f t="shared" si="11"/>
        <v>39.46882829525744</v>
      </c>
      <c r="I337" s="33">
        <v>32151.61</v>
      </c>
      <c r="J337" s="34"/>
    </row>
    <row r="338" spans="1:10" s="35" customFormat="1" ht="12.75">
      <c r="A338" s="36"/>
      <c r="B338" s="81"/>
      <c r="C338" s="64"/>
      <c r="D338" s="72">
        <v>4240</v>
      </c>
      <c r="E338" s="31" t="s">
        <v>137</v>
      </c>
      <c r="F338" s="47">
        <v>341725</v>
      </c>
      <c r="G338" s="110">
        <v>99932.52</v>
      </c>
      <c r="H338" s="32">
        <f t="shared" si="11"/>
        <v>29.243549637866707</v>
      </c>
      <c r="I338" s="33">
        <v>8379.48</v>
      </c>
      <c r="J338" s="34"/>
    </row>
    <row r="339" spans="1:10" s="35" customFormat="1" ht="12.75">
      <c r="A339" s="36"/>
      <c r="B339" s="81"/>
      <c r="C339" s="64"/>
      <c r="D339" s="72">
        <v>4260</v>
      </c>
      <c r="E339" s="31" t="s">
        <v>126</v>
      </c>
      <c r="F339" s="47">
        <v>621004</v>
      </c>
      <c r="G339" s="110">
        <v>410281.36</v>
      </c>
      <c r="H339" s="32">
        <f t="shared" si="11"/>
        <v>66.06742629677103</v>
      </c>
      <c r="I339" s="33">
        <v>15061.16</v>
      </c>
      <c r="J339" s="34"/>
    </row>
    <row r="340" spans="1:10" s="35" customFormat="1" ht="12.75">
      <c r="A340" s="36"/>
      <c r="B340" s="81"/>
      <c r="C340" s="64"/>
      <c r="D340" s="72">
        <v>4270</v>
      </c>
      <c r="E340" s="31" t="s">
        <v>123</v>
      </c>
      <c r="F340" s="47">
        <v>314154</v>
      </c>
      <c r="G340" s="110">
        <v>99547.13</v>
      </c>
      <c r="H340" s="32">
        <f t="shared" si="11"/>
        <v>31.687366705501123</v>
      </c>
      <c r="I340" s="33">
        <v>0</v>
      </c>
      <c r="J340" s="34"/>
    </row>
    <row r="341" spans="1:10" s="35" customFormat="1" ht="12.75">
      <c r="A341" s="62"/>
      <c r="B341" s="36"/>
      <c r="C341" s="64"/>
      <c r="D341" s="72">
        <v>4280</v>
      </c>
      <c r="E341" s="31" t="s">
        <v>124</v>
      </c>
      <c r="F341" s="47">
        <v>24600</v>
      </c>
      <c r="G341" s="110">
        <v>1688</v>
      </c>
      <c r="H341" s="32">
        <f t="shared" si="11"/>
        <v>6.861788617886178</v>
      </c>
      <c r="I341" s="33">
        <v>35</v>
      </c>
      <c r="J341" s="34"/>
    </row>
    <row r="342" spans="1:10" s="35" customFormat="1" ht="12.75">
      <c r="A342" s="62"/>
      <c r="B342" s="36"/>
      <c r="C342" s="64"/>
      <c r="D342" s="72">
        <v>4300</v>
      </c>
      <c r="E342" s="31" t="s">
        <v>125</v>
      </c>
      <c r="F342" s="47">
        <v>181191</v>
      </c>
      <c r="G342" s="110">
        <v>95019.35</v>
      </c>
      <c r="H342" s="32">
        <f t="shared" si="11"/>
        <v>52.44153959081853</v>
      </c>
      <c r="I342" s="33">
        <v>229</v>
      </c>
      <c r="J342" s="34"/>
    </row>
    <row r="343" spans="1:10" s="35" customFormat="1" ht="12.75">
      <c r="A343" s="62"/>
      <c r="B343" s="36"/>
      <c r="C343" s="64"/>
      <c r="D343" s="72">
        <v>4360</v>
      </c>
      <c r="E343" s="31" t="s">
        <v>167</v>
      </c>
      <c r="F343" s="47">
        <v>36936</v>
      </c>
      <c r="G343" s="110">
        <v>16383.54</v>
      </c>
      <c r="H343" s="32">
        <f t="shared" si="11"/>
        <v>44.35656270305393</v>
      </c>
      <c r="I343" s="33">
        <v>43.04</v>
      </c>
      <c r="J343" s="34"/>
    </row>
    <row r="344" spans="1:10" s="35" customFormat="1" ht="25.5">
      <c r="A344" s="36"/>
      <c r="B344" s="81"/>
      <c r="C344" s="64"/>
      <c r="D344" s="72">
        <v>4400</v>
      </c>
      <c r="E344" s="31" t="s">
        <v>127</v>
      </c>
      <c r="F344" s="47">
        <v>30150</v>
      </c>
      <c r="G344" s="110">
        <v>24329.94</v>
      </c>
      <c r="H344" s="32">
        <f t="shared" si="11"/>
        <v>80.6963184079602</v>
      </c>
      <c r="I344" s="33">
        <v>0</v>
      </c>
      <c r="J344" s="34"/>
    </row>
    <row r="345" spans="1:10" s="35" customFormat="1" ht="12.75">
      <c r="A345" s="62"/>
      <c r="B345" s="36"/>
      <c r="C345" s="64"/>
      <c r="D345" s="72">
        <v>4410</v>
      </c>
      <c r="E345" s="31" t="s">
        <v>128</v>
      </c>
      <c r="F345" s="47">
        <v>18500</v>
      </c>
      <c r="G345" s="110">
        <v>5385.58</v>
      </c>
      <c r="H345" s="32">
        <f t="shared" si="11"/>
        <v>29.111243243243244</v>
      </c>
      <c r="I345" s="33">
        <v>0</v>
      </c>
      <c r="J345" s="34"/>
    </row>
    <row r="346" spans="1:9" s="56" customFormat="1" ht="12.75">
      <c r="A346" s="62"/>
      <c r="B346" s="36"/>
      <c r="C346" s="64"/>
      <c r="D346" s="72">
        <v>4430</v>
      </c>
      <c r="E346" s="31" t="s">
        <v>130</v>
      </c>
      <c r="F346" s="47">
        <v>18704</v>
      </c>
      <c r="G346" s="110">
        <v>12715.94</v>
      </c>
      <c r="H346" s="32">
        <f t="shared" si="11"/>
        <v>67.9851368691189</v>
      </c>
      <c r="I346" s="33">
        <v>0</v>
      </c>
    </row>
    <row r="347" spans="1:9" s="56" customFormat="1" ht="12.75">
      <c r="A347" s="74"/>
      <c r="B347" s="75"/>
      <c r="C347" s="64"/>
      <c r="D347" s="72">
        <v>4440</v>
      </c>
      <c r="E347" s="31" t="s">
        <v>131</v>
      </c>
      <c r="F347" s="47">
        <v>737479</v>
      </c>
      <c r="G347" s="110">
        <v>553109.5</v>
      </c>
      <c r="H347" s="32">
        <f t="shared" si="11"/>
        <v>75.00003389927035</v>
      </c>
      <c r="I347" s="33">
        <v>0</v>
      </c>
    </row>
    <row r="348" spans="1:10" s="35" customFormat="1" ht="12.75">
      <c r="A348" s="15" t="s">
        <v>60</v>
      </c>
      <c r="B348" s="16">
        <v>15</v>
      </c>
      <c r="C348" s="55"/>
      <c r="D348" s="55"/>
      <c r="E348" s="78"/>
      <c r="F348" s="55"/>
      <c r="G348" s="438"/>
      <c r="H348" s="79" t="s">
        <v>63</v>
      </c>
      <c r="I348" s="77" t="s">
        <v>63</v>
      </c>
      <c r="J348" s="34"/>
    </row>
    <row r="349" spans="1:10" s="35" customFormat="1" ht="13.5" thickBot="1">
      <c r="A349" s="15"/>
      <c r="B349" s="16"/>
      <c r="C349" s="55"/>
      <c r="D349" s="55"/>
      <c r="E349" s="78"/>
      <c r="F349" s="55"/>
      <c r="G349" s="438"/>
      <c r="H349" s="79"/>
      <c r="I349" s="77"/>
      <c r="J349" s="34"/>
    </row>
    <row r="350" spans="1:10" s="35" customFormat="1" ht="13.5" thickBot="1">
      <c r="A350" s="19" t="s">
        <v>29</v>
      </c>
      <c r="B350" s="20" t="s">
        <v>56</v>
      </c>
      <c r="C350" s="707" t="s">
        <v>39</v>
      </c>
      <c r="D350" s="708"/>
      <c r="E350" s="21" t="s">
        <v>28</v>
      </c>
      <c r="F350" s="20" t="s">
        <v>64</v>
      </c>
      <c r="G350" s="366" t="s">
        <v>65</v>
      </c>
      <c r="H350" s="22" t="s">
        <v>66</v>
      </c>
      <c r="I350" s="192" t="s">
        <v>71</v>
      </c>
      <c r="J350" s="34"/>
    </row>
    <row r="351" spans="1:10" s="18" customFormat="1" ht="12.75">
      <c r="A351" s="62"/>
      <c r="B351" s="36"/>
      <c r="C351" s="69"/>
      <c r="D351" s="72">
        <v>4480</v>
      </c>
      <c r="E351" s="31" t="s">
        <v>138</v>
      </c>
      <c r="F351" s="47">
        <v>2566</v>
      </c>
      <c r="G351" s="110">
        <v>519</v>
      </c>
      <c r="H351" s="32">
        <f>G351*100/F351</f>
        <v>20.226032735775526</v>
      </c>
      <c r="I351" s="33">
        <v>0</v>
      </c>
      <c r="J351" s="17"/>
    </row>
    <row r="352" spans="1:10" s="18" customFormat="1" ht="25.5">
      <c r="A352" s="36"/>
      <c r="B352" s="81"/>
      <c r="C352" s="64"/>
      <c r="D352" s="72">
        <v>4520</v>
      </c>
      <c r="E352" s="31" t="s">
        <v>133</v>
      </c>
      <c r="F352" s="47">
        <v>29541</v>
      </c>
      <c r="G352" s="110">
        <v>12870</v>
      </c>
      <c r="H352" s="32">
        <f>G352*100/F352</f>
        <v>43.5665684980197</v>
      </c>
      <c r="I352" s="33">
        <v>0</v>
      </c>
      <c r="J352" s="17"/>
    </row>
    <row r="353" spans="1:9" s="5" customFormat="1" ht="25.5">
      <c r="A353" s="36"/>
      <c r="B353" s="352"/>
      <c r="C353" s="64"/>
      <c r="D353" s="72">
        <v>4700</v>
      </c>
      <c r="E353" s="31" t="s">
        <v>149</v>
      </c>
      <c r="F353" s="47">
        <v>24500</v>
      </c>
      <c r="G353" s="110">
        <v>5993</v>
      </c>
      <c r="H353" s="32">
        <f>G353*100/F353</f>
        <v>24.461224489795917</v>
      </c>
      <c r="I353" s="33">
        <v>0</v>
      </c>
    </row>
    <row r="354" spans="1:9" s="5" customFormat="1" ht="12.75">
      <c r="A354" s="132"/>
      <c r="B354" s="172"/>
      <c r="C354" s="141"/>
      <c r="D354" s="141"/>
      <c r="E354" s="31" t="s">
        <v>13</v>
      </c>
      <c r="F354" s="47">
        <f>SUM(F356,F362,F365,F368,)</f>
        <v>3925195.49</v>
      </c>
      <c r="G354" s="47">
        <f>SUM(G356,G362,G365,G368,)</f>
        <v>1815503.61</v>
      </c>
      <c r="H354" s="32">
        <f t="shared" si="11"/>
        <v>46.25256537222812</v>
      </c>
      <c r="I354" s="33">
        <f>SUM(I356,I362,I365,)</f>
        <v>605048.29</v>
      </c>
    </row>
    <row r="355" spans="1:11" s="131" customFormat="1" ht="12.75">
      <c r="A355" s="62"/>
      <c r="B355" s="63"/>
      <c r="C355" s="69"/>
      <c r="D355" s="69"/>
      <c r="E355" s="71" t="s">
        <v>67</v>
      </c>
      <c r="F355" s="200"/>
      <c r="G355" s="110"/>
      <c r="H355" s="32" t="s">
        <v>63</v>
      </c>
      <c r="I355" s="33"/>
      <c r="K355" s="396">
        <f>SUM(F371:F398)</f>
        <v>18172163.37</v>
      </c>
    </row>
    <row r="356" spans="1:9" s="131" customFormat="1" ht="12.75">
      <c r="A356" s="302"/>
      <c r="B356" s="209"/>
      <c r="C356" s="357"/>
      <c r="D356" s="356">
        <v>6050</v>
      </c>
      <c r="E356" s="66" t="s">
        <v>189</v>
      </c>
      <c r="F356" s="400">
        <v>2670000</v>
      </c>
      <c r="G356" s="110">
        <v>765705.77</v>
      </c>
      <c r="H356" s="96">
        <f>G356*100/F356</f>
        <v>28.67811872659176</v>
      </c>
      <c r="I356" s="67">
        <v>604735.29</v>
      </c>
    </row>
    <row r="357" spans="1:11" s="131" customFormat="1" ht="12.75">
      <c r="A357" s="62"/>
      <c r="B357" s="36"/>
      <c r="C357" s="69"/>
      <c r="D357" s="69"/>
      <c r="E357" s="71" t="s">
        <v>67</v>
      </c>
      <c r="F357" s="200"/>
      <c r="G357" s="182"/>
      <c r="H357" s="32" t="s">
        <v>63</v>
      </c>
      <c r="I357" s="33"/>
      <c r="K357" s="396">
        <f>SUM(F373:F400)</f>
        <v>21301491.37</v>
      </c>
    </row>
    <row r="358" spans="1:11" s="35" customFormat="1" ht="12.75">
      <c r="A358" s="302"/>
      <c r="B358" s="209"/>
      <c r="C358" s="357"/>
      <c r="D358" s="284"/>
      <c r="E358" s="445" t="s">
        <v>241</v>
      </c>
      <c r="F358" s="355"/>
      <c r="G358" s="45">
        <v>731630.77</v>
      </c>
      <c r="H358" s="365"/>
      <c r="I358" s="214">
        <v>604735.29</v>
      </c>
      <c r="J358" s="34"/>
      <c r="K358" s="321">
        <f>SUM(G358:G361)</f>
        <v>765705.77</v>
      </c>
    </row>
    <row r="359" spans="1:11" s="35" customFormat="1" ht="25.5">
      <c r="A359" s="302"/>
      <c r="B359" s="209"/>
      <c r="C359" s="357"/>
      <c r="D359" s="284"/>
      <c r="E359" s="445" t="s">
        <v>315</v>
      </c>
      <c r="F359" s="355"/>
      <c r="G359" s="45">
        <v>0</v>
      </c>
      <c r="H359" s="365"/>
      <c r="I359" s="214">
        <v>0</v>
      </c>
      <c r="J359" s="34"/>
      <c r="K359" s="321"/>
    </row>
    <row r="360" spans="1:11" s="35" customFormat="1" ht="25.5">
      <c r="A360" s="209"/>
      <c r="B360" s="431"/>
      <c r="C360" s="357"/>
      <c r="D360" s="284"/>
      <c r="E360" s="445" t="s">
        <v>316</v>
      </c>
      <c r="F360" s="355"/>
      <c r="G360" s="45">
        <v>34075</v>
      </c>
      <c r="H360" s="365"/>
      <c r="I360" s="214">
        <v>0</v>
      </c>
      <c r="J360" s="34"/>
      <c r="K360" s="321">
        <f>SUM(G348:G349)</f>
        <v>0</v>
      </c>
    </row>
    <row r="361" spans="1:11" s="35" customFormat="1" ht="25.5">
      <c r="A361" s="302"/>
      <c r="B361" s="209"/>
      <c r="C361" s="357"/>
      <c r="D361" s="284"/>
      <c r="E361" s="445" t="s">
        <v>317</v>
      </c>
      <c r="F361" s="355"/>
      <c r="G361" s="45">
        <v>0</v>
      </c>
      <c r="H361" s="365"/>
      <c r="I361" s="214">
        <v>0</v>
      </c>
      <c r="J361" s="34"/>
      <c r="K361" s="321"/>
    </row>
    <row r="362" spans="1:10" s="35" customFormat="1" ht="12.75">
      <c r="A362" s="62"/>
      <c r="B362" s="36"/>
      <c r="C362" s="34"/>
      <c r="D362" s="330">
        <v>6057</v>
      </c>
      <c r="E362" s="521" t="s">
        <v>189</v>
      </c>
      <c r="F362" s="575">
        <v>595195.49</v>
      </c>
      <c r="G362" s="110">
        <v>582319.18</v>
      </c>
      <c r="H362" s="96">
        <f>G362*100/F362</f>
        <v>97.8366250725455</v>
      </c>
      <c r="I362" s="33">
        <f>SUM(I364)</f>
        <v>0</v>
      </c>
      <c r="J362" s="34"/>
    </row>
    <row r="363" spans="1:10" s="44" customFormat="1" ht="12.75">
      <c r="A363" s="62"/>
      <c r="B363" s="36"/>
      <c r="C363" s="38"/>
      <c r="D363" s="38"/>
      <c r="E363" s="39" t="s">
        <v>67</v>
      </c>
      <c r="F363" s="40"/>
      <c r="G363" s="182" t="s">
        <v>63</v>
      </c>
      <c r="H363" s="32" t="s">
        <v>63</v>
      </c>
      <c r="I363" s="67"/>
      <c r="J363" s="43"/>
    </row>
    <row r="364" spans="1:10" s="44" customFormat="1" ht="25.5">
      <c r="A364" s="193"/>
      <c r="B364" s="42"/>
      <c r="C364" s="82"/>
      <c r="D364" s="88"/>
      <c r="E364" s="444" t="s">
        <v>315</v>
      </c>
      <c r="F364" s="316" t="s">
        <v>63</v>
      </c>
      <c r="G364" s="45">
        <v>582319.18</v>
      </c>
      <c r="H364" s="310" t="s">
        <v>63</v>
      </c>
      <c r="I364" s="278">
        <v>0</v>
      </c>
      <c r="J364" s="43"/>
    </row>
    <row r="365" spans="1:10" s="35" customFormat="1" ht="12.75">
      <c r="A365" s="62"/>
      <c r="B365" s="36"/>
      <c r="C365" s="166"/>
      <c r="D365" s="205">
        <v>6059</v>
      </c>
      <c r="E365" s="521" t="s">
        <v>189</v>
      </c>
      <c r="F365" s="575">
        <v>560000</v>
      </c>
      <c r="G365" s="110">
        <v>467478.66</v>
      </c>
      <c r="H365" s="96">
        <f>G365*100/F365</f>
        <v>83.47833214285714</v>
      </c>
      <c r="I365" s="33">
        <v>313</v>
      </c>
      <c r="J365" s="34"/>
    </row>
    <row r="366" spans="1:10" s="44" customFormat="1" ht="12.75">
      <c r="A366" s="62"/>
      <c r="B366" s="36"/>
      <c r="C366" s="38"/>
      <c r="D366" s="38"/>
      <c r="E366" s="39" t="s">
        <v>67</v>
      </c>
      <c r="F366" s="40"/>
      <c r="G366" s="182" t="s">
        <v>63</v>
      </c>
      <c r="H366" s="32" t="s">
        <v>63</v>
      </c>
      <c r="I366" s="67"/>
      <c r="J366" s="43"/>
    </row>
    <row r="367" spans="1:10" s="44" customFormat="1" ht="25.5">
      <c r="A367" s="193"/>
      <c r="B367" s="42"/>
      <c r="C367" s="82"/>
      <c r="D367" s="88"/>
      <c r="E367" s="444" t="s">
        <v>315</v>
      </c>
      <c r="F367" s="316" t="s">
        <v>63</v>
      </c>
      <c r="G367" s="45">
        <v>467478.66</v>
      </c>
      <c r="H367" s="310" t="s">
        <v>63</v>
      </c>
      <c r="I367" s="278">
        <v>313</v>
      </c>
      <c r="J367" s="43"/>
    </row>
    <row r="368" spans="1:10" s="35" customFormat="1" ht="12.75">
      <c r="A368" s="62"/>
      <c r="B368" s="36"/>
      <c r="C368" s="166"/>
      <c r="D368" s="205">
        <v>6060</v>
      </c>
      <c r="E368" s="569" t="s">
        <v>187</v>
      </c>
      <c r="F368" s="574">
        <v>100000</v>
      </c>
      <c r="G368" s="110">
        <v>0</v>
      </c>
      <c r="H368" s="96">
        <f>G368*100/F368</f>
        <v>0</v>
      </c>
      <c r="I368" s="33">
        <f>SUM(I370:I370)</f>
        <v>0</v>
      </c>
      <c r="J368" s="34"/>
    </row>
    <row r="369" spans="1:10" s="44" customFormat="1" ht="12.75">
      <c r="A369" s="62"/>
      <c r="B369" s="36"/>
      <c r="C369" s="38"/>
      <c r="D369" s="38"/>
      <c r="E369" s="66" t="s">
        <v>67</v>
      </c>
      <c r="F369" s="40"/>
      <c r="G369" s="182" t="s">
        <v>63</v>
      </c>
      <c r="H369" s="32" t="s">
        <v>63</v>
      </c>
      <c r="I369" s="67"/>
      <c r="J369" s="43"/>
    </row>
    <row r="370" spans="1:10" s="44" customFormat="1" ht="12.75">
      <c r="A370" s="193"/>
      <c r="B370" s="203"/>
      <c r="C370" s="573"/>
      <c r="D370" s="572"/>
      <c r="E370" s="520" t="s">
        <v>241</v>
      </c>
      <c r="F370" s="316" t="s">
        <v>63</v>
      </c>
      <c r="G370" s="45">
        <v>0</v>
      </c>
      <c r="H370" s="310" t="s">
        <v>63</v>
      </c>
      <c r="I370" s="278">
        <v>0</v>
      </c>
      <c r="J370" s="43"/>
    </row>
    <row r="371" spans="1:9" s="131" customFormat="1" ht="12.75">
      <c r="A371" s="13"/>
      <c r="B371" s="91">
        <v>80103</v>
      </c>
      <c r="C371" s="2"/>
      <c r="D371" s="3"/>
      <c r="E371" s="25" t="s">
        <v>22</v>
      </c>
      <c r="F371" s="180">
        <f>SUM(F372)</f>
        <v>295854</v>
      </c>
      <c r="G371" s="479">
        <f>SUM(G372)</f>
        <v>148219.28999999998</v>
      </c>
      <c r="H371" s="26">
        <f>G371*100/F371</f>
        <v>50.09879535176133</v>
      </c>
      <c r="I371" s="27">
        <f>SUM(I372)</f>
        <v>6477.119999999999</v>
      </c>
    </row>
    <row r="372" spans="1:11" s="131" customFormat="1" ht="38.25">
      <c r="A372" s="109"/>
      <c r="B372" s="123"/>
      <c r="C372" s="30"/>
      <c r="D372" s="29"/>
      <c r="E372" s="31" t="s">
        <v>79</v>
      </c>
      <c r="F372" s="144">
        <f>SUM(F377,F379:F381,F382:F388)</f>
        <v>295854</v>
      </c>
      <c r="G372" s="144">
        <f>SUM(G377,G379:G381,G382:G388)</f>
        <v>148219.28999999998</v>
      </c>
      <c r="H372" s="347">
        <f>G372*100/F372</f>
        <v>50.09879535176133</v>
      </c>
      <c r="I372" s="498">
        <f>SUM(I377,I379:I381,I382:I388)</f>
        <v>6477.119999999999</v>
      </c>
      <c r="K372" s="309" t="s">
        <v>63</v>
      </c>
    </row>
    <row r="373" spans="1:9" s="131" customFormat="1" ht="12.75">
      <c r="A373" s="691"/>
      <c r="B373" s="370"/>
      <c r="C373" s="173"/>
      <c r="D373" s="173"/>
      <c r="E373" s="71" t="s">
        <v>67</v>
      </c>
      <c r="F373" s="379"/>
      <c r="G373" s="110"/>
      <c r="H373" s="130" t="s">
        <v>63</v>
      </c>
      <c r="I373" s="129"/>
    </row>
    <row r="374" spans="1:9" s="131" customFormat="1" ht="12.75">
      <c r="A374" s="15" t="s">
        <v>60</v>
      </c>
      <c r="B374" s="16">
        <v>16</v>
      </c>
      <c r="C374" s="55"/>
      <c r="D374" s="55"/>
      <c r="E374" s="78"/>
      <c r="F374" s="55"/>
      <c r="G374" s="438"/>
      <c r="H374" s="79" t="s">
        <v>63</v>
      </c>
      <c r="I374" s="77"/>
    </row>
    <row r="375" spans="1:9" s="131" customFormat="1" ht="13.5" thickBot="1">
      <c r="A375" s="15"/>
      <c r="B375" s="16"/>
      <c r="C375" s="55"/>
      <c r="D375" s="55"/>
      <c r="E375" s="78"/>
      <c r="F375" s="55"/>
      <c r="G375" s="438"/>
      <c r="H375" s="79"/>
      <c r="I375" s="77"/>
    </row>
    <row r="376" spans="1:11" s="131" customFormat="1" ht="13.5" thickBot="1">
      <c r="A376" s="19" t="s">
        <v>29</v>
      </c>
      <c r="B376" s="20" t="s">
        <v>56</v>
      </c>
      <c r="C376" s="707" t="s">
        <v>39</v>
      </c>
      <c r="D376" s="708"/>
      <c r="E376" s="21" t="s">
        <v>28</v>
      </c>
      <c r="F376" s="20" t="s">
        <v>64</v>
      </c>
      <c r="G376" s="366" t="s">
        <v>65</v>
      </c>
      <c r="H376" s="22" t="s">
        <v>66</v>
      </c>
      <c r="I376" s="192" t="s">
        <v>71</v>
      </c>
      <c r="K376" s="309" t="s">
        <v>63</v>
      </c>
    </row>
    <row r="377" spans="1:9" s="131" customFormat="1" ht="12.75">
      <c r="A377" s="36"/>
      <c r="B377" s="81"/>
      <c r="C377" s="38"/>
      <c r="D377" s="41">
        <v>2310</v>
      </c>
      <c r="E377" s="39" t="s">
        <v>207</v>
      </c>
      <c r="F377" s="87">
        <v>35000</v>
      </c>
      <c r="G377" s="468">
        <v>4551.9</v>
      </c>
      <c r="H377" s="150">
        <f>G377*100/F377</f>
        <v>13.00542857142857</v>
      </c>
      <c r="I377" s="127">
        <v>0</v>
      </c>
    </row>
    <row r="378" spans="1:11" s="131" customFormat="1" ht="80.25" customHeight="1">
      <c r="A378" s="104"/>
      <c r="B378" s="36"/>
      <c r="C378" s="53"/>
      <c r="D378" s="53"/>
      <c r="E378" s="513" t="s">
        <v>210</v>
      </c>
      <c r="F378" s="52"/>
      <c r="G378" s="469"/>
      <c r="H378" s="68" t="s">
        <v>63</v>
      </c>
      <c r="I378" s="151"/>
      <c r="K378" s="309" t="s">
        <v>63</v>
      </c>
    </row>
    <row r="379" spans="1:9" s="131" customFormat="1" ht="38.25">
      <c r="A379" s="36"/>
      <c r="B379" s="81"/>
      <c r="C379" s="64"/>
      <c r="D379" s="72">
        <v>3020</v>
      </c>
      <c r="E379" s="31" t="s">
        <v>204</v>
      </c>
      <c r="F379" s="105">
        <v>19105</v>
      </c>
      <c r="G379" s="110">
        <v>7944.02</v>
      </c>
      <c r="H379" s="32">
        <f>G379*100/F379</f>
        <v>41.58084271133211</v>
      </c>
      <c r="I379" s="33">
        <v>341.53</v>
      </c>
    </row>
    <row r="380" spans="1:10" s="35" customFormat="1" ht="12.75">
      <c r="A380" s="132"/>
      <c r="B380" s="172"/>
      <c r="C380" s="141"/>
      <c r="D380" s="72">
        <v>4010</v>
      </c>
      <c r="E380" s="31" t="s">
        <v>184</v>
      </c>
      <c r="F380" s="142">
        <v>153510</v>
      </c>
      <c r="G380" s="110">
        <v>83777.48</v>
      </c>
      <c r="H380" s="130">
        <f>G380*100/F380</f>
        <v>54.57460751742558</v>
      </c>
      <c r="I380" s="129">
        <v>3529.7</v>
      </c>
      <c r="J380" s="34"/>
    </row>
    <row r="381" spans="1:10" s="35" customFormat="1" ht="12.75">
      <c r="A381" s="334"/>
      <c r="B381" s="132"/>
      <c r="C381" s="141"/>
      <c r="D381" s="72">
        <v>4040</v>
      </c>
      <c r="E381" s="31" t="s">
        <v>193</v>
      </c>
      <c r="F381" s="146">
        <v>14902</v>
      </c>
      <c r="G381" s="110">
        <v>14331.66</v>
      </c>
      <c r="H381" s="130">
        <f>G381*100/F381</f>
        <v>96.17272849281976</v>
      </c>
      <c r="I381" s="129">
        <v>0</v>
      </c>
      <c r="J381" s="34"/>
    </row>
    <row r="382" spans="1:10" s="35" customFormat="1" ht="12.75">
      <c r="A382" s="132"/>
      <c r="B382" s="172"/>
      <c r="C382" s="141"/>
      <c r="D382" s="72">
        <v>4110</v>
      </c>
      <c r="E382" s="31" t="s">
        <v>185</v>
      </c>
      <c r="F382" s="146">
        <v>33041</v>
      </c>
      <c r="G382" s="110">
        <v>16401.9</v>
      </c>
      <c r="H382" s="130">
        <f aca="true" t="shared" si="12" ref="H382:H390">G382*100/F382</f>
        <v>49.6410520262704</v>
      </c>
      <c r="I382" s="129">
        <v>2308.65</v>
      </c>
      <c r="J382" s="34"/>
    </row>
    <row r="383" spans="1:10" s="35" customFormat="1" ht="12.75">
      <c r="A383" s="132"/>
      <c r="B383" s="172"/>
      <c r="C383" s="141"/>
      <c r="D383" s="72">
        <v>4120</v>
      </c>
      <c r="E383" s="31" t="s">
        <v>186</v>
      </c>
      <c r="F383" s="147">
        <v>4841</v>
      </c>
      <c r="G383" s="110">
        <v>2025.52</v>
      </c>
      <c r="H383" s="148">
        <f t="shared" si="12"/>
        <v>41.840941954141705</v>
      </c>
      <c r="I383" s="129">
        <v>297.24</v>
      </c>
      <c r="J383" s="34"/>
    </row>
    <row r="384" spans="1:9" s="5" customFormat="1" ht="12.75">
      <c r="A384" s="62"/>
      <c r="B384" s="36"/>
      <c r="C384" s="64"/>
      <c r="D384" s="72">
        <v>4210</v>
      </c>
      <c r="E384" s="31" t="s">
        <v>122</v>
      </c>
      <c r="F384" s="47">
        <v>4800</v>
      </c>
      <c r="G384" s="110">
        <v>1446.34</v>
      </c>
      <c r="H384" s="32">
        <f t="shared" si="12"/>
        <v>30.132083333333334</v>
      </c>
      <c r="I384" s="33">
        <v>0</v>
      </c>
    </row>
    <row r="385" spans="1:9" s="5" customFormat="1" ht="12.75">
      <c r="A385" s="62"/>
      <c r="B385" s="36"/>
      <c r="C385" s="64"/>
      <c r="D385" s="72">
        <v>4240</v>
      </c>
      <c r="E385" s="31" t="s">
        <v>137</v>
      </c>
      <c r="F385" s="47">
        <v>8984</v>
      </c>
      <c r="G385" s="110">
        <v>2048.47</v>
      </c>
      <c r="H385" s="32">
        <f t="shared" si="12"/>
        <v>22.801313446126443</v>
      </c>
      <c r="I385" s="33">
        <v>0</v>
      </c>
    </row>
    <row r="386" spans="1:13" s="131" customFormat="1" ht="12.75">
      <c r="A386" s="36"/>
      <c r="B386" s="81"/>
      <c r="C386" s="64"/>
      <c r="D386" s="72">
        <v>4260</v>
      </c>
      <c r="E386" s="31" t="s">
        <v>126</v>
      </c>
      <c r="F386" s="47">
        <v>500</v>
      </c>
      <c r="G386" s="110">
        <v>0</v>
      </c>
      <c r="H386" s="32">
        <f t="shared" si="12"/>
        <v>0</v>
      </c>
      <c r="I386" s="33">
        <v>0</v>
      </c>
      <c r="K386" s="397">
        <f>SUM(F397:F417)</f>
        <v>7455800</v>
      </c>
      <c r="L386" s="309">
        <f>SUM(G397:G417)</f>
        <v>4046530.8100000005</v>
      </c>
      <c r="M386" s="309">
        <f>SUM(I397:I417)</f>
        <v>176934.79</v>
      </c>
    </row>
    <row r="387" spans="1:9" s="35" customFormat="1" ht="12.75">
      <c r="A387" s="36"/>
      <c r="B387" s="81"/>
      <c r="C387" s="64"/>
      <c r="D387" s="72">
        <v>4280</v>
      </c>
      <c r="E387" s="31" t="s">
        <v>124</v>
      </c>
      <c r="F387" s="47">
        <v>250</v>
      </c>
      <c r="G387" s="110">
        <v>0</v>
      </c>
      <c r="H387" s="32">
        <f t="shared" si="12"/>
        <v>0</v>
      </c>
      <c r="I387" s="33">
        <v>0</v>
      </c>
    </row>
    <row r="388" spans="1:9" s="35" customFormat="1" ht="12.75">
      <c r="A388" s="36"/>
      <c r="B388" s="352"/>
      <c r="C388" s="64"/>
      <c r="D388" s="72">
        <v>4440</v>
      </c>
      <c r="E388" s="31" t="s">
        <v>131</v>
      </c>
      <c r="F388" s="47">
        <v>20921</v>
      </c>
      <c r="G388" s="110">
        <v>15692</v>
      </c>
      <c r="H388" s="32">
        <f t="shared" si="12"/>
        <v>75.00597485779838</v>
      </c>
      <c r="I388" s="33">
        <v>0</v>
      </c>
    </row>
    <row r="389" spans="1:9" s="35" customFormat="1" ht="12.75">
      <c r="A389" s="13"/>
      <c r="B389" s="91">
        <v>80104</v>
      </c>
      <c r="C389" s="2"/>
      <c r="D389" s="3"/>
      <c r="E389" s="25" t="s">
        <v>58</v>
      </c>
      <c r="F389" s="84">
        <f>SUM(F390,F421,F435,F450,F462,)</f>
        <v>8338801.37</v>
      </c>
      <c r="G389" s="84">
        <f>SUM(G390,G421,G435,G450,G462,)</f>
        <v>4210596.68</v>
      </c>
      <c r="H389" s="346">
        <f t="shared" si="12"/>
        <v>50.49402777656041</v>
      </c>
      <c r="I389" s="512">
        <f>SUM(I390,I421,I435,I450,I462,)</f>
        <v>179055.69</v>
      </c>
    </row>
    <row r="390" spans="1:11" s="35" customFormat="1" ht="38.25">
      <c r="A390" s="109"/>
      <c r="B390" s="123"/>
      <c r="C390" s="30"/>
      <c r="D390" s="29"/>
      <c r="E390" s="31" t="s">
        <v>80</v>
      </c>
      <c r="F390" s="128">
        <f>SUM(F392:F417)</f>
        <v>7675800</v>
      </c>
      <c r="G390" s="128">
        <f>SUM(G392,G397:G417,)</f>
        <v>4096052.29</v>
      </c>
      <c r="H390" s="130">
        <f t="shared" si="12"/>
        <v>53.363197191172254</v>
      </c>
      <c r="I390" s="129">
        <f>SUM(I392:I417)</f>
        <v>176934.79</v>
      </c>
      <c r="J390" s="34"/>
      <c r="K390" s="321" t="s">
        <v>63</v>
      </c>
    </row>
    <row r="391" spans="1:9" s="131" customFormat="1" ht="12.75">
      <c r="A391" s="334"/>
      <c r="B391" s="308"/>
      <c r="C391" s="173"/>
      <c r="D391" s="173"/>
      <c r="E391" s="71" t="s">
        <v>67</v>
      </c>
      <c r="F391" s="200"/>
      <c r="G391" s="437"/>
      <c r="H391" s="68" t="s">
        <v>63</v>
      </c>
      <c r="I391" s="33"/>
    </row>
    <row r="392" spans="1:9" s="131" customFormat="1" ht="12.75">
      <c r="A392" s="36"/>
      <c r="B392" s="81"/>
      <c r="C392" s="38"/>
      <c r="D392" s="41">
        <v>2310</v>
      </c>
      <c r="E392" s="39" t="s">
        <v>207</v>
      </c>
      <c r="F392" s="87">
        <v>220000</v>
      </c>
      <c r="G392" s="468">
        <v>49521.48</v>
      </c>
      <c r="H392" s="150">
        <f>G392*100/F392</f>
        <v>22.509763636363637</v>
      </c>
      <c r="I392" s="127">
        <v>0</v>
      </c>
    </row>
    <row r="393" spans="1:11" s="131" customFormat="1" ht="65.25" customHeight="1">
      <c r="A393" s="432"/>
      <c r="B393" s="75"/>
      <c r="C393" s="53"/>
      <c r="D393" s="53"/>
      <c r="E393" s="513" t="s">
        <v>168</v>
      </c>
      <c r="F393" s="52"/>
      <c r="G393" s="469"/>
      <c r="H393" s="68" t="s">
        <v>63</v>
      </c>
      <c r="I393" s="151"/>
      <c r="K393" s="309" t="s">
        <v>63</v>
      </c>
    </row>
    <row r="394" spans="1:9" s="131" customFormat="1" ht="12.75">
      <c r="A394" s="15" t="s">
        <v>60</v>
      </c>
      <c r="B394" s="16">
        <v>17</v>
      </c>
      <c r="C394" s="55"/>
      <c r="D394" s="55"/>
      <c r="E394" s="78"/>
      <c r="F394" s="55"/>
      <c r="G394" s="438"/>
      <c r="H394" s="79" t="s">
        <v>63</v>
      </c>
      <c r="I394" s="77"/>
    </row>
    <row r="395" spans="1:9" s="131" customFormat="1" ht="13.5" thickBot="1">
      <c r="A395" s="15"/>
      <c r="B395" s="16"/>
      <c r="C395" s="55"/>
      <c r="D395" s="55"/>
      <c r="E395" s="78"/>
      <c r="F395" s="55"/>
      <c r="G395" s="438"/>
      <c r="H395" s="79"/>
      <c r="I395" s="77"/>
    </row>
    <row r="396" spans="1:11" s="131" customFormat="1" ht="13.5" thickBot="1">
      <c r="A396" s="19" t="s">
        <v>29</v>
      </c>
      <c r="B396" s="20" t="s">
        <v>56</v>
      </c>
      <c r="C396" s="707" t="s">
        <v>39</v>
      </c>
      <c r="D396" s="708"/>
      <c r="E396" s="21" t="s">
        <v>28</v>
      </c>
      <c r="F396" s="20" t="s">
        <v>64</v>
      </c>
      <c r="G396" s="366" t="s">
        <v>65</v>
      </c>
      <c r="H396" s="22" t="s">
        <v>66</v>
      </c>
      <c r="I396" s="192" t="s">
        <v>71</v>
      </c>
      <c r="K396" s="309" t="s">
        <v>63</v>
      </c>
    </row>
    <row r="397" spans="1:9" s="131" customFormat="1" ht="12.75">
      <c r="A397" s="36"/>
      <c r="B397" s="81"/>
      <c r="C397" s="38"/>
      <c r="D397" s="41">
        <v>2540</v>
      </c>
      <c r="E397" s="39" t="s">
        <v>208</v>
      </c>
      <c r="F397" s="87">
        <v>1050000</v>
      </c>
      <c r="G397" s="468">
        <v>602841.61</v>
      </c>
      <c r="H397" s="150">
        <f>G397*100/F397</f>
        <v>57.413486666666664</v>
      </c>
      <c r="I397" s="127">
        <v>0</v>
      </c>
    </row>
    <row r="398" spans="1:11" s="131" customFormat="1" ht="51">
      <c r="A398" s="104"/>
      <c r="B398" s="36"/>
      <c r="C398" s="53"/>
      <c r="D398" s="53"/>
      <c r="E398" s="54" t="s">
        <v>101</v>
      </c>
      <c r="F398" s="52"/>
      <c r="G398" s="469"/>
      <c r="H398" s="68" t="s">
        <v>63</v>
      </c>
      <c r="I398" s="151"/>
      <c r="K398" s="309" t="s">
        <v>63</v>
      </c>
    </row>
    <row r="399" spans="1:9" s="131" customFormat="1" ht="38.25">
      <c r="A399" s="36"/>
      <c r="B399" s="81"/>
      <c r="C399" s="64"/>
      <c r="D399" s="72">
        <v>3020</v>
      </c>
      <c r="E399" s="31" t="s">
        <v>204</v>
      </c>
      <c r="F399" s="105">
        <v>80750</v>
      </c>
      <c r="G399" s="110">
        <v>36383.17</v>
      </c>
      <c r="H399" s="32">
        <f aca="true" t="shared" si="13" ref="H399:H405">G399*100/F399</f>
        <v>45.0565572755418</v>
      </c>
      <c r="I399" s="33">
        <v>1842.11</v>
      </c>
    </row>
    <row r="400" spans="1:9" s="56" customFormat="1" ht="12.75">
      <c r="A400" s="62"/>
      <c r="B400" s="36"/>
      <c r="C400" s="64"/>
      <c r="D400" s="72">
        <v>4010</v>
      </c>
      <c r="E400" s="31" t="s">
        <v>184</v>
      </c>
      <c r="F400" s="139">
        <v>3640286</v>
      </c>
      <c r="G400" s="182">
        <v>1922765.2</v>
      </c>
      <c r="H400" s="130">
        <f t="shared" si="13"/>
        <v>52.819069710456816</v>
      </c>
      <c r="I400" s="143">
        <v>99904.28</v>
      </c>
    </row>
    <row r="401" spans="1:9" s="56" customFormat="1" ht="12.75">
      <c r="A401" s="140"/>
      <c r="B401" s="132"/>
      <c r="C401" s="141"/>
      <c r="D401" s="72">
        <v>4040</v>
      </c>
      <c r="E401" s="31" t="s">
        <v>193</v>
      </c>
      <c r="F401" s="142">
        <v>324800</v>
      </c>
      <c r="G401" s="110">
        <v>297197.79</v>
      </c>
      <c r="H401" s="130">
        <f t="shared" si="13"/>
        <v>91.50178263546798</v>
      </c>
      <c r="I401" s="129">
        <v>0</v>
      </c>
    </row>
    <row r="402" spans="1:10" s="18" customFormat="1" ht="12.75">
      <c r="A402" s="334"/>
      <c r="B402" s="132"/>
      <c r="C402" s="141"/>
      <c r="D402" s="72">
        <v>4110</v>
      </c>
      <c r="E402" s="31" t="s">
        <v>185</v>
      </c>
      <c r="F402" s="142">
        <v>747571</v>
      </c>
      <c r="G402" s="110">
        <v>371362.22</v>
      </c>
      <c r="H402" s="130">
        <f t="shared" si="13"/>
        <v>49.67584617380824</v>
      </c>
      <c r="I402" s="129">
        <v>43206.69</v>
      </c>
      <c r="J402" s="17"/>
    </row>
    <row r="403" spans="1:9" s="131" customFormat="1" ht="12.75">
      <c r="A403" s="334"/>
      <c r="B403" s="132"/>
      <c r="C403" s="141"/>
      <c r="D403" s="72">
        <v>4120</v>
      </c>
      <c r="E403" s="31" t="s">
        <v>186</v>
      </c>
      <c r="F403" s="146">
        <v>106773</v>
      </c>
      <c r="G403" s="110">
        <v>41988.82</v>
      </c>
      <c r="H403" s="130">
        <f t="shared" si="13"/>
        <v>39.32531632528823</v>
      </c>
      <c r="I403" s="129">
        <v>6412.95</v>
      </c>
    </row>
    <row r="404" spans="1:10" s="35" customFormat="1" ht="12.75">
      <c r="A404" s="132"/>
      <c r="B404" s="172"/>
      <c r="C404" s="141"/>
      <c r="D404" s="72">
        <v>4170</v>
      </c>
      <c r="E404" s="31" t="s">
        <v>206</v>
      </c>
      <c r="F404" s="146">
        <v>5200</v>
      </c>
      <c r="G404" s="110">
        <v>506</v>
      </c>
      <c r="H404" s="130">
        <f t="shared" si="13"/>
        <v>9.73076923076923</v>
      </c>
      <c r="I404" s="129">
        <v>94</v>
      </c>
      <c r="J404" s="34"/>
    </row>
    <row r="405" spans="1:10" s="35" customFormat="1" ht="12.75">
      <c r="A405" s="36"/>
      <c r="B405" s="81"/>
      <c r="C405" s="64"/>
      <c r="D405" s="72">
        <v>4210</v>
      </c>
      <c r="E405" s="31" t="s">
        <v>122</v>
      </c>
      <c r="F405" s="47">
        <v>250390</v>
      </c>
      <c r="G405" s="110">
        <v>122686.81</v>
      </c>
      <c r="H405" s="32">
        <f t="shared" si="13"/>
        <v>48.99828667279045</v>
      </c>
      <c r="I405" s="33">
        <v>1791.75</v>
      </c>
      <c r="J405" s="34"/>
    </row>
    <row r="406" spans="1:10" s="35" customFormat="1" ht="12.75">
      <c r="A406" s="36"/>
      <c r="B406" s="81"/>
      <c r="C406" s="64"/>
      <c r="D406" s="72">
        <v>4220</v>
      </c>
      <c r="E406" s="31" t="s">
        <v>139</v>
      </c>
      <c r="F406" s="47">
        <v>385900</v>
      </c>
      <c r="G406" s="110">
        <v>191350.84</v>
      </c>
      <c r="H406" s="32">
        <f aca="true" t="shared" si="14" ref="H406:H413">G406*100/F406</f>
        <v>49.58560248769111</v>
      </c>
      <c r="I406" s="33">
        <v>18245.72</v>
      </c>
      <c r="J406" s="34"/>
    </row>
    <row r="407" spans="1:9" s="5" customFormat="1" ht="12.75">
      <c r="A407" s="62"/>
      <c r="B407" s="36"/>
      <c r="C407" s="64"/>
      <c r="D407" s="72">
        <v>4240</v>
      </c>
      <c r="E407" s="31" t="s">
        <v>137</v>
      </c>
      <c r="F407" s="47">
        <v>19000</v>
      </c>
      <c r="G407" s="110">
        <v>4558.49</v>
      </c>
      <c r="H407" s="32">
        <f t="shared" si="14"/>
        <v>23.992052631578947</v>
      </c>
      <c r="I407" s="33">
        <v>0</v>
      </c>
    </row>
    <row r="408" spans="1:10" s="35" customFormat="1" ht="12.75">
      <c r="A408" s="62"/>
      <c r="B408" s="36"/>
      <c r="C408" s="64"/>
      <c r="D408" s="72">
        <v>4260</v>
      </c>
      <c r="E408" s="31" t="s">
        <v>126</v>
      </c>
      <c r="F408" s="47">
        <v>307000</v>
      </c>
      <c r="G408" s="110">
        <v>160371.92</v>
      </c>
      <c r="H408" s="32">
        <f t="shared" si="14"/>
        <v>52.23841042345278</v>
      </c>
      <c r="I408" s="33">
        <v>4759.55</v>
      </c>
      <c r="J408" s="34"/>
    </row>
    <row r="409" spans="1:10" s="35" customFormat="1" ht="12.75">
      <c r="A409" s="62"/>
      <c r="B409" s="36"/>
      <c r="C409" s="64"/>
      <c r="D409" s="72">
        <v>4270</v>
      </c>
      <c r="E409" s="31" t="s">
        <v>123</v>
      </c>
      <c r="F409" s="47">
        <v>138100</v>
      </c>
      <c r="G409" s="110">
        <v>12772.72</v>
      </c>
      <c r="H409" s="32">
        <f t="shared" si="14"/>
        <v>9.248892107168718</v>
      </c>
      <c r="I409" s="33">
        <v>227.49</v>
      </c>
      <c r="J409" s="34"/>
    </row>
    <row r="410" spans="1:10" s="35" customFormat="1" ht="12.75">
      <c r="A410" s="62"/>
      <c r="B410" s="36"/>
      <c r="C410" s="64"/>
      <c r="D410" s="72">
        <v>4280</v>
      </c>
      <c r="E410" s="31" t="s">
        <v>124</v>
      </c>
      <c r="F410" s="47">
        <v>11900</v>
      </c>
      <c r="G410" s="110">
        <v>613</v>
      </c>
      <c r="H410" s="32">
        <f t="shared" si="14"/>
        <v>5.151260504201681</v>
      </c>
      <c r="I410" s="33">
        <v>0</v>
      </c>
      <c r="J410" s="34"/>
    </row>
    <row r="411" spans="1:10" s="35" customFormat="1" ht="12.75">
      <c r="A411" s="36"/>
      <c r="B411" s="81"/>
      <c r="C411" s="64"/>
      <c r="D411" s="72">
        <v>4300</v>
      </c>
      <c r="E411" s="31" t="s">
        <v>125</v>
      </c>
      <c r="F411" s="47">
        <v>80580</v>
      </c>
      <c r="G411" s="110">
        <v>58404.52</v>
      </c>
      <c r="H411" s="32">
        <f t="shared" si="14"/>
        <v>72.48016877637131</v>
      </c>
      <c r="I411" s="33">
        <v>430.5</v>
      </c>
      <c r="J411" s="34"/>
    </row>
    <row r="412" spans="1:10" s="35" customFormat="1" ht="12.75">
      <c r="A412" s="36"/>
      <c r="B412" s="81"/>
      <c r="C412" s="64"/>
      <c r="D412" s="72">
        <v>4360</v>
      </c>
      <c r="E412" s="31" t="s">
        <v>167</v>
      </c>
      <c r="F412" s="47">
        <v>13741</v>
      </c>
      <c r="G412" s="110">
        <v>6611.94</v>
      </c>
      <c r="H412" s="32">
        <f t="shared" si="14"/>
        <v>48.1183319991267</v>
      </c>
      <c r="I412" s="33">
        <v>19.75</v>
      </c>
      <c r="J412" s="34"/>
    </row>
    <row r="413" spans="1:10" s="35" customFormat="1" ht="12.75">
      <c r="A413" s="36"/>
      <c r="B413" s="81"/>
      <c r="C413" s="64"/>
      <c r="D413" s="72">
        <v>4410</v>
      </c>
      <c r="E413" s="31" t="s">
        <v>128</v>
      </c>
      <c r="F413" s="47">
        <v>2400</v>
      </c>
      <c r="G413" s="110">
        <v>742.22</v>
      </c>
      <c r="H413" s="32">
        <f t="shared" si="14"/>
        <v>30.925833333333333</v>
      </c>
      <c r="I413" s="33">
        <v>0</v>
      </c>
      <c r="J413" s="34"/>
    </row>
    <row r="414" spans="1:9" s="35" customFormat="1" ht="12.75">
      <c r="A414" s="36"/>
      <c r="B414" s="81"/>
      <c r="C414" s="64"/>
      <c r="D414" s="72">
        <v>4430</v>
      </c>
      <c r="E414" s="31" t="s">
        <v>130</v>
      </c>
      <c r="F414" s="47">
        <v>2489</v>
      </c>
      <c r="G414" s="110">
        <v>1705.54</v>
      </c>
      <c r="H414" s="32">
        <f>G414*100/F414</f>
        <v>68.52310164724788</v>
      </c>
      <c r="I414" s="33">
        <v>0</v>
      </c>
    </row>
    <row r="415" spans="1:10" s="35" customFormat="1" ht="12.75">
      <c r="A415" s="36"/>
      <c r="B415" s="81"/>
      <c r="C415" s="64"/>
      <c r="D415" s="72">
        <v>4440</v>
      </c>
      <c r="E415" s="31" t="s">
        <v>131</v>
      </c>
      <c r="F415" s="47">
        <v>279520</v>
      </c>
      <c r="G415" s="110">
        <v>209648</v>
      </c>
      <c r="H415" s="32">
        <f>G415*100/F415</f>
        <v>75.00286204922725</v>
      </c>
      <c r="I415" s="33">
        <v>0</v>
      </c>
      <c r="J415" s="56" t="s">
        <v>63</v>
      </c>
    </row>
    <row r="416" spans="1:10" s="18" customFormat="1" ht="25.5">
      <c r="A416" s="62"/>
      <c r="B416" s="36"/>
      <c r="C416" s="64"/>
      <c r="D416" s="72">
        <v>4520</v>
      </c>
      <c r="E416" s="31" t="s">
        <v>133</v>
      </c>
      <c r="F416" s="47">
        <v>7100</v>
      </c>
      <c r="G416" s="110">
        <v>4020</v>
      </c>
      <c r="H416" s="32">
        <f>G416*100/F416</f>
        <v>56.61971830985915</v>
      </c>
      <c r="I416" s="33">
        <v>0</v>
      </c>
      <c r="J416" s="17"/>
    </row>
    <row r="417" spans="1:9" s="35" customFormat="1" ht="25.5">
      <c r="A417" s="75"/>
      <c r="B417" s="352"/>
      <c r="C417" s="64"/>
      <c r="D417" s="72">
        <v>4700</v>
      </c>
      <c r="E417" s="31" t="s">
        <v>149</v>
      </c>
      <c r="F417" s="47">
        <v>2300</v>
      </c>
      <c r="G417" s="110">
        <v>0</v>
      </c>
      <c r="H417" s="32">
        <f>G417*100/F417</f>
        <v>0</v>
      </c>
      <c r="I417" s="33">
        <v>0</v>
      </c>
    </row>
    <row r="418" spans="1:9" s="131" customFormat="1" ht="12.75">
      <c r="A418" s="15" t="s">
        <v>60</v>
      </c>
      <c r="B418" s="16">
        <v>18</v>
      </c>
      <c r="C418" s="55"/>
      <c r="D418" s="55"/>
      <c r="E418" s="78"/>
      <c r="F418" s="55"/>
      <c r="G418" s="438"/>
      <c r="H418" s="79" t="s">
        <v>63</v>
      </c>
      <c r="I418" s="77"/>
    </row>
    <row r="419" spans="1:9" s="131" customFormat="1" ht="13.5" thickBot="1">
      <c r="A419" s="15"/>
      <c r="B419" s="16"/>
      <c r="C419" s="55"/>
      <c r="D419" s="55"/>
      <c r="E419" s="78"/>
      <c r="F419" s="55"/>
      <c r="G419" s="438"/>
      <c r="H419" s="79"/>
      <c r="I419" s="77"/>
    </row>
    <row r="420" spans="1:11" s="131" customFormat="1" ht="13.5" thickBot="1">
      <c r="A420" s="19" t="s">
        <v>29</v>
      </c>
      <c r="B420" s="20" t="s">
        <v>56</v>
      </c>
      <c r="C420" s="707" t="s">
        <v>39</v>
      </c>
      <c r="D420" s="708"/>
      <c r="E420" s="21" t="s">
        <v>28</v>
      </c>
      <c r="F420" s="20" t="s">
        <v>64</v>
      </c>
      <c r="G420" s="366" t="s">
        <v>65</v>
      </c>
      <c r="H420" s="22" t="s">
        <v>66</v>
      </c>
      <c r="I420" s="192" t="s">
        <v>71</v>
      </c>
      <c r="K420" s="309" t="s">
        <v>63</v>
      </c>
    </row>
    <row r="421" spans="1:11" s="35" customFormat="1" ht="63.75">
      <c r="A421" s="109"/>
      <c r="B421" s="123"/>
      <c r="C421" s="30"/>
      <c r="D421" s="29"/>
      <c r="E421" s="31" t="s">
        <v>242</v>
      </c>
      <c r="F421" s="128">
        <f>SUM(F423:F434)</f>
        <v>167532.12</v>
      </c>
      <c r="G421" s="128">
        <f>SUM(G423:G434)</f>
        <v>108408.58999999998</v>
      </c>
      <c r="H421" s="130">
        <f>G421*100/F421</f>
        <v>64.70913756717218</v>
      </c>
      <c r="I421" s="129">
        <f>SUM(I423:I434)</f>
        <v>2120.9</v>
      </c>
      <c r="J421" s="34"/>
      <c r="K421" s="321" t="s">
        <v>63</v>
      </c>
    </row>
    <row r="422" spans="1:9" s="131" customFormat="1" ht="12.75">
      <c r="A422" s="334"/>
      <c r="B422" s="308"/>
      <c r="C422" s="173"/>
      <c r="D422" s="173"/>
      <c r="E422" s="71" t="s">
        <v>67</v>
      </c>
      <c r="F422" s="200"/>
      <c r="G422" s="437"/>
      <c r="H422" s="68" t="s">
        <v>63</v>
      </c>
      <c r="I422" s="33"/>
    </row>
    <row r="423" spans="1:9" s="56" customFormat="1" ht="12.75">
      <c r="A423" s="62"/>
      <c r="B423" s="36"/>
      <c r="C423" s="64"/>
      <c r="D423" s="72">
        <v>4017</v>
      </c>
      <c r="E423" s="31" t="s">
        <v>184</v>
      </c>
      <c r="F423" s="139">
        <v>107735</v>
      </c>
      <c r="G423" s="182">
        <v>67050.83</v>
      </c>
      <c r="H423" s="130">
        <f aca="true" t="shared" si="15" ref="H423:H432">G423*100/F423</f>
        <v>62.23681254931081</v>
      </c>
      <c r="I423" s="143">
        <v>335.33</v>
      </c>
    </row>
    <row r="424" spans="1:9" s="56" customFormat="1" ht="12.75">
      <c r="A424" s="140"/>
      <c r="B424" s="132"/>
      <c r="C424" s="141"/>
      <c r="D424" s="72">
        <v>4019</v>
      </c>
      <c r="E424" s="31" t="s">
        <v>184</v>
      </c>
      <c r="F424" s="142">
        <v>5364.19</v>
      </c>
      <c r="G424" s="110">
        <v>5364.19</v>
      </c>
      <c r="H424" s="130">
        <f t="shared" si="15"/>
        <v>100.00000000000001</v>
      </c>
      <c r="I424" s="129">
        <v>0</v>
      </c>
    </row>
    <row r="425" spans="1:10" s="18" customFormat="1" ht="12.75">
      <c r="A425" s="334"/>
      <c r="B425" s="132"/>
      <c r="C425" s="141"/>
      <c r="D425" s="72">
        <v>4117</v>
      </c>
      <c r="E425" s="31" t="s">
        <v>185</v>
      </c>
      <c r="F425" s="142">
        <v>19508</v>
      </c>
      <c r="G425" s="110">
        <v>12581.12</v>
      </c>
      <c r="H425" s="130">
        <f t="shared" si="15"/>
        <v>64.49210580274759</v>
      </c>
      <c r="I425" s="129">
        <v>189.95</v>
      </c>
      <c r="J425" s="17"/>
    </row>
    <row r="426" spans="1:9" s="131" customFormat="1" ht="12.75">
      <c r="A426" s="334"/>
      <c r="B426" s="132"/>
      <c r="C426" s="141"/>
      <c r="D426" s="72">
        <v>4127</v>
      </c>
      <c r="E426" s="31" t="s">
        <v>186</v>
      </c>
      <c r="F426" s="146">
        <v>2751.43</v>
      </c>
      <c r="G426" s="110">
        <v>1727.98</v>
      </c>
      <c r="H426" s="130">
        <f t="shared" si="15"/>
        <v>62.80297881465275</v>
      </c>
      <c r="I426" s="129">
        <v>27.08</v>
      </c>
    </row>
    <row r="427" spans="1:10" s="35" customFormat="1" ht="12.75">
      <c r="A427" s="132"/>
      <c r="B427" s="172"/>
      <c r="C427" s="141"/>
      <c r="D427" s="72">
        <v>4177</v>
      </c>
      <c r="E427" s="31" t="s">
        <v>206</v>
      </c>
      <c r="F427" s="146">
        <v>4200</v>
      </c>
      <c r="G427" s="110">
        <v>3070</v>
      </c>
      <c r="H427" s="130">
        <f t="shared" si="15"/>
        <v>73.0952380952381</v>
      </c>
      <c r="I427" s="129">
        <v>0</v>
      </c>
      <c r="J427" s="34"/>
    </row>
    <row r="428" spans="1:10" s="35" customFormat="1" ht="12.75">
      <c r="A428" s="36"/>
      <c r="B428" s="81"/>
      <c r="C428" s="64"/>
      <c r="D428" s="72">
        <v>4217</v>
      </c>
      <c r="E428" s="31" t="s">
        <v>122</v>
      </c>
      <c r="F428" s="47">
        <v>600</v>
      </c>
      <c r="G428" s="110">
        <v>589.54</v>
      </c>
      <c r="H428" s="32">
        <f t="shared" si="15"/>
        <v>98.25666666666666</v>
      </c>
      <c r="I428" s="33">
        <v>0</v>
      </c>
      <c r="J428" s="34"/>
    </row>
    <row r="429" spans="1:10" s="35" customFormat="1" ht="12.75">
      <c r="A429" s="36"/>
      <c r="B429" s="81"/>
      <c r="C429" s="64"/>
      <c r="D429" s="72">
        <v>4219</v>
      </c>
      <c r="E429" s="31" t="s">
        <v>122</v>
      </c>
      <c r="F429" s="47">
        <v>1600</v>
      </c>
      <c r="G429" s="110">
        <v>0</v>
      </c>
      <c r="H429" s="32">
        <f t="shared" si="15"/>
        <v>0</v>
      </c>
      <c r="I429" s="33">
        <v>0</v>
      </c>
      <c r="J429" s="34"/>
    </row>
    <row r="430" spans="1:9" s="5" customFormat="1" ht="12.75">
      <c r="A430" s="62"/>
      <c r="B430" s="36"/>
      <c r="C430" s="64"/>
      <c r="D430" s="72">
        <v>4229</v>
      </c>
      <c r="E430" s="31" t="s">
        <v>139</v>
      </c>
      <c r="F430" s="47">
        <v>8000.5</v>
      </c>
      <c r="G430" s="110">
        <v>6012.2</v>
      </c>
      <c r="H430" s="32">
        <f t="shared" si="15"/>
        <v>75.14780326229611</v>
      </c>
      <c r="I430" s="33">
        <v>0</v>
      </c>
    </row>
    <row r="431" spans="1:10" s="35" customFormat="1" ht="12.75">
      <c r="A431" s="62"/>
      <c r="B431" s="36"/>
      <c r="C431" s="64"/>
      <c r="D431" s="72">
        <v>4269</v>
      </c>
      <c r="E431" s="31" t="s">
        <v>243</v>
      </c>
      <c r="F431" s="47">
        <v>15100</v>
      </c>
      <c r="G431" s="110">
        <v>9603.58</v>
      </c>
      <c r="H431" s="32">
        <f t="shared" si="15"/>
        <v>63.59986754966887</v>
      </c>
      <c r="I431" s="33">
        <v>1568.54</v>
      </c>
      <c r="J431" s="34"/>
    </row>
    <row r="432" spans="1:10" s="35" customFormat="1" ht="12.75">
      <c r="A432" s="62"/>
      <c r="B432" s="36"/>
      <c r="C432" s="64"/>
      <c r="D432" s="72">
        <v>4307</v>
      </c>
      <c r="E432" s="31" t="s">
        <v>125</v>
      </c>
      <c r="F432" s="47">
        <v>1800</v>
      </c>
      <c r="G432" s="110">
        <v>1800</v>
      </c>
      <c r="H432" s="32">
        <f t="shared" si="15"/>
        <v>100</v>
      </c>
      <c r="I432" s="33">
        <v>0</v>
      </c>
      <c r="J432" s="34"/>
    </row>
    <row r="433" spans="1:10" s="35" customFormat="1" ht="12.75">
      <c r="A433" s="36"/>
      <c r="B433" s="81"/>
      <c r="C433" s="64"/>
      <c r="D433" s="72">
        <v>4309</v>
      </c>
      <c r="E433" s="31" t="s">
        <v>125</v>
      </c>
      <c r="F433" s="47">
        <v>500</v>
      </c>
      <c r="G433" s="110">
        <v>343.15</v>
      </c>
      <c r="H433" s="32">
        <f>G433*100/F433</f>
        <v>68.63</v>
      </c>
      <c r="I433" s="33">
        <v>0</v>
      </c>
      <c r="J433" s="34"/>
    </row>
    <row r="434" spans="1:10" s="35" customFormat="1" ht="12.75">
      <c r="A434" s="36"/>
      <c r="B434" s="75"/>
      <c r="C434" s="64"/>
      <c r="D434" s="72">
        <v>4369</v>
      </c>
      <c r="E434" s="31" t="s">
        <v>167</v>
      </c>
      <c r="F434" s="47">
        <v>373</v>
      </c>
      <c r="G434" s="110">
        <v>266</v>
      </c>
      <c r="H434" s="32">
        <f>G434*100/F434</f>
        <v>71.31367292225201</v>
      </c>
      <c r="I434" s="33">
        <v>0</v>
      </c>
      <c r="J434" s="34"/>
    </row>
    <row r="435" spans="1:11" s="35" customFormat="1" ht="63.75">
      <c r="A435" s="109"/>
      <c r="B435" s="123"/>
      <c r="C435" s="30"/>
      <c r="D435" s="29"/>
      <c r="E435" s="31" t="s">
        <v>325</v>
      </c>
      <c r="F435" s="128">
        <f>SUM(F437:F449)</f>
        <v>99937.5</v>
      </c>
      <c r="G435" s="128">
        <f>SUM(G437:G449)</f>
        <v>0</v>
      </c>
      <c r="H435" s="130">
        <f>G435*100/F435</f>
        <v>0</v>
      </c>
      <c r="I435" s="129">
        <f>SUM(I437:I449)</f>
        <v>0</v>
      </c>
      <c r="J435" s="34"/>
      <c r="K435" s="321" t="s">
        <v>63</v>
      </c>
    </row>
    <row r="436" spans="1:9" s="131" customFormat="1" ht="12.75">
      <c r="A436" s="334"/>
      <c r="B436" s="308"/>
      <c r="C436" s="173"/>
      <c r="D436" s="173"/>
      <c r="E436" s="71" t="s">
        <v>67</v>
      </c>
      <c r="F436" s="200"/>
      <c r="G436" s="437"/>
      <c r="H436" s="68" t="s">
        <v>63</v>
      </c>
      <c r="I436" s="33"/>
    </row>
    <row r="437" spans="1:9" s="56" customFormat="1" ht="12.75">
      <c r="A437" s="62"/>
      <c r="B437" s="36"/>
      <c r="C437" s="64"/>
      <c r="D437" s="72">
        <v>4017</v>
      </c>
      <c r="E437" s="31" t="s">
        <v>184</v>
      </c>
      <c r="F437" s="139">
        <v>40000</v>
      </c>
      <c r="G437" s="182">
        <v>0</v>
      </c>
      <c r="H437" s="130">
        <f aca="true" t="shared" si="16" ref="H437:H444">G437*100/F437</f>
        <v>0</v>
      </c>
      <c r="I437" s="143">
        <v>0</v>
      </c>
    </row>
    <row r="438" spans="1:9" s="56" customFormat="1" ht="12.75">
      <c r="A438" s="140"/>
      <c r="B438" s="132"/>
      <c r="C438" s="141"/>
      <c r="D438" s="72">
        <v>4019</v>
      </c>
      <c r="E438" s="31" t="s">
        <v>184</v>
      </c>
      <c r="F438" s="142">
        <v>14000</v>
      </c>
      <c r="G438" s="110">
        <v>0</v>
      </c>
      <c r="H438" s="130">
        <f t="shared" si="16"/>
        <v>0</v>
      </c>
      <c r="I438" s="129">
        <v>0</v>
      </c>
    </row>
    <row r="439" spans="1:10" s="18" customFormat="1" ht="12.75">
      <c r="A439" s="334"/>
      <c r="B439" s="132"/>
      <c r="C439" s="141"/>
      <c r="D439" s="72">
        <v>4117</v>
      </c>
      <c r="E439" s="31" t="s">
        <v>185</v>
      </c>
      <c r="F439" s="142">
        <v>8906</v>
      </c>
      <c r="G439" s="110">
        <v>0</v>
      </c>
      <c r="H439" s="130">
        <f t="shared" si="16"/>
        <v>0</v>
      </c>
      <c r="I439" s="129">
        <v>0</v>
      </c>
      <c r="J439" s="17"/>
    </row>
    <row r="440" spans="1:9" s="131" customFormat="1" ht="12.75">
      <c r="A440" s="334"/>
      <c r="B440" s="132"/>
      <c r="C440" s="141"/>
      <c r="D440" s="72">
        <v>4127</v>
      </c>
      <c r="E440" s="31" t="s">
        <v>186</v>
      </c>
      <c r="F440" s="146">
        <v>1270</v>
      </c>
      <c r="G440" s="110">
        <v>0</v>
      </c>
      <c r="H440" s="130">
        <f t="shared" si="16"/>
        <v>0</v>
      </c>
      <c r="I440" s="129">
        <v>0</v>
      </c>
    </row>
    <row r="441" spans="1:10" s="35" customFormat="1" ht="12.75">
      <c r="A441" s="132"/>
      <c r="B441" s="172"/>
      <c r="C441" s="141"/>
      <c r="D441" s="72">
        <v>4177</v>
      </c>
      <c r="E441" s="31" t="s">
        <v>206</v>
      </c>
      <c r="F441" s="146">
        <v>2560</v>
      </c>
      <c r="G441" s="110">
        <v>0</v>
      </c>
      <c r="H441" s="130">
        <f t="shared" si="16"/>
        <v>0</v>
      </c>
      <c r="I441" s="129">
        <v>0</v>
      </c>
      <c r="J441" s="34"/>
    </row>
    <row r="442" spans="1:10" s="35" customFormat="1" ht="12.75">
      <c r="A442" s="36"/>
      <c r="B442" s="81"/>
      <c r="C442" s="64"/>
      <c r="D442" s="72">
        <v>4217</v>
      </c>
      <c r="E442" s="31" t="s">
        <v>122</v>
      </c>
      <c r="F442" s="47">
        <v>7900</v>
      </c>
      <c r="G442" s="110">
        <v>0</v>
      </c>
      <c r="H442" s="32">
        <f t="shared" si="16"/>
        <v>0</v>
      </c>
      <c r="I442" s="33">
        <v>0</v>
      </c>
      <c r="J442" s="34"/>
    </row>
    <row r="443" spans="1:9" s="5" customFormat="1" ht="12.75">
      <c r="A443" s="62"/>
      <c r="B443" s="36"/>
      <c r="C443" s="64"/>
      <c r="D443" s="72">
        <v>4227</v>
      </c>
      <c r="E443" s="31" t="s">
        <v>139</v>
      </c>
      <c r="F443" s="47">
        <v>4336.8</v>
      </c>
      <c r="G443" s="110">
        <v>0</v>
      </c>
      <c r="H443" s="32">
        <f t="shared" si="16"/>
        <v>0</v>
      </c>
      <c r="I443" s="33">
        <v>0</v>
      </c>
    </row>
    <row r="444" spans="1:10" s="35" customFormat="1" ht="12.75">
      <c r="A444" s="74"/>
      <c r="B444" s="75"/>
      <c r="C444" s="64"/>
      <c r="D444" s="72">
        <v>4247</v>
      </c>
      <c r="E444" s="31" t="s">
        <v>137</v>
      </c>
      <c r="F444" s="47">
        <v>9100</v>
      </c>
      <c r="G444" s="110">
        <v>0</v>
      </c>
      <c r="H444" s="32">
        <f t="shared" si="16"/>
        <v>0</v>
      </c>
      <c r="I444" s="33">
        <v>0</v>
      </c>
      <c r="J444" s="34"/>
    </row>
    <row r="445" spans="1:9" s="131" customFormat="1" ht="12.75">
      <c r="A445" s="15" t="s">
        <v>60</v>
      </c>
      <c r="B445" s="16">
        <v>19</v>
      </c>
      <c r="C445" s="55"/>
      <c r="D445" s="55"/>
      <c r="E445" s="78"/>
      <c r="F445" s="55"/>
      <c r="G445" s="438"/>
      <c r="H445" s="79" t="s">
        <v>63</v>
      </c>
      <c r="I445" s="77"/>
    </row>
    <row r="446" spans="1:9" s="131" customFormat="1" ht="13.5" thickBot="1">
      <c r="A446" s="15"/>
      <c r="B446" s="16"/>
      <c r="C446" s="55"/>
      <c r="D446" s="55"/>
      <c r="E446" s="78"/>
      <c r="F446" s="55"/>
      <c r="G446" s="438"/>
      <c r="H446" s="79"/>
      <c r="I446" s="77"/>
    </row>
    <row r="447" spans="1:11" s="131" customFormat="1" ht="13.5" thickBot="1">
      <c r="A447" s="19" t="s">
        <v>29</v>
      </c>
      <c r="B447" s="20" t="s">
        <v>56</v>
      </c>
      <c r="C447" s="707" t="s">
        <v>39</v>
      </c>
      <c r="D447" s="708"/>
      <c r="E447" s="21" t="s">
        <v>28</v>
      </c>
      <c r="F447" s="20" t="s">
        <v>64</v>
      </c>
      <c r="G447" s="366" t="s">
        <v>65</v>
      </c>
      <c r="H447" s="22" t="s">
        <v>66</v>
      </c>
      <c r="I447" s="192" t="s">
        <v>71</v>
      </c>
      <c r="K447" s="309" t="s">
        <v>63</v>
      </c>
    </row>
    <row r="448" spans="1:10" s="35" customFormat="1" ht="12.75">
      <c r="A448" s="62"/>
      <c r="B448" s="36"/>
      <c r="C448" s="64"/>
      <c r="D448" s="72">
        <v>4307</v>
      </c>
      <c r="E448" s="31" t="s">
        <v>125</v>
      </c>
      <c r="F448" s="47">
        <v>6864.7</v>
      </c>
      <c r="G448" s="110">
        <v>0</v>
      </c>
      <c r="H448" s="32">
        <f>G448*100/F448</f>
        <v>0</v>
      </c>
      <c r="I448" s="33">
        <v>0</v>
      </c>
      <c r="J448" s="34"/>
    </row>
    <row r="449" spans="1:10" s="35" customFormat="1" ht="25.5">
      <c r="A449" s="36"/>
      <c r="B449" s="352"/>
      <c r="C449" s="64"/>
      <c r="D449" s="72">
        <v>4707</v>
      </c>
      <c r="E449" s="31" t="s">
        <v>149</v>
      </c>
      <c r="F449" s="47">
        <v>5000</v>
      </c>
      <c r="G449" s="110">
        <v>0</v>
      </c>
      <c r="H449" s="32">
        <f>G449*100/F449</f>
        <v>0</v>
      </c>
      <c r="I449" s="33">
        <v>0</v>
      </c>
      <c r="J449" s="34"/>
    </row>
    <row r="450" spans="1:11" s="35" customFormat="1" ht="38.25">
      <c r="A450" s="28"/>
      <c r="B450" s="80"/>
      <c r="C450" s="30"/>
      <c r="D450" s="29"/>
      <c r="E450" s="31" t="s">
        <v>326</v>
      </c>
      <c r="F450" s="128">
        <f>SUM(F452:F461)</f>
        <v>207151.75</v>
      </c>
      <c r="G450" s="128">
        <f>SUM(G452:G461)</f>
        <v>0</v>
      </c>
      <c r="H450" s="130">
        <f>G450*100/F450</f>
        <v>0</v>
      </c>
      <c r="I450" s="129">
        <f>SUM(I452:I461)</f>
        <v>0</v>
      </c>
      <c r="J450" s="34"/>
      <c r="K450" s="321" t="s">
        <v>63</v>
      </c>
    </row>
    <row r="451" spans="1:9" s="131" customFormat="1" ht="12.75">
      <c r="A451" s="334"/>
      <c r="B451" s="308"/>
      <c r="C451" s="173"/>
      <c r="D451" s="173"/>
      <c r="E451" s="71" t="s">
        <v>67</v>
      </c>
      <c r="F451" s="200"/>
      <c r="G451" s="437"/>
      <c r="H451" s="68" t="s">
        <v>63</v>
      </c>
      <c r="I451" s="33"/>
    </row>
    <row r="452" spans="1:9" s="56" customFormat="1" ht="12.75">
      <c r="A452" s="62"/>
      <c r="B452" s="36"/>
      <c r="C452" s="64"/>
      <c r="D452" s="72">
        <v>4017</v>
      </c>
      <c r="E452" s="31" t="s">
        <v>184</v>
      </c>
      <c r="F452" s="139">
        <v>113647.96</v>
      </c>
      <c r="G452" s="182">
        <v>0</v>
      </c>
      <c r="H452" s="130">
        <f aca="true" t="shared" si="17" ref="H452:H462">G452*100/F452</f>
        <v>0</v>
      </c>
      <c r="I452" s="143">
        <v>0</v>
      </c>
    </row>
    <row r="453" spans="1:9" s="56" customFormat="1" ht="12.75">
      <c r="A453" s="140"/>
      <c r="B453" s="132"/>
      <c r="C453" s="141"/>
      <c r="D453" s="72">
        <v>4019</v>
      </c>
      <c r="E453" s="31" t="s">
        <v>184</v>
      </c>
      <c r="F453" s="142">
        <v>7882.4</v>
      </c>
      <c r="G453" s="110">
        <v>0</v>
      </c>
      <c r="H453" s="130">
        <f t="shared" si="17"/>
        <v>0</v>
      </c>
      <c r="I453" s="129">
        <v>0</v>
      </c>
    </row>
    <row r="454" spans="1:10" s="18" customFormat="1" ht="12.75">
      <c r="A454" s="334"/>
      <c r="B454" s="132"/>
      <c r="C454" s="141"/>
      <c r="D454" s="72">
        <v>4117</v>
      </c>
      <c r="E454" s="31" t="s">
        <v>185</v>
      </c>
      <c r="F454" s="142">
        <v>15522.61</v>
      </c>
      <c r="G454" s="110">
        <v>0</v>
      </c>
      <c r="H454" s="130">
        <f t="shared" si="17"/>
        <v>0</v>
      </c>
      <c r="I454" s="129">
        <v>0</v>
      </c>
      <c r="J454" s="17"/>
    </row>
    <row r="455" spans="1:9" s="131" customFormat="1" ht="12.75">
      <c r="A455" s="334"/>
      <c r="B455" s="132"/>
      <c r="C455" s="141"/>
      <c r="D455" s="72">
        <v>4127</v>
      </c>
      <c r="E455" s="31" t="s">
        <v>186</v>
      </c>
      <c r="F455" s="146">
        <v>2200.78</v>
      </c>
      <c r="G455" s="110">
        <v>0</v>
      </c>
      <c r="H455" s="130">
        <f t="shared" si="17"/>
        <v>0</v>
      </c>
      <c r="I455" s="129">
        <v>0</v>
      </c>
    </row>
    <row r="456" spans="1:10" s="35" customFormat="1" ht="12.75">
      <c r="A456" s="132"/>
      <c r="B456" s="172"/>
      <c r="C456" s="141"/>
      <c r="D456" s="72">
        <v>4177</v>
      </c>
      <c r="E456" s="31" t="s">
        <v>206</v>
      </c>
      <c r="F456" s="146">
        <v>1680</v>
      </c>
      <c r="G456" s="110">
        <v>0</v>
      </c>
      <c r="H456" s="130">
        <f t="shared" si="17"/>
        <v>0</v>
      </c>
      <c r="I456" s="129">
        <v>0</v>
      </c>
      <c r="J456" s="34"/>
    </row>
    <row r="457" spans="1:10" s="35" customFormat="1" ht="12.75">
      <c r="A457" s="36"/>
      <c r="B457" s="81"/>
      <c r="C457" s="64"/>
      <c r="D457" s="72">
        <v>4217</v>
      </c>
      <c r="E457" s="31" t="s">
        <v>122</v>
      </c>
      <c r="F457" s="47">
        <v>26000</v>
      </c>
      <c r="G457" s="110">
        <v>0</v>
      </c>
      <c r="H457" s="32">
        <f t="shared" si="17"/>
        <v>0</v>
      </c>
      <c r="I457" s="33">
        <v>0</v>
      </c>
      <c r="J457" s="34"/>
    </row>
    <row r="458" spans="1:9" s="5" customFormat="1" ht="12.75">
      <c r="A458" s="62"/>
      <c r="B458" s="36"/>
      <c r="C458" s="64"/>
      <c r="D458" s="72">
        <v>4229</v>
      </c>
      <c r="E458" s="31" t="s">
        <v>139</v>
      </c>
      <c r="F458" s="47">
        <v>12616</v>
      </c>
      <c r="G458" s="110">
        <v>0</v>
      </c>
      <c r="H458" s="32">
        <f t="shared" si="17"/>
        <v>0</v>
      </c>
      <c r="I458" s="33">
        <v>0</v>
      </c>
    </row>
    <row r="459" spans="1:10" s="35" customFormat="1" ht="12.75">
      <c r="A459" s="62"/>
      <c r="B459" s="36"/>
      <c r="C459" s="64"/>
      <c r="D459" s="72">
        <v>4247</v>
      </c>
      <c r="E459" s="31" t="s">
        <v>137</v>
      </c>
      <c r="F459" s="47">
        <v>15046</v>
      </c>
      <c r="G459" s="110">
        <v>0</v>
      </c>
      <c r="H459" s="32">
        <f t="shared" si="17"/>
        <v>0</v>
      </c>
      <c r="I459" s="33">
        <v>0</v>
      </c>
      <c r="J459" s="34"/>
    </row>
    <row r="460" spans="1:10" s="35" customFormat="1" ht="12.75">
      <c r="A460" s="62"/>
      <c r="B460" s="36"/>
      <c r="C460" s="64"/>
      <c r="D460" s="72">
        <v>4267</v>
      </c>
      <c r="E460" s="31" t="s">
        <v>243</v>
      </c>
      <c r="F460" s="47">
        <v>5556</v>
      </c>
      <c r="G460" s="110">
        <v>0</v>
      </c>
      <c r="H460" s="32">
        <f t="shared" si="17"/>
        <v>0</v>
      </c>
      <c r="I460" s="33">
        <v>0</v>
      </c>
      <c r="J460" s="34"/>
    </row>
    <row r="461" spans="1:10" s="35" customFormat="1" ht="25.5">
      <c r="A461" s="62"/>
      <c r="B461" s="75"/>
      <c r="C461" s="64"/>
      <c r="D461" s="72">
        <v>4407</v>
      </c>
      <c r="E461" s="31" t="s">
        <v>127</v>
      </c>
      <c r="F461" s="47">
        <v>7000</v>
      </c>
      <c r="G461" s="110">
        <v>0</v>
      </c>
      <c r="H461" s="32">
        <f t="shared" si="17"/>
        <v>0</v>
      </c>
      <c r="I461" s="33">
        <v>0</v>
      </c>
      <c r="J461" s="34"/>
    </row>
    <row r="462" spans="1:9" s="5" customFormat="1" ht="12.75">
      <c r="A462" s="132"/>
      <c r="B462" s="172"/>
      <c r="C462" s="141"/>
      <c r="D462" s="141"/>
      <c r="E462" s="31" t="s">
        <v>13</v>
      </c>
      <c r="F462" s="47">
        <f>SUM(F464,F469,F475,F478,)</f>
        <v>188380</v>
      </c>
      <c r="G462" s="47">
        <f>SUM(G464,G469,G475,G478,)</f>
        <v>6135.8</v>
      </c>
      <c r="H462" s="32">
        <f t="shared" si="17"/>
        <v>3.2571398237604843</v>
      </c>
      <c r="I462" s="285">
        <f>SUM(I464,I469,I475,I478,)</f>
        <v>0</v>
      </c>
    </row>
    <row r="463" spans="1:11" s="131" customFormat="1" ht="12.75">
      <c r="A463" s="62"/>
      <c r="B463" s="60" t="s">
        <v>63</v>
      </c>
      <c r="C463" s="69"/>
      <c r="D463" s="69"/>
      <c r="E463" s="71" t="s">
        <v>67</v>
      </c>
      <c r="F463" s="200"/>
      <c r="G463" s="110"/>
      <c r="H463" s="32" t="s">
        <v>63</v>
      </c>
      <c r="I463" s="33"/>
      <c r="K463" s="396">
        <f>SUM(F490:F501)</f>
        <v>3409241</v>
      </c>
    </row>
    <row r="464" spans="1:9" s="131" customFormat="1" ht="12.75">
      <c r="A464" s="302"/>
      <c r="B464" s="209"/>
      <c r="C464" s="504"/>
      <c r="D464" s="505">
        <v>6050</v>
      </c>
      <c r="E464" s="388" t="s">
        <v>189</v>
      </c>
      <c r="F464" s="577">
        <v>130000</v>
      </c>
      <c r="G464" s="110">
        <v>300</v>
      </c>
      <c r="H464" s="96">
        <f>G464*100/F464</f>
        <v>0.23076923076923078</v>
      </c>
      <c r="I464" s="67">
        <f>SUM(I467:I468)</f>
        <v>0</v>
      </c>
    </row>
    <row r="465" spans="1:11" s="131" customFormat="1" ht="12.75">
      <c r="A465" s="62"/>
      <c r="B465" s="62"/>
      <c r="C465" s="167"/>
      <c r="D465" s="351"/>
      <c r="E465" s="579" t="s">
        <v>67</v>
      </c>
      <c r="F465" s="200"/>
      <c r="G465" s="182"/>
      <c r="H465" s="32" t="s">
        <v>63</v>
      </c>
      <c r="I465" s="33"/>
      <c r="K465" s="396">
        <f>SUM(F482:F500)</f>
        <v>10115637</v>
      </c>
    </row>
    <row r="466" spans="1:11" s="35" customFormat="1" ht="25.5">
      <c r="A466" s="302"/>
      <c r="B466" s="302"/>
      <c r="C466" s="302"/>
      <c r="D466" s="330"/>
      <c r="E466" s="503" t="s">
        <v>318</v>
      </c>
      <c r="F466" s="355"/>
      <c r="G466" s="45">
        <v>300</v>
      </c>
      <c r="H466" s="365"/>
      <c r="I466" s="214">
        <v>0</v>
      </c>
      <c r="J466" s="34"/>
      <c r="K466" s="321" t="s">
        <v>63</v>
      </c>
    </row>
    <row r="467" spans="1:11" s="35" customFormat="1" ht="25.5">
      <c r="A467" s="302"/>
      <c r="B467" s="302"/>
      <c r="C467" s="302"/>
      <c r="D467" s="330"/>
      <c r="E467" s="503" t="s">
        <v>319</v>
      </c>
      <c r="F467" s="355"/>
      <c r="G467" s="45">
        <v>0</v>
      </c>
      <c r="H467" s="365"/>
      <c r="I467" s="214">
        <v>0</v>
      </c>
      <c r="J467" s="34"/>
      <c r="K467" s="321" t="s">
        <v>63</v>
      </c>
    </row>
    <row r="468" spans="1:11" s="35" customFormat="1" ht="25.5">
      <c r="A468" s="302"/>
      <c r="B468" s="209"/>
      <c r="C468" s="502"/>
      <c r="D468" s="361"/>
      <c r="E468" s="503" t="s">
        <v>320</v>
      </c>
      <c r="F468" s="355"/>
      <c r="G468" s="45">
        <v>0</v>
      </c>
      <c r="H468" s="365"/>
      <c r="I468" s="214">
        <v>0</v>
      </c>
      <c r="J468" s="34"/>
      <c r="K468" s="321" t="s">
        <v>63</v>
      </c>
    </row>
    <row r="469" spans="1:9" s="131" customFormat="1" ht="12.75">
      <c r="A469" s="209"/>
      <c r="B469" s="431"/>
      <c r="C469" s="303"/>
      <c r="D469" s="578">
        <v>6057</v>
      </c>
      <c r="E469" s="388" t="s">
        <v>189</v>
      </c>
      <c r="F469" s="577">
        <v>31767.29</v>
      </c>
      <c r="G469" s="110">
        <v>0</v>
      </c>
      <c r="H469" s="96">
        <f>G469*100/F469</f>
        <v>0</v>
      </c>
      <c r="I469" s="67">
        <f>SUM(I471)</f>
        <v>0</v>
      </c>
    </row>
    <row r="470" spans="1:11" s="131" customFormat="1" ht="12.75">
      <c r="A470" s="62"/>
      <c r="B470" s="62"/>
      <c r="C470" s="167"/>
      <c r="D470" s="351"/>
      <c r="E470" s="579" t="s">
        <v>67</v>
      </c>
      <c r="F470" s="200"/>
      <c r="G470" s="182"/>
      <c r="H470" s="32" t="s">
        <v>63</v>
      </c>
      <c r="I470" s="33"/>
      <c r="K470" s="396">
        <f>SUM(F482:F500)</f>
        <v>10115637</v>
      </c>
    </row>
    <row r="471" spans="1:11" s="35" customFormat="1" ht="25.5">
      <c r="A471" s="502"/>
      <c r="B471" s="296"/>
      <c r="C471" s="502"/>
      <c r="D471" s="361"/>
      <c r="E471" s="503" t="s">
        <v>320</v>
      </c>
      <c r="F471" s="355"/>
      <c r="G471" s="45">
        <v>0</v>
      </c>
      <c r="H471" s="365"/>
      <c r="I471" s="214">
        <v>0</v>
      </c>
      <c r="J471" s="34"/>
      <c r="K471" s="321" t="s">
        <v>63</v>
      </c>
    </row>
    <row r="472" spans="1:10" s="35" customFormat="1" ht="12.75">
      <c r="A472" s="15" t="s">
        <v>60</v>
      </c>
      <c r="B472" s="16">
        <v>20</v>
      </c>
      <c r="C472" s="55"/>
      <c r="D472" s="55"/>
      <c r="E472" s="78"/>
      <c r="F472" s="55"/>
      <c r="G472" s="438" t="s">
        <v>63</v>
      </c>
      <c r="H472" s="79" t="s">
        <v>63</v>
      </c>
      <c r="I472" s="77"/>
      <c r="J472" s="34"/>
    </row>
    <row r="473" spans="1:10" s="35" customFormat="1" ht="13.5" thickBot="1">
      <c r="A473" s="15"/>
      <c r="B473" s="16"/>
      <c r="C473" s="55"/>
      <c r="D473" s="55"/>
      <c r="E473" s="78"/>
      <c r="F473" s="55"/>
      <c r="G473" s="438" t="s">
        <v>63</v>
      </c>
      <c r="H473" s="79"/>
      <c r="I473" s="77"/>
      <c r="J473" s="34"/>
    </row>
    <row r="474" spans="1:9" s="5" customFormat="1" ht="13.5" thickBot="1">
      <c r="A474" s="19" t="s">
        <v>29</v>
      </c>
      <c r="B474" s="20" t="s">
        <v>56</v>
      </c>
      <c r="C474" s="707" t="s">
        <v>39</v>
      </c>
      <c r="D474" s="708"/>
      <c r="E474" s="21" t="s">
        <v>28</v>
      </c>
      <c r="F474" s="20" t="s">
        <v>64</v>
      </c>
      <c r="G474" s="366" t="s">
        <v>65</v>
      </c>
      <c r="H474" s="22" t="s">
        <v>66</v>
      </c>
      <c r="I474" s="192" t="s">
        <v>71</v>
      </c>
    </row>
    <row r="475" spans="1:9" s="131" customFormat="1" ht="12.75">
      <c r="A475" s="302"/>
      <c r="B475" s="209"/>
      <c r="C475" s="303"/>
      <c r="D475" s="578">
        <v>6059</v>
      </c>
      <c r="E475" s="388" t="s">
        <v>189</v>
      </c>
      <c r="F475" s="577">
        <v>19312.71</v>
      </c>
      <c r="G475" s="110">
        <v>0</v>
      </c>
      <c r="H475" s="96">
        <f>G475*100/F475</f>
        <v>0</v>
      </c>
      <c r="I475" s="67">
        <f>SUM(I477)</f>
        <v>0</v>
      </c>
    </row>
    <row r="476" spans="1:11" s="131" customFormat="1" ht="12.75">
      <c r="A476" s="62"/>
      <c r="B476" s="62"/>
      <c r="C476" s="167"/>
      <c r="D476" s="351"/>
      <c r="E476" s="579" t="s">
        <v>67</v>
      </c>
      <c r="F476" s="200"/>
      <c r="G476" s="182"/>
      <c r="H476" s="32" t="s">
        <v>63</v>
      </c>
      <c r="I476" s="33"/>
      <c r="K476" s="396">
        <f>SUM(F445:F501)</f>
        <v>11066651.2</v>
      </c>
    </row>
    <row r="477" spans="1:11" s="35" customFormat="1" ht="25.5">
      <c r="A477" s="302"/>
      <c r="B477" s="302"/>
      <c r="C477" s="502"/>
      <c r="D477" s="361"/>
      <c r="E477" s="503" t="s">
        <v>320</v>
      </c>
      <c r="F477" s="355"/>
      <c r="G477" s="45">
        <v>0</v>
      </c>
      <c r="H477" s="365"/>
      <c r="I477" s="214">
        <v>0</v>
      </c>
      <c r="J477" s="34"/>
      <c r="K477" s="321" t="s">
        <v>63</v>
      </c>
    </row>
    <row r="478" spans="1:9" s="131" customFormat="1" ht="12.75">
      <c r="A478" s="302"/>
      <c r="B478" s="209"/>
      <c r="C478" s="303"/>
      <c r="D478" s="578">
        <v>6060</v>
      </c>
      <c r="E478" s="388" t="s">
        <v>187</v>
      </c>
      <c r="F478" s="577">
        <v>7300</v>
      </c>
      <c r="G478" s="110">
        <v>5835.8</v>
      </c>
      <c r="H478" s="96">
        <f>G478*100/F478</f>
        <v>79.94246575342466</v>
      </c>
      <c r="I478" s="67">
        <f>SUM(I480:I481)</f>
        <v>0</v>
      </c>
    </row>
    <row r="479" spans="1:13" s="131" customFormat="1" ht="12.75">
      <c r="A479" s="62"/>
      <c r="B479" s="62"/>
      <c r="C479" s="167"/>
      <c r="D479" s="351"/>
      <c r="E479" s="579" t="s">
        <v>67</v>
      </c>
      <c r="F479" s="200"/>
      <c r="G479" s="182"/>
      <c r="H479" s="32" t="s">
        <v>63</v>
      </c>
      <c r="I479" s="33"/>
      <c r="K479" s="396">
        <f>SUM(F485:F501)</f>
        <v>10239723</v>
      </c>
      <c r="M479" s="309">
        <f>SUM(G480:G481)</f>
        <v>5835.8</v>
      </c>
    </row>
    <row r="480" spans="1:11" s="35" customFormat="1" ht="25.5">
      <c r="A480" s="302"/>
      <c r="B480" s="302"/>
      <c r="C480" s="302"/>
      <c r="D480" s="330"/>
      <c r="E480" s="503" t="s">
        <v>321</v>
      </c>
      <c r="F480" s="355"/>
      <c r="G480" s="45">
        <v>3724.8</v>
      </c>
      <c r="H480" s="365"/>
      <c r="I480" s="214">
        <v>0</v>
      </c>
      <c r="J480" s="34"/>
      <c r="K480" s="321" t="s">
        <v>63</v>
      </c>
    </row>
    <row r="481" spans="1:11" s="35" customFormat="1" ht="25.5">
      <c r="A481" s="209"/>
      <c r="B481" s="502"/>
      <c r="C481" s="502"/>
      <c r="D481" s="361"/>
      <c r="E481" s="503" t="s">
        <v>322</v>
      </c>
      <c r="F481" s="355"/>
      <c r="G481" s="45">
        <v>2111</v>
      </c>
      <c r="H481" s="365"/>
      <c r="I481" s="214">
        <v>0</v>
      </c>
      <c r="J481" s="34"/>
      <c r="K481" s="321"/>
    </row>
    <row r="482" spans="1:9" s="35" customFormat="1" ht="12.75">
      <c r="A482" s="13"/>
      <c r="B482" s="91">
        <v>80106</v>
      </c>
      <c r="C482" s="8"/>
      <c r="D482" s="9"/>
      <c r="E482" s="25" t="s">
        <v>169</v>
      </c>
      <c r="F482" s="84">
        <f>SUM(F483)</f>
        <v>12000</v>
      </c>
      <c r="G482" s="84">
        <f>SUM(G483)</f>
        <v>0</v>
      </c>
      <c r="H482" s="26">
        <f>G482*100/F482</f>
        <v>0</v>
      </c>
      <c r="I482" s="58">
        <f>SUM(I483,I501)</f>
        <v>0</v>
      </c>
    </row>
    <row r="483" spans="1:11" s="35" customFormat="1" ht="38.25">
      <c r="A483" s="109"/>
      <c r="B483" s="123"/>
      <c r="C483" s="30"/>
      <c r="D483" s="29"/>
      <c r="E483" s="31" t="s">
        <v>80</v>
      </c>
      <c r="F483" s="128">
        <f>SUM(F485)</f>
        <v>12000</v>
      </c>
      <c r="G483" s="128">
        <f>SUM(G485)</f>
        <v>0</v>
      </c>
      <c r="H483" s="130">
        <f>G483*100/F483</f>
        <v>0</v>
      </c>
      <c r="I483" s="129">
        <f>SUM(I485)</f>
        <v>0</v>
      </c>
      <c r="J483" s="34"/>
      <c r="K483" s="321" t="s">
        <v>63</v>
      </c>
    </row>
    <row r="484" spans="1:9" s="131" customFormat="1" ht="12.75">
      <c r="A484" s="334"/>
      <c r="B484" s="370"/>
      <c r="C484" s="173"/>
      <c r="D484" s="173"/>
      <c r="E484" s="71" t="s">
        <v>67</v>
      </c>
      <c r="F484" s="200"/>
      <c r="G484" s="437"/>
      <c r="H484" s="68" t="s">
        <v>63</v>
      </c>
      <c r="I484" s="33"/>
    </row>
    <row r="485" spans="1:9" s="131" customFormat="1" ht="12.75">
      <c r="A485" s="36"/>
      <c r="B485" s="81"/>
      <c r="C485" s="38"/>
      <c r="D485" s="41">
        <v>2310</v>
      </c>
      <c r="E485" s="39" t="s">
        <v>207</v>
      </c>
      <c r="F485" s="87">
        <v>12000</v>
      </c>
      <c r="G485" s="468">
        <v>0</v>
      </c>
      <c r="H485" s="150">
        <f>G485*100/F485</f>
        <v>0</v>
      </c>
      <c r="I485" s="127">
        <v>0</v>
      </c>
    </row>
    <row r="486" spans="1:11" s="131" customFormat="1" ht="65.25" customHeight="1">
      <c r="A486" s="686"/>
      <c r="B486" s="75"/>
      <c r="C486" s="53"/>
      <c r="D486" s="53"/>
      <c r="E486" s="513" t="s">
        <v>170</v>
      </c>
      <c r="F486" s="52"/>
      <c r="G486" s="469"/>
      <c r="H486" s="68" t="s">
        <v>63</v>
      </c>
      <c r="I486" s="151"/>
      <c r="K486" s="309" t="s">
        <v>63</v>
      </c>
    </row>
    <row r="487" spans="1:11" s="35" customFormat="1" ht="12.75">
      <c r="A487" s="13"/>
      <c r="B487" s="91">
        <v>80110</v>
      </c>
      <c r="C487" s="8"/>
      <c r="D487" s="9"/>
      <c r="E487" s="25" t="s">
        <v>48</v>
      </c>
      <c r="F487" s="212">
        <f>SUM(F488)</f>
        <v>3409241</v>
      </c>
      <c r="G487" s="212">
        <f>SUM(G488)</f>
        <v>1923250.92</v>
      </c>
      <c r="H487" s="26">
        <f>G487*100/F487</f>
        <v>56.41287664908406</v>
      </c>
      <c r="I487" s="27">
        <f>SUM(I488)</f>
        <v>119581.03999999998</v>
      </c>
      <c r="J487" s="34"/>
      <c r="K487" s="321" t="s">
        <v>63</v>
      </c>
    </row>
    <row r="488" spans="1:9" s="56" customFormat="1" ht="38.25">
      <c r="A488" s="59"/>
      <c r="B488" s="196"/>
      <c r="C488" s="30"/>
      <c r="D488" s="29"/>
      <c r="E488" s="31" t="s">
        <v>0</v>
      </c>
      <c r="F488" s="128">
        <f>SUM(F490:F501)</f>
        <v>3409241</v>
      </c>
      <c r="G488" s="128">
        <f>SUM(G490:G501)</f>
        <v>1923250.92</v>
      </c>
      <c r="H488" s="130">
        <f>G488*100/F488</f>
        <v>56.41287664908406</v>
      </c>
      <c r="I488" s="129">
        <f>SUM(I490:I501)</f>
        <v>119581.03999999998</v>
      </c>
    </row>
    <row r="489" spans="1:9" s="56" customFormat="1" ht="12.75">
      <c r="A489" s="132"/>
      <c r="B489" s="425"/>
      <c r="C489" s="173"/>
      <c r="D489" s="173"/>
      <c r="E489" s="71" t="s">
        <v>67</v>
      </c>
      <c r="F489" s="379"/>
      <c r="G489" s="110"/>
      <c r="H489" s="130" t="s">
        <v>63</v>
      </c>
      <c r="I489" s="129"/>
    </row>
    <row r="490" spans="1:10" s="18" customFormat="1" ht="38.25">
      <c r="A490" s="62"/>
      <c r="B490" s="36"/>
      <c r="C490" s="64"/>
      <c r="D490" s="72">
        <v>3020</v>
      </c>
      <c r="E490" s="31" t="s">
        <v>204</v>
      </c>
      <c r="F490" s="105">
        <v>48000</v>
      </c>
      <c r="G490" s="110">
        <v>18213.35</v>
      </c>
      <c r="H490" s="32">
        <f aca="true" t="shared" si="18" ref="H490:H499">G490*100/F490</f>
        <v>37.94447916666666</v>
      </c>
      <c r="I490" s="33">
        <v>992.62</v>
      </c>
      <c r="J490" s="17"/>
    </row>
    <row r="491" spans="1:9" s="131" customFormat="1" ht="12.75">
      <c r="A491" s="62"/>
      <c r="B491" s="36"/>
      <c r="C491" s="64"/>
      <c r="D491" s="72">
        <v>3240</v>
      </c>
      <c r="E491" s="31" t="s">
        <v>205</v>
      </c>
      <c r="F491" s="105">
        <v>5800</v>
      </c>
      <c r="G491" s="110">
        <v>4700</v>
      </c>
      <c r="H491" s="32">
        <f t="shared" si="18"/>
        <v>81.03448275862068</v>
      </c>
      <c r="I491" s="33">
        <v>0</v>
      </c>
    </row>
    <row r="492" spans="1:10" s="35" customFormat="1" ht="12.75">
      <c r="A492" s="132"/>
      <c r="B492" s="172"/>
      <c r="C492" s="141"/>
      <c r="D492" s="72">
        <v>4010</v>
      </c>
      <c r="E492" s="31" t="s">
        <v>184</v>
      </c>
      <c r="F492" s="139">
        <v>2401916</v>
      </c>
      <c r="G492" s="110">
        <v>1253707.15</v>
      </c>
      <c r="H492" s="130">
        <f t="shared" si="18"/>
        <v>52.1961280078071</v>
      </c>
      <c r="I492" s="129">
        <v>72051.79</v>
      </c>
      <c r="J492" s="34"/>
    </row>
    <row r="493" spans="1:10" s="35" customFormat="1" ht="12.75">
      <c r="A493" s="539"/>
      <c r="B493" s="153"/>
      <c r="C493" s="141"/>
      <c r="D493" s="72">
        <v>4040</v>
      </c>
      <c r="E493" s="31" t="s">
        <v>193</v>
      </c>
      <c r="F493" s="142">
        <v>267806</v>
      </c>
      <c r="G493" s="110">
        <v>255398.59</v>
      </c>
      <c r="H493" s="130">
        <f t="shared" si="18"/>
        <v>95.36701567552632</v>
      </c>
      <c r="I493" s="129">
        <v>0</v>
      </c>
      <c r="J493" s="34"/>
    </row>
    <row r="494" spans="1:10" s="35" customFormat="1" ht="12.75">
      <c r="A494" s="15" t="s">
        <v>60</v>
      </c>
      <c r="B494" s="16">
        <v>21</v>
      </c>
      <c r="C494" s="55"/>
      <c r="D494" s="55"/>
      <c r="E494" s="78"/>
      <c r="F494" s="55"/>
      <c r="G494" s="438" t="s">
        <v>63</v>
      </c>
      <c r="H494" s="79" t="s">
        <v>63</v>
      </c>
      <c r="I494" s="77"/>
      <c r="J494" s="34"/>
    </row>
    <row r="495" spans="1:10" s="35" customFormat="1" ht="13.5" thickBot="1">
      <c r="A495" s="15"/>
      <c r="B495" s="16"/>
      <c r="C495" s="55"/>
      <c r="D495" s="55"/>
      <c r="E495" s="78"/>
      <c r="F495" s="55"/>
      <c r="G495" s="438" t="s">
        <v>63</v>
      </c>
      <c r="H495" s="79"/>
      <c r="I495" s="77"/>
      <c r="J495" s="34"/>
    </row>
    <row r="496" spans="1:9" s="5" customFormat="1" ht="13.5" thickBot="1">
      <c r="A496" s="19" t="s">
        <v>29</v>
      </c>
      <c r="B496" s="20" t="s">
        <v>56</v>
      </c>
      <c r="C496" s="707" t="s">
        <v>39</v>
      </c>
      <c r="D496" s="708"/>
      <c r="E496" s="21" t="s">
        <v>28</v>
      </c>
      <c r="F496" s="20" t="s">
        <v>64</v>
      </c>
      <c r="G496" s="366" t="s">
        <v>65</v>
      </c>
      <c r="H496" s="22" t="s">
        <v>66</v>
      </c>
      <c r="I496" s="192" t="s">
        <v>71</v>
      </c>
    </row>
    <row r="497" spans="1:10" s="35" customFormat="1" ht="12.75">
      <c r="A497" s="140"/>
      <c r="B497" s="132"/>
      <c r="C497" s="141"/>
      <c r="D497" s="72">
        <v>4110</v>
      </c>
      <c r="E497" s="31" t="s">
        <v>185</v>
      </c>
      <c r="F497" s="142">
        <v>466260</v>
      </c>
      <c r="G497" s="110">
        <v>248409.14</v>
      </c>
      <c r="H497" s="130">
        <f t="shared" si="18"/>
        <v>53.27695706258311</v>
      </c>
      <c r="I497" s="129">
        <v>41268.04</v>
      </c>
      <c r="J497" s="34"/>
    </row>
    <row r="498" spans="1:10" s="35" customFormat="1" ht="12.75">
      <c r="A498" s="132"/>
      <c r="B498" s="172"/>
      <c r="C498" s="141"/>
      <c r="D498" s="72">
        <v>4120</v>
      </c>
      <c r="E498" s="31" t="s">
        <v>186</v>
      </c>
      <c r="F498" s="146">
        <v>65673</v>
      </c>
      <c r="G498" s="110">
        <v>31162.69</v>
      </c>
      <c r="H498" s="148">
        <f t="shared" si="18"/>
        <v>47.45129657545719</v>
      </c>
      <c r="I498" s="129">
        <v>5268.59</v>
      </c>
      <c r="J498" s="34"/>
    </row>
    <row r="499" spans="1:10" s="35" customFormat="1" ht="12.75">
      <c r="A499" s="36"/>
      <c r="B499" s="81"/>
      <c r="C499" s="64"/>
      <c r="D499" s="72">
        <v>4140</v>
      </c>
      <c r="E499" s="31" t="s">
        <v>135</v>
      </c>
      <c r="F499" s="47">
        <v>3400</v>
      </c>
      <c r="G499" s="110">
        <v>596</v>
      </c>
      <c r="H499" s="32">
        <f t="shared" si="18"/>
        <v>17.529411764705884</v>
      </c>
      <c r="I499" s="33">
        <v>0</v>
      </c>
      <c r="J499" s="34"/>
    </row>
    <row r="500" spans="1:10" s="35" customFormat="1" ht="25.5">
      <c r="A500" s="132"/>
      <c r="B500" s="132"/>
      <c r="C500" s="141"/>
      <c r="D500" s="72">
        <v>4170</v>
      </c>
      <c r="E500" s="31" t="s">
        <v>190</v>
      </c>
      <c r="F500" s="146">
        <v>2300</v>
      </c>
      <c r="G500" s="110">
        <v>0</v>
      </c>
      <c r="H500" s="130">
        <f>G500*100/F500</f>
        <v>0</v>
      </c>
      <c r="I500" s="129">
        <v>0</v>
      </c>
      <c r="J500" s="34"/>
    </row>
    <row r="501" spans="1:9" s="131" customFormat="1" ht="12.75">
      <c r="A501" s="36"/>
      <c r="B501" s="75"/>
      <c r="C501" s="64"/>
      <c r="D501" s="72">
        <v>4440</v>
      </c>
      <c r="E501" s="31" t="s">
        <v>131</v>
      </c>
      <c r="F501" s="47">
        <v>148086</v>
      </c>
      <c r="G501" s="110">
        <v>111064</v>
      </c>
      <c r="H501" s="32">
        <f>G501*100/F501</f>
        <v>74.99966235835933</v>
      </c>
      <c r="I501" s="33">
        <v>0</v>
      </c>
    </row>
    <row r="502" spans="1:9" s="131" customFormat="1" ht="12.75">
      <c r="A502" s="13"/>
      <c r="B502" s="91">
        <v>80113</v>
      </c>
      <c r="C502" s="2"/>
      <c r="D502" s="3"/>
      <c r="E502" s="25" t="s">
        <v>47</v>
      </c>
      <c r="F502" s="180">
        <f>SUM(F503,F513,)</f>
        <v>714500</v>
      </c>
      <c r="G502" s="180">
        <f>SUM(G503,G513,)</f>
        <v>271143.98</v>
      </c>
      <c r="H502" s="346">
        <f>G502*100/F502</f>
        <v>37.94877256822953</v>
      </c>
      <c r="I502" s="580">
        <f>SUM(I503,I513,)</f>
        <v>35115.42</v>
      </c>
    </row>
    <row r="503" spans="1:9" s="131" customFormat="1" ht="12.75">
      <c r="A503" s="109"/>
      <c r="B503" s="123"/>
      <c r="C503" s="30"/>
      <c r="D503" s="29"/>
      <c r="E503" s="31" t="s">
        <v>61</v>
      </c>
      <c r="F503" s="90">
        <f>SUM(F505:F512)</f>
        <v>600500</v>
      </c>
      <c r="G503" s="90">
        <f>SUM(G505:G512)</f>
        <v>271143.98</v>
      </c>
      <c r="H503" s="32">
        <f>G503*100/F503</f>
        <v>45.15303580349708</v>
      </c>
      <c r="I503" s="33">
        <f>SUM(I505:I512)</f>
        <v>35115.42</v>
      </c>
    </row>
    <row r="504" spans="1:9" s="131" customFormat="1" ht="12.75">
      <c r="A504" s="140"/>
      <c r="B504" s="308"/>
      <c r="C504" s="133"/>
      <c r="D504" s="133"/>
      <c r="E504" s="39" t="s">
        <v>67</v>
      </c>
      <c r="F504" s="145"/>
      <c r="G504" s="156"/>
      <c r="H504" s="130" t="s">
        <v>63</v>
      </c>
      <c r="I504" s="129"/>
    </row>
    <row r="505" spans="1:10" s="35" customFormat="1" ht="12.75">
      <c r="A505" s="140"/>
      <c r="B505" s="132"/>
      <c r="C505" s="141"/>
      <c r="D505" s="72">
        <v>4010</v>
      </c>
      <c r="E505" s="31" t="s">
        <v>184</v>
      </c>
      <c r="F505" s="139">
        <v>20000</v>
      </c>
      <c r="G505" s="110">
        <v>11815.32</v>
      </c>
      <c r="H505" s="130">
        <f aca="true" t="shared" si="19" ref="H505:H519">G505*100/F505</f>
        <v>59.0766</v>
      </c>
      <c r="I505" s="129">
        <v>621.27</v>
      </c>
      <c r="J505" s="34"/>
    </row>
    <row r="506" spans="1:10" s="35" customFormat="1" ht="12.75">
      <c r="A506" s="140"/>
      <c r="B506" s="132"/>
      <c r="C506" s="141"/>
      <c r="D506" s="72">
        <v>4110</v>
      </c>
      <c r="E506" s="31" t="s">
        <v>185</v>
      </c>
      <c r="F506" s="142">
        <v>8000</v>
      </c>
      <c r="G506" s="110">
        <v>5517.54</v>
      </c>
      <c r="H506" s="130">
        <f t="shared" si="19"/>
        <v>68.96925</v>
      </c>
      <c r="I506" s="129">
        <v>874.82</v>
      </c>
      <c r="J506" s="34"/>
    </row>
    <row r="507" spans="1:9" s="56" customFormat="1" ht="12.75">
      <c r="A507" s="132"/>
      <c r="B507" s="172"/>
      <c r="C507" s="141"/>
      <c r="D507" s="72">
        <v>4120</v>
      </c>
      <c r="E507" s="31" t="s">
        <v>186</v>
      </c>
      <c r="F507" s="146">
        <v>1000</v>
      </c>
      <c r="G507" s="110">
        <v>0</v>
      </c>
      <c r="H507" s="130">
        <f t="shared" si="19"/>
        <v>0</v>
      </c>
      <c r="I507" s="129">
        <v>0</v>
      </c>
    </row>
    <row r="508" spans="1:9" s="56" customFormat="1" ht="25.5">
      <c r="A508" s="140"/>
      <c r="B508" s="132"/>
      <c r="C508" s="141"/>
      <c r="D508" s="72">
        <v>4170</v>
      </c>
      <c r="E508" s="31" t="s">
        <v>190</v>
      </c>
      <c r="F508" s="146">
        <v>40000</v>
      </c>
      <c r="G508" s="110">
        <v>20612.69</v>
      </c>
      <c r="H508" s="130">
        <f t="shared" si="19"/>
        <v>51.531724999999994</v>
      </c>
      <c r="I508" s="129">
        <v>795.49</v>
      </c>
    </row>
    <row r="509" spans="1:10" s="18" customFormat="1" ht="12.75">
      <c r="A509" s="62"/>
      <c r="B509" s="36"/>
      <c r="C509" s="64"/>
      <c r="D509" s="72">
        <v>4210</v>
      </c>
      <c r="E509" s="31" t="s">
        <v>122</v>
      </c>
      <c r="F509" s="47">
        <v>66000</v>
      </c>
      <c r="G509" s="110">
        <v>31284.39</v>
      </c>
      <c r="H509" s="130">
        <f t="shared" si="19"/>
        <v>47.40059090909091</v>
      </c>
      <c r="I509" s="33">
        <v>0</v>
      </c>
      <c r="J509" s="17"/>
    </row>
    <row r="510" spans="1:10" s="35" customFormat="1" ht="12.75">
      <c r="A510" s="62"/>
      <c r="B510" s="36"/>
      <c r="C510" s="64"/>
      <c r="D510" s="72">
        <v>4270</v>
      </c>
      <c r="E510" s="31" t="s">
        <v>123</v>
      </c>
      <c r="F510" s="47">
        <v>12000</v>
      </c>
      <c r="G510" s="110">
        <v>4182.55</v>
      </c>
      <c r="H510" s="130">
        <f t="shared" si="19"/>
        <v>34.85458333333333</v>
      </c>
      <c r="I510" s="33">
        <v>0</v>
      </c>
      <c r="J510" s="34"/>
    </row>
    <row r="511" spans="1:9" s="35" customFormat="1" ht="12.75">
      <c r="A511" s="62"/>
      <c r="B511" s="36"/>
      <c r="C511" s="64"/>
      <c r="D511" s="72">
        <v>4300</v>
      </c>
      <c r="E511" s="31" t="s">
        <v>125</v>
      </c>
      <c r="F511" s="47">
        <v>450000</v>
      </c>
      <c r="G511" s="110">
        <v>196291.49</v>
      </c>
      <c r="H511" s="130">
        <f t="shared" si="19"/>
        <v>43.62033111111111</v>
      </c>
      <c r="I511" s="33">
        <v>32823.84</v>
      </c>
    </row>
    <row r="512" spans="1:9" s="137" customFormat="1" ht="25.5">
      <c r="A512" s="62"/>
      <c r="B512" s="75"/>
      <c r="C512" s="64"/>
      <c r="D512" s="72">
        <v>4400</v>
      </c>
      <c r="E512" s="31" t="s">
        <v>127</v>
      </c>
      <c r="F512" s="47">
        <v>3500</v>
      </c>
      <c r="G512" s="110">
        <v>1440</v>
      </c>
      <c r="H512" s="130">
        <f t="shared" si="19"/>
        <v>41.142857142857146</v>
      </c>
      <c r="I512" s="33">
        <v>0</v>
      </c>
    </row>
    <row r="513" spans="1:9" s="5" customFormat="1" ht="12.75">
      <c r="A513" s="132"/>
      <c r="B513" s="172"/>
      <c r="C513" s="141"/>
      <c r="D513" s="141"/>
      <c r="E513" s="31" t="s">
        <v>13</v>
      </c>
      <c r="F513" s="47">
        <f>SUM(F515)</f>
        <v>114000</v>
      </c>
      <c r="G513" s="47">
        <f>SUM(G515)</f>
        <v>0</v>
      </c>
      <c r="H513" s="130">
        <f t="shared" si="19"/>
        <v>0</v>
      </c>
      <c r="I513" s="285">
        <f>SUM(I515)</f>
        <v>0</v>
      </c>
    </row>
    <row r="514" spans="1:11" s="131" customFormat="1" ht="12.75">
      <c r="A514" s="62"/>
      <c r="B514" s="60" t="s">
        <v>63</v>
      </c>
      <c r="C514" s="69"/>
      <c r="D514" s="69"/>
      <c r="E514" s="71" t="s">
        <v>67</v>
      </c>
      <c r="F514" s="200"/>
      <c r="G514" s="110"/>
      <c r="H514" s="32" t="s">
        <v>63</v>
      </c>
      <c r="I514" s="33"/>
      <c r="K514" s="396">
        <f>SUM(F546:F575)</f>
        <v>7538290</v>
      </c>
    </row>
    <row r="515" spans="1:9" s="131" customFormat="1" ht="12.75">
      <c r="A515" s="302"/>
      <c r="B515" s="209"/>
      <c r="C515" s="504"/>
      <c r="D515" s="505">
        <v>6060</v>
      </c>
      <c r="E515" s="388" t="s">
        <v>187</v>
      </c>
      <c r="F515" s="577">
        <v>114000</v>
      </c>
      <c r="G515" s="110">
        <v>0</v>
      </c>
      <c r="H515" s="96">
        <f>G515*100/F515</f>
        <v>0</v>
      </c>
      <c r="I515" s="67">
        <v>0</v>
      </c>
    </row>
    <row r="516" spans="1:11" s="131" customFormat="1" ht="12.75">
      <c r="A516" s="62"/>
      <c r="B516" s="62"/>
      <c r="C516" s="167"/>
      <c r="D516" s="351"/>
      <c r="E516" s="579" t="s">
        <v>67</v>
      </c>
      <c r="F516" s="200"/>
      <c r="G516" s="182"/>
      <c r="H516" s="32" t="s">
        <v>63</v>
      </c>
      <c r="I516" s="33"/>
      <c r="K516" s="396">
        <f>SUM(F531:F540)</f>
        <v>1153317</v>
      </c>
    </row>
    <row r="517" spans="1:11" s="35" customFormat="1" ht="12.75">
      <c r="A517" s="302"/>
      <c r="B517" s="296"/>
      <c r="C517" s="302"/>
      <c r="D517" s="330"/>
      <c r="E517" s="503" t="s">
        <v>244</v>
      </c>
      <c r="F517" s="355"/>
      <c r="G517" s="45">
        <v>0</v>
      </c>
      <c r="H517" s="365"/>
      <c r="I517" s="214">
        <v>0</v>
      </c>
      <c r="J517" s="34"/>
      <c r="K517" s="321" t="s">
        <v>63</v>
      </c>
    </row>
    <row r="518" spans="1:10" s="35" customFormat="1" ht="12.75">
      <c r="A518" s="1"/>
      <c r="B518" s="294">
        <v>80146</v>
      </c>
      <c r="C518" s="2"/>
      <c r="D518" s="3"/>
      <c r="E518" s="25" t="s">
        <v>37</v>
      </c>
      <c r="F518" s="189">
        <f>SUM(F519)</f>
        <v>154507</v>
      </c>
      <c r="G518" s="472">
        <f>SUM(G519)</f>
        <v>75625.49</v>
      </c>
      <c r="H518" s="26">
        <f t="shared" si="19"/>
        <v>48.94631958422596</v>
      </c>
      <c r="I518" s="27">
        <f>SUM(I519)</f>
        <v>800</v>
      </c>
      <c r="J518" s="34"/>
    </row>
    <row r="519" spans="1:10" s="35" customFormat="1" ht="12.75">
      <c r="A519" s="109"/>
      <c r="B519" s="123"/>
      <c r="C519" s="30"/>
      <c r="D519" s="29"/>
      <c r="E519" s="31" t="s">
        <v>61</v>
      </c>
      <c r="F519" s="61">
        <f>SUM(F521:F528)</f>
        <v>154507</v>
      </c>
      <c r="G519" s="470">
        <f>SUM(G521:G528)</f>
        <v>75625.49</v>
      </c>
      <c r="H519" s="347">
        <f t="shared" si="19"/>
        <v>48.94631958422596</v>
      </c>
      <c r="I519" s="110">
        <f>SUM(I521:I528)</f>
        <v>800</v>
      </c>
      <c r="J519" s="34"/>
    </row>
    <row r="520" spans="1:10" s="35" customFormat="1" ht="12.75">
      <c r="A520" s="104"/>
      <c r="B520" s="63"/>
      <c r="C520" s="38"/>
      <c r="D520" s="38"/>
      <c r="E520" s="39" t="s">
        <v>67</v>
      </c>
      <c r="F520" s="134"/>
      <c r="G520" s="156"/>
      <c r="H520" s="154" t="s">
        <v>63</v>
      </c>
      <c r="I520" s="155"/>
      <c r="J520" s="34"/>
    </row>
    <row r="521" spans="1:10" s="35" customFormat="1" ht="25.5">
      <c r="A521" s="333"/>
      <c r="B521" s="208"/>
      <c r="C521" s="138"/>
      <c r="D521" s="72">
        <v>4170</v>
      </c>
      <c r="E521" s="31" t="s">
        <v>190</v>
      </c>
      <c r="F521" s="146">
        <v>2000</v>
      </c>
      <c r="G521" s="110">
        <v>0</v>
      </c>
      <c r="H521" s="148">
        <f aca="true" t="shared" si="20" ref="H521:H530">G521*100/F521</f>
        <v>0</v>
      </c>
      <c r="I521" s="129">
        <v>0</v>
      </c>
      <c r="J521" s="34"/>
    </row>
    <row r="522" spans="1:10" s="35" customFormat="1" ht="12.75">
      <c r="A522" s="62"/>
      <c r="B522" s="36"/>
      <c r="C522" s="64"/>
      <c r="D522" s="72">
        <v>4210</v>
      </c>
      <c r="E522" s="31" t="s">
        <v>122</v>
      </c>
      <c r="F522" s="47">
        <v>14093</v>
      </c>
      <c r="G522" s="110">
        <v>8658.41</v>
      </c>
      <c r="H522" s="32">
        <f t="shared" si="20"/>
        <v>61.4376640885546</v>
      </c>
      <c r="I522" s="33">
        <v>0</v>
      </c>
      <c r="J522" s="34"/>
    </row>
    <row r="523" spans="1:9" s="5" customFormat="1" ht="12.75">
      <c r="A523" s="74"/>
      <c r="B523" s="75"/>
      <c r="C523" s="64"/>
      <c r="D523" s="72">
        <v>4300</v>
      </c>
      <c r="E523" s="31" t="s">
        <v>125</v>
      </c>
      <c r="F523" s="47">
        <v>76833</v>
      </c>
      <c r="G523" s="110">
        <v>34061.78</v>
      </c>
      <c r="H523" s="32">
        <f t="shared" si="20"/>
        <v>44.33222703786134</v>
      </c>
      <c r="I523" s="33">
        <v>0</v>
      </c>
    </row>
    <row r="524" spans="1:10" s="35" customFormat="1" ht="12.75">
      <c r="A524" s="15" t="s">
        <v>60</v>
      </c>
      <c r="B524" s="16">
        <v>22</v>
      </c>
      <c r="C524" s="55"/>
      <c r="D524" s="55"/>
      <c r="E524" s="78"/>
      <c r="F524" s="55"/>
      <c r="G524" s="438"/>
      <c r="H524" s="79" t="s">
        <v>63</v>
      </c>
      <c r="I524" s="77"/>
      <c r="J524" s="34"/>
    </row>
    <row r="525" spans="1:10" s="35" customFormat="1" ht="13.5" thickBot="1">
      <c r="A525" s="15"/>
      <c r="B525" s="16"/>
      <c r="C525" s="55"/>
      <c r="D525" s="55"/>
      <c r="E525" s="78"/>
      <c r="F525" s="55"/>
      <c r="G525" s="438"/>
      <c r="H525" s="79"/>
      <c r="I525" s="77"/>
      <c r="J525" s="34"/>
    </row>
    <row r="526" spans="1:9" s="5" customFormat="1" ht="13.5" thickBot="1">
      <c r="A526" s="19" t="s">
        <v>29</v>
      </c>
      <c r="B526" s="20" t="s">
        <v>56</v>
      </c>
      <c r="C526" s="707" t="s">
        <v>39</v>
      </c>
      <c r="D526" s="708"/>
      <c r="E526" s="21" t="s">
        <v>28</v>
      </c>
      <c r="F526" s="20" t="s">
        <v>64</v>
      </c>
      <c r="G526" s="366" t="s">
        <v>65</v>
      </c>
      <c r="H526" s="22" t="s">
        <v>66</v>
      </c>
      <c r="I526" s="192" t="s">
        <v>71</v>
      </c>
    </row>
    <row r="527" spans="1:9" s="35" customFormat="1" ht="12.75">
      <c r="A527" s="36"/>
      <c r="B527" s="81"/>
      <c r="C527" s="64"/>
      <c r="D527" s="72">
        <v>4410</v>
      </c>
      <c r="E527" s="31" t="s">
        <v>128</v>
      </c>
      <c r="F527" s="47">
        <v>6381</v>
      </c>
      <c r="G527" s="110">
        <v>1327.72</v>
      </c>
      <c r="H527" s="32">
        <f t="shared" si="20"/>
        <v>20.80739695972418</v>
      </c>
      <c r="I527" s="33">
        <v>0</v>
      </c>
    </row>
    <row r="528" spans="1:9" s="131" customFormat="1" ht="25.5">
      <c r="A528" s="36"/>
      <c r="B528" s="352"/>
      <c r="C528" s="64"/>
      <c r="D528" s="72">
        <v>4700</v>
      </c>
      <c r="E528" s="31" t="s">
        <v>149</v>
      </c>
      <c r="F528" s="47">
        <v>55200</v>
      </c>
      <c r="G528" s="110">
        <v>31577.58</v>
      </c>
      <c r="H528" s="32">
        <f t="shared" si="20"/>
        <v>57.20576086956522</v>
      </c>
      <c r="I528" s="33">
        <v>800</v>
      </c>
    </row>
    <row r="529" spans="1:9" s="131" customFormat="1" ht="12.75">
      <c r="A529" s="13"/>
      <c r="B529" s="91">
        <v>80148</v>
      </c>
      <c r="C529" s="2"/>
      <c r="D529" s="3"/>
      <c r="E529" s="25" t="s">
        <v>106</v>
      </c>
      <c r="F529" s="57">
        <f>SUM(F530)</f>
        <v>1190000</v>
      </c>
      <c r="G529" s="57">
        <f>SUM(G530)</f>
        <v>546768.85</v>
      </c>
      <c r="H529" s="346">
        <f t="shared" si="20"/>
        <v>45.94696218487395</v>
      </c>
      <c r="I529" s="627">
        <f>SUM(I530)</f>
        <v>14465.32</v>
      </c>
    </row>
    <row r="530" spans="1:9" s="131" customFormat="1" ht="12.75">
      <c r="A530" s="109"/>
      <c r="B530" s="123"/>
      <c r="C530" s="30"/>
      <c r="D530" s="29"/>
      <c r="E530" s="31" t="s">
        <v>61</v>
      </c>
      <c r="F530" s="61">
        <f>SUM(F532:F546)</f>
        <v>1190000</v>
      </c>
      <c r="G530" s="470">
        <f>SUM(G532:G546)</f>
        <v>546768.85</v>
      </c>
      <c r="H530" s="68">
        <f t="shared" si="20"/>
        <v>45.94696218487395</v>
      </c>
      <c r="I530" s="33">
        <f>SUM(I532:I546)</f>
        <v>14465.32</v>
      </c>
    </row>
    <row r="531" spans="1:9" s="131" customFormat="1" ht="12.75">
      <c r="A531" s="104"/>
      <c r="B531" s="63"/>
      <c r="C531" s="38"/>
      <c r="D531" s="38"/>
      <c r="E531" s="39" t="s">
        <v>67</v>
      </c>
      <c r="F531" s="134"/>
      <c r="G531" s="156"/>
      <c r="H531" s="154" t="s">
        <v>63</v>
      </c>
      <c r="I531" s="155"/>
    </row>
    <row r="532" spans="1:10" s="35" customFormat="1" ht="12.75">
      <c r="A532" s="333"/>
      <c r="B532" s="208"/>
      <c r="C532" s="138"/>
      <c r="D532" s="72">
        <v>4010</v>
      </c>
      <c r="E532" s="31" t="s">
        <v>184</v>
      </c>
      <c r="F532" s="139">
        <v>398502</v>
      </c>
      <c r="G532" s="110">
        <v>185971.09</v>
      </c>
      <c r="H532" s="130">
        <f aca="true" t="shared" si="21" ref="H532:H537">G532*100/F532</f>
        <v>46.667542446462</v>
      </c>
      <c r="I532" s="129">
        <v>8401.39</v>
      </c>
      <c r="J532" s="34"/>
    </row>
    <row r="533" spans="1:10" s="35" customFormat="1" ht="12.75">
      <c r="A533" s="140"/>
      <c r="B533" s="132"/>
      <c r="C533" s="141"/>
      <c r="D533" s="72">
        <v>4040</v>
      </c>
      <c r="E533" s="31" t="s">
        <v>193</v>
      </c>
      <c r="F533" s="142">
        <v>28871</v>
      </c>
      <c r="G533" s="110">
        <v>28689.19</v>
      </c>
      <c r="H533" s="130">
        <f t="shared" si="21"/>
        <v>99.3702677427176</v>
      </c>
      <c r="I533" s="129">
        <v>0</v>
      </c>
      <c r="J533" s="34"/>
    </row>
    <row r="534" spans="1:10" s="35" customFormat="1" ht="12.75">
      <c r="A534" s="140"/>
      <c r="B534" s="132"/>
      <c r="C534" s="141"/>
      <c r="D534" s="72">
        <v>4110</v>
      </c>
      <c r="E534" s="31" t="s">
        <v>185</v>
      </c>
      <c r="F534" s="142">
        <v>72490</v>
      </c>
      <c r="G534" s="110">
        <v>35796</v>
      </c>
      <c r="H534" s="130">
        <f t="shared" si="21"/>
        <v>49.3806042212719</v>
      </c>
      <c r="I534" s="129">
        <v>5285.57</v>
      </c>
      <c r="J534" s="34"/>
    </row>
    <row r="535" spans="1:10" s="35" customFormat="1" ht="12.75">
      <c r="A535" s="132"/>
      <c r="B535" s="172"/>
      <c r="C535" s="141"/>
      <c r="D535" s="72">
        <v>4120</v>
      </c>
      <c r="E535" s="31" t="s">
        <v>186</v>
      </c>
      <c r="F535" s="146">
        <v>9320</v>
      </c>
      <c r="G535" s="110">
        <v>3792.83</v>
      </c>
      <c r="H535" s="148">
        <f t="shared" si="21"/>
        <v>40.6956008583691</v>
      </c>
      <c r="I535" s="129">
        <v>559.32</v>
      </c>
      <c r="J535" s="34"/>
    </row>
    <row r="536" spans="1:10" s="35" customFormat="1" ht="12.75">
      <c r="A536" s="36"/>
      <c r="B536" s="81"/>
      <c r="C536" s="64"/>
      <c r="D536" s="72">
        <v>4210</v>
      </c>
      <c r="E536" s="31" t="s">
        <v>122</v>
      </c>
      <c r="F536" s="47">
        <v>36050</v>
      </c>
      <c r="G536" s="110">
        <v>2907.47</v>
      </c>
      <c r="H536" s="32">
        <f t="shared" si="21"/>
        <v>8.0651040221914</v>
      </c>
      <c r="I536" s="33">
        <v>219.04</v>
      </c>
      <c r="J536" s="34"/>
    </row>
    <row r="537" spans="1:10" s="35" customFormat="1" ht="12.75">
      <c r="A537" s="36"/>
      <c r="B537" s="81"/>
      <c r="C537" s="64"/>
      <c r="D537" s="72">
        <v>4220</v>
      </c>
      <c r="E537" s="31" t="s">
        <v>139</v>
      </c>
      <c r="F537" s="47">
        <v>493000</v>
      </c>
      <c r="G537" s="110">
        <v>235929.17</v>
      </c>
      <c r="H537" s="32">
        <f t="shared" si="21"/>
        <v>47.8558154158215</v>
      </c>
      <c r="I537" s="33">
        <v>0</v>
      </c>
      <c r="J537" s="34"/>
    </row>
    <row r="538" spans="1:10" s="35" customFormat="1" ht="12.75">
      <c r="A538" s="36"/>
      <c r="B538" s="81"/>
      <c r="C538" s="64"/>
      <c r="D538" s="72">
        <v>4260</v>
      </c>
      <c r="E538" s="31" t="s">
        <v>126</v>
      </c>
      <c r="F538" s="47">
        <v>79000</v>
      </c>
      <c r="G538" s="110">
        <v>32634.57</v>
      </c>
      <c r="H538" s="32">
        <f aca="true" t="shared" si="22" ref="H538:H543">G538*100/F538</f>
        <v>41.30958227848101</v>
      </c>
      <c r="I538" s="33">
        <v>0</v>
      </c>
      <c r="J538" s="34"/>
    </row>
    <row r="539" spans="1:9" s="56" customFormat="1" ht="12.75">
      <c r="A539" s="36"/>
      <c r="B539" s="81"/>
      <c r="C539" s="64"/>
      <c r="D539" s="72">
        <v>4270</v>
      </c>
      <c r="E539" s="31" t="s">
        <v>123</v>
      </c>
      <c r="F539" s="47">
        <v>34684</v>
      </c>
      <c r="G539" s="110">
        <v>498.15</v>
      </c>
      <c r="H539" s="32">
        <f t="shared" si="22"/>
        <v>1.4362530273324876</v>
      </c>
      <c r="I539" s="33">
        <v>0</v>
      </c>
    </row>
    <row r="540" spans="1:9" s="56" customFormat="1" ht="12.75">
      <c r="A540" s="36"/>
      <c r="B540" s="81"/>
      <c r="C540" s="64"/>
      <c r="D540" s="72">
        <v>4280</v>
      </c>
      <c r="E540" s="31" t="s">
        <v>124</v>
      </c>
      <c r="F540" s="47">
        <v>1400</v>
      </c>
      <c r="G540" s="110">
        <v>99</v>
      </c>
      <c r="H540" s="32">
        <f>G540*100/F540</f>
        <v>7.071428571428571</v>
      </c>
      <c r="I540" s="33">
        <v>0</v>
      </c>
    </row>
    <row r="541" spans="1:10" s="18" customFormat="1" ht="12.75">
      <c r="A541" s="36"/>
      <c r="B541" s="81"/>
      <c r="C541" s="64"/>
      <c r="D541" s="72">
        <v>4300</v>
      </c>
      <c r="E541" s="31" t="s">
        <v>125</v>
      </c>
      <c r="F541" s="47">
        <v>2600</v>
      </c>
      <c r="G541" s="110">
        <v>1082.4</v>
      </c>
      <c r="H541" s="32">
        <f>G541*100/F541</f>
        <v>41.63076923076924</v>
      </c>
      <c r="I541" s="33">
        <v>0</v>
      </c>
      <c r="J541" s="17"/>
    </row>
    <row r="542" spans="1:10" s="35" customFormat="1" ht="12.75">
      <c r="A542" s="36"/>
      <c r="B542" s="81"/>
      <c r="C542" s="64"/>
      <c r="D542" s="72">
        <v>4360</v>
      </c>
      <c r="E542" s="31" t="s">
        <v>167</v>
      </c>
      <c r="F542" s="47">
        <v>1000</v>
      </c>
      <c r="G542" s="110">
        <v>71.34</v>
      </c>
      <c r="H542" s="32">
        <f t="shared" si="22"/>
        <v>7.134</v>
      </c>
      <c r="I542" s="33">
        <v>0</v>
      </c>
      <c r="J542" s="34"/>
    </row>
    <row r="543" spans="1:9" s="35" customFormat="1" ht="25.5">
      <c r="A543" s="36"/>
      <c r="B543" s="81"/>
      <c r="C543" s="64"/>
      <c r="D543" s="72">
        <v>4400</v>
      </c>
      <c r="E543" s="31" t="s">
        <v>127</v>
      </c>
      <c r="F543" s="47">
        <v>12000</v>
      </c>
      <c r="G543" s="110">
        <v>5720.64</v>
      </c>
      <c r="H543" s="32">
        <f t="shared" si="22"/>
        <v>47.672</v>
      </c>
      <c r="I543" s="33">
        <v>0</v>
      </c>
    </row>
    <row r="544" spans="1:9" s="56" customFormat="1" ht="12.75">
      <c r="A544" s="62"/>
      <c r="B544" s="36"/>
      <c r="C544" s="64"/>
      <c r="D544" s="72">
        <v>4440</v>
      </c>
      <c r="E544" s="31" t="s">
        <v>131</v>
      </c>
      <c r="F544" s="47">
        <v>16583</v>
      </c>
      <c r="G544" s="110">
        <v>12437</v>
      </c>
      <c r="H544" s="32">
        <f>G544*100/F544</f>
        <v>74.99849243200869</v>
      </c>
      <c r="I544" s="33">
        <v>0</v>
      </c>
    </row>
    <row r="545" spans="1:10" s="18" customFormat="1" ht="25.5">
      <c r="A545" s="62"/>
      <c r="B545" s="36"/>
      <c r="C545" s="64"/>
      <c r="D545" s="72">
        <v>4520</v>
      </c>
      <c r="E545" s="31" t="s">
        <v>133</v>
      </c>
      <c r="F545" s="47">
        <v>3000</v>
      </c>
      <c r="G545" s="110">
        <v>1140</v>
      </c>
      <c r="H545" s="32">
        <f>G545*100/F545</f>
        <v>38</v>
      </c>
      <c r="I545" s="33">
        <v>0</v>
      </c>
      <c r="J545" s="17"/>
    </row>
    <row r="546" spans="1:10" s="35" customFormat="1" ht="25.5">
      <c r="A546" s="36"/>
      <c r="B546" s="352"/>
      <c r="C546" s="64"/>
      <c r="D546" s="72">
        <v>4700</v>
      </c>
      <c r="E546" s="31" t="s">
        <v>149</v>
      </c>
      <c r="F546" s="47">
        <v>1500</v>
      </c>
      <c r="G546" s="110">
        <v>0</v>
      </c>
      <c r="H546" s="32">
        <f>G546*100/F546</f>
        <v>0</v>
      </c>
      <c r="I546" s="33">
        <v>0</v>
      </c>
      <c r="J546" s="34"/>
    </row>
    <row r="547" spans="1:9" s="35" customFormat="1" ht="63.75">
      <c r="A547" s="13"/>
      <c r="B547" s="91">
        <v>80149</v>
      </c>
      <c r="C547" s="2"/>
      <c r="D547" s="3"/>
      <c r="E547" s="25" t="s">
        <v>171</v>
      </c>
      <c r="F547" s="84">
        <f>SUM(F548)</f>
        <v>888100</v>
      </c>
      <c r="G547" s="84">
        <f>SUM(G548)</f>
        <v>367128.62</v>
      </c>
      <c r="H547" s="26">
        <f>G547*100/F547</f>
        <v>41.338657808805316</v>
      </c>
      <c r="I547" s="58">
        <f>SUM(I548)</f>
        <v>0</v>
      </c>
    </row>
    <row r="548" spans="1:11" s="35" customFormat="1" ht="12.75">
      <c r="A548" s="109"/>
      <c r="B548" s="123"/>
      <c r="C548" s="30"/>
      <c r="D548" s="29"/>
      <c r="E548" s="31" t="s">
        <v>172</v>
      </c>
      <c r="F548" s="128">
        <f>SUM(F553:F557)</f>
        <v>888100</v>
      </c>
      <c r="G548" s="128">
        <f>SUM(G553:G554)</f>
        <v>367128.62</v>
      </c>
      <c r="H548" s="130">
        <f>G548*100/F548</f>
        <v>41.338657808805316</v>
      </c>
      <c r="I548" s="129">
        <f>SUM(I553:I554)</f>
        <v>0</v>
      </c>
      <c r="J548" s="34"/>
      <c r="K548" s="321" t="s">
        <v>63</v>
      </c>
    </row>
    <row r="549" spans="1:9" s="131" customFormat="1" ht="12.75">
      <c r="A549" s="539"/>
      <c r="B549" s="370"/>
      <c r="C549" s="173"/>
      <c r="D549" s="173"/>
      <c r="E549" s="71" t="s">
        <v>67</v>
      </c>
      <c r="F549" s="200"/>
      <c r="G549" s="437"/>
      <c r="H549" s="68" t="s">
        <v>63</v>
      </c>
      <c r="I549" s="33"/>
    </row>
    <row r="550" spans="1:9" s="44" customFormat="1" ht="12.75">
      <c r="A550" s="15" t="s">
        <v>60</v>
      </c>
      <c r="B550" s="16">
        <v>23</v>
      </c>
      <c r="C550" s="55"/>
      <c r="D550" s="55"/>
      <c r="E550" s="78"/>
      <c r="F550" s="55"/>
      <c r="G550" s="438"/>
      <c r="H550" s="79" t="s">
        <v>63</v>
      </c>
      <c r="I550" s="77"/>
    </row>
    <row r="551" spans="1:9" s="44" customFormat="1" ht="13.5" thickBot="1">
      <c r="A551" s="15"/>
      <c r="B551" s="16"/>
      <c r="C551" s="55"/>
      <c r="D551" s="55"/>
      <c r="E551" s="78"/>
      <c r="F551" s="55"/>
      <c r="G551" s="438"/>
      <c r="H551" s="79"/>
      <c r="I551" s="77"/>
    </row>
    <row r="552" spans="1:9" s="44" customFormat="1" ht="13.5" thickBot="1">
      <c r="A552" s="19" t="s">
        <v>29</v>
      </c>
      <c r="B552" s="20" t="s">
        <v>56</v>
      </c>
      <c r="C552" s="707" t="s">
        <v>39</v>
      </c>
      <c r="D552" s="708"/>
      <c r="E552" s="21" t="s">
        <v>28</v>
      </c>
      <c r="F552" s="20" t="s">
        <v>64</v>
      </c>
      <c r="G552" s="366" t="s">
        <v>65</v>
      </c>
      <c r="H552" s="22" t="s">
        <v>66</v>
      </c>
      <c r="I552" s="192" t="s">
        <v>71</v>
      </c>
    </row>
    <row r="553" spans="1:9" s="131" customFormat="1" ht="12.75">
      <c r="A553" s="62"/>
      <c r="B553" s="36"/>
      <c r="C553" s="38"/>
      <c r="D553" s="41">
        <v>2540</v>
      </c>
      <c r="E553" s="39" t="s">
        <v>208</v>
      </c>
      <c r="F553" s="87">
        <v>850000</v>
      </c>
      <c r="G553" s="468">
        <v>367128.62</v>
      </c>
      <c r="H553" s="150">
        <f>G553*100/F553</f>
        <v>43.191602352941175</v>
      </c>
      <c r="I553" s="127">
        <v>0</v>
      </c>
    </row>
    <row r="554" spans="1:11" s="131" customFormat="1" ht="51">
      <c r="A554" s="104"/>
      <c r="B554" s="36"/>
      <c r="C554" s="53"/>
      <c r="D554" s="53"/>
      <c r="E554" s="54" t="s">
        <v>101</v>
      </c>
      <c r="F554" s="52"/>
      <c r="G554" s="469"/>
      <c r="H554" s="68" t="s">
        <v>63</v>
      </c>
      <c r="I554" s="151"/>
      <c r="K554" s="309" t="s">
        <v>63</v>
      </c>
    </row>
    <row r="555" spans="1:10" s="35" customFormat="1" ht="12.75">
      <c r="A555" s="333"/>
      <c r="B555" s="208"/>
      <c r="C555" s="138"/>
      <c r="D555" s="72">
        <v>4010</v>
      </c>
      <c r="E555" s="31" t="s">
        <v>184</v>
      </c>
      <c r="F555" s="139">
        <v>30200</v>
      </c>
      <c r="G555" s="110">
        <v>0</v>
      </c>
      <c r="H555" s="130">
        <f>G555*100/F555</f>
        <v>0</v>
      </c>
      <c r="I555" s="129">
        <v>0</v>
      </c>
      <c r="J555" s="34"/>
    </row>
    <row r="556" spans="1:10" s="35" customFormat="1" ht="12.75">
      <c r="A556" s="140"/>
      <c r="B556" s="132"/>
      <c r="C556" s="141"/>
      <c r="D556" s="72">
        <v>4110</v>
      </c>
      <c r="E556" s="31" t="s">
        <v>185</v>
      </c>
      <c r="F556" s="142">
        <v>6600</v>
      </c>
      <c r="G556" s="110">
        <v>0</v>
      </c>
      <c r="H556" s="130">
        <f>G556*100/F556</f>
        <v>0</v>
      </c>
      <c r="I556" s="129">
        <v>0</v>
      </c>
      <c r="J556" s="34"/>
    </row>
    <row r="557" spans="1:10" s="35" customFormat="1" ht="12.75">
      <c r="A557" s="140"/>
      <c r="B557" s="153"/>
      <c r="C557" s="141"/>
      <c r="D557" s="72">
        <v>4120</v>
      </c>
      <c r="E557" s="31" t="s">
        <v>186</v>
      </c>
      <c r="F557" s="146">
        <v>1300</v>
      </c>
      <c r="G557" s="110">
        <v>0</v>
      </c>
      <c r="H557" s="148">
        <f>G557*100/F557</f>
        <v>0</v>
      </c>
      <c r="I557" s="129">
        <v>0</v>
      </c>
      <c r="J557" s="34"/>
    </row>
    <row r="558" spans="1:9" s="35" customFormat="1" ht="63.75">
      <c r="A558" s="13"/>
      <c r="B558" s="91">
        <v>80150</v>
      </c>
      <c r="C558" s="2"/>
      <c r="D558" s="3"/>
      <c r="E558" s="25" t="s">
        <v>173</v>
      </c>
      <c r="F558" s="84">
        <f>SUM(F559)</f>
        <v>1345730</v>
      </c>
      <c r="G558" s="84">
        <f>SUM(G559)</f>
        <v>603773.8700000001</v>
      </c>
      <c r="H558" s="26">
        <f>G558*100/F558</f>
        <v>44.86589954894371</v>
      </c>
      <c r="I558" s="58">
        <f>SUM(I559)</f>
        <v>23635.440000000002</v>
      </c>
    </row>
    <row r="559" spans="1:11" s="35" customFormat="1" ht="12.75">
      <c r="A559" s="28"/>
      <c r="B559" s="80"/>
      <c r="C559" s="30"/>
      <c r="D559" s="29"/>
      <c r="E559" s="31" t="s">
        <v>172</v>
      </c>
      <c r="F559" s="128">
        <f>SUM(F561:F566)</f>
        <v>1345730</v>
      </c>
      <c r="G559" s="128">
        <f>SUM(G561:G566)</f>
        <v>603773.8700000001</v>
      </c>
      <c r="H559" s="130">
        <f>G559*100/F559</f>
        <v>44.86589954894371</v>
      </c>
      <c r="I559" s="129">
        <f>SUM(I561:I566)</f>
        <v>23635.440000000002</v>
      </c>
      <c r="J559" s="34"/>
      <c r="K559" s="321" t="s">
        <v>63</v>
      </c>
    </row>
    <row r="560" spans="1:9" s="131" customFormat="1" ht="12.75">
      <c r="A560" s="132"/>
      <c r="B560" s="425"/>
      <c r="C560" s="173"/>
      <c r="D560" s="173"/>
      <c r="E560" s="71" t="s">
        <v>67</v>
      </c>
      <c r="F560" s="200"/>
      <c r="G560" s="437"/>
      <c r="H560" s="68" t="s">
        <v>63</v>
      </c>
      <c r="I560" s="33"/>
    </row>
    <row r="561" spans="1:9" s="56" customFormat="1" ht="12.75">
      <c r="A561" s="36"/>
      <c r="B561" s="81"/>
      <c r="C561" s="64"/>
      <c r="D561" s="72">
        <v>4010</v>
      </c>
      <c r="E561" s="31" t="s">
        <v>184</v>
      </c>
      <c r="F561" s="139">
        <v>961612</v>
      </c>
      <c r="G561" s="182">
        <v>384989.68</v>
      </c>
      <c r="H561" s="130">
        <f aca="true" t="shared" si="23" ref="H561:H566">G561*100/F561</f>
        <v>40.03586477706185</v>
      </c>
      <c r="I561" s="143">
        <v>16032.27</v>
      </c>
    </row>
    <row r="562" spans="1:10" s="35" customFormat="1" ht="12.75">
      <c r="A562" s="140"/>
      <c r="B562" s="132"/>
      <c r="C562" s="141"/>
      <c r="D562" s="72">
        <v>4040</v>
      </c>
      <c r="E562" s="31" t="s">
        <v>193</v>
      </c>
      <c r="F562" s="142">
        <v>85698</v>
      </c>
      <c r="G562" s="110">
        <v>82765.75</v>
      </c>
      <c r="H562" s="130">
        <f t="shared" si="23"/>
        <v>96.57839156106327</v>
      </c>
      <c r="I562" s="129">
        <v>0</v>
      </c>
      <c r="J562" s="34"/>
    </row>
    <row r="563" spans="1:10" s="18" customFormat="1" ht="12.75">
      <c r="A563" s="132"/>
      <c r="B563" s="172"/>
      <c r="C563" s="141"/>
      <c r="D563" s="72">
        <v>4110</v>
      </c>
      <c r="E563" s="31" t="s">
        <v>185</v>
      </c>
      <c r="F563" s="142">
        <v>204486</v>
      </c>
      <c r="G563" s="110">
        <v>78111.13</v>
      </c>
      <c r="H563" s="130">
        <f t="shared" si="23"/>
        <v>38.19876666373248</v>
      </c>
      <c r="I563" s="129">
        <v>6550.56</v>
      </c>
      <c r="J563" s="17"/>
    </row>
    <row r="564" spans="1:9" s="131" customFormat="1" ht="12.75">
      <c r="A564" s="132"/>
      <c r="B564" s="172"/>
      <c r="C564" s="141"/>
      <c r="D564" s="72">
        <v>4120</v>
      </c>
      <c r="E564" s="31" t="s">
        <v>186</v>
      </c>
      <c r="F564" s="146">
        <v>29164</v>
      </c>
      <c r="G564" s="110">
        <v>9469.91</v>
      </c>
      <c r="H564" s="130">
        <f t="shared" si="23"/>
        <v>32.471231655465644</v>
      </c>
      <c r="I564" s="129">
        <v>1052.61</v>
      </c>
    </row>
    <row r="565" spans="1:9" s="5" customFormat="1" ht="12.75">
      <c r="A565" s="36"/>
      <c r="B565" s="81"/>
      <c r="C565" s="64"/>
      <c r="D565" s="72">
        <v>4240</v>
      </c>
      <c r="E565" s="31" t="s">
        <v>137</v>
      </c>
      <c r="F565" s="47">
        <v>3500</v>
      </c>
      <c r="G565" s="110">
        <v>2484.4</v>
      </c>
      <c r="H565" s="32">
        <f t="shared" si="23"/>
        <v>70.98285714285714</v>
      </c>
      <c r="I565" s="33">
        <v>0</v>
      </c>
    </row>
    <row r="566" spans="1:9" s="35" customFormat="1" ht="12.75">
      <c r="A566" s="36"/>
      <c r="B566" s="352"/>
      <c r="C566" s="64"/>
      <c r="D566" s="72">
        <v>4440</v>
      </c>
      <c r="E566" s="31" t="s">
        <v>131</v>
      </c>
      <c r="F566" s="47">
        <v>61270</v>
      </c>
      <c r="G566" s="110">
        <v>45953</v>
      </c>
      <c r="H566" s="32">
        <f t="shared" si="23"/>
        <v>75.00081606006202</v>
      </c>
      <c r="I566" s="33">
        <v>0</v>
      </c>
    </row>
    <row r="567" spans="1:9" s="35" customFormat="1" ht="114.75">
      <c r="A567" s="13"/>
      <c r="B567" s="91">
        <v>80152</v>
      </c>
      <c r="C567" s="2"/>
      <c r="D567" s="3"/>
      <c r="E567" s="25" t="s">
        <v>323</v>
      </c>
      <c r="F567" s="84">
        <f>SUM(F568)</f>
        <v>283040</v>
      </c>
      <c r="G567" s="84">
        <f>SUM(G568)</f>
        <v>145454.15</v>
      </c>
      <c r="H567" s="26">
        <f>G567*100/F567</f>
        <v>51.38996254946297</v>
      </c>
      <c r="I567" s="58">
        <f>SUM(I568)</f>
        <v>12279.37</v>
      </c>
    </row>
    <row r="568" spans="1:11" s="35" customFormat="1" ht="12.75">
      <c r="A568" s="28"/>
      <c r="B568" s="80"/>
      <c r="C568" s="30"/>
      <c r="D568" s="29"/>
      <c r="E568" s="31" t="s">
        <v>172</v>
      </c>
      <c r="F568" s="128">
        <f>SUM(F573:F576)</f>
        <v>283040</v>
      </c>
      <c r="G568" s="128">
        <f>SUM(G573:G576)</f>
        <v>145454.15</v>
      </c>
      <c r="H568" s="130">
        <f>G568*100/F568</f>
        <v>51.38996254946297</v>
      </c>
      <c r="I568" s="129">
        <f>SUM(I573:I576)</f>
        <v>12279.37</v>
      </c>
      <c r="J568" s="34"/>
      <c r="K568" s="321" t="s">
        <v>63</v>
      </c>
    </row>
    <row r="569" spans="1:9" s="131" customFormat="1" ht="12.75">
      <c r="A569" s="153"/>
      <c r="B569" s="692"/>
      <c r="C569" s="173"/>
      <c r="D569" s="173"/>
      <c r="E569" s="71" t="s">
        <v>67</v>
      </c>
      <c r="F569" s="200"/>
      <c r="G569" s="437"/>
      <c r="H569" s="68" t="s">
        <v>63</v>
      </c>
      <c r="I569" s="33"/>
    </row>
    <row r="570" spans="1:9" s="35" customFormat="1" ht="12.75">
      <c r="A570" s="15" t="s">
        <v>60</v>
      </c>
      <c r="B570" s="16">
        <v>24</v>
      </c>
      <c r="C570" s="55"/>
      <c r="D570" s="55"/>
      <c r="E570" s="78"/>
      <c r="F570" s="55"/>
      <c r="G570" s="77"/>
      <c r="H570" s="79" t="s">
        <v>63</v>
      </c>
      <c r="I570" s="77" t="s">
        <v>63</v>
      </c>
    </row>
    <row r="571" spans="1:9" s="35" customFormat="1" ht="13.5" thickBot="1">
      <c r="A571" s="15"/>
      <c r="B571" s="16"/>
      <c r="C571" s="55"/>
      <c r="D571" s="55"/>
      <c r="E571" s="78"/>
      <c r="F571" s="55"/>
      <c r="G571" s="77"/>
      <c r="H571" s="79"/>
      <c r="I571" s="77" t="s">
        <v>63</v>
      </c>
    </row>
    <row r="572" spans="1:9" s="44" customFormat="1" ht="13.5" thickBot="1">
      <c r="A572" s="19" t="s">
        <v>29</v>
      </c>
      <c r="B572" s="20" t="s">
        <v>56</v>
      </c>
      <c r="C572" s="707" t="s">
        <v>39</v>
      </c>
      <c r="D572" s="708"/>
      <c r="E572" s="21" t="s">
        <v>28</v>
      </c>
      <c r="F572" s="20" t="s">
        <v>64</v>
      </c>
      <c r="G572" s="366" t="s">
        <v>65</v>
      </c>
      <c r="H572" s="22" t="s">
        <v>66</v>
      </c>
      <c r="I572" s="192" t="s">
        <v>71</v>
      </c>
    </row>
    <row r="573" spans="1:9" s="56" customFormat="1" ht="12.75">
      <c r="A573" s="36"/>
      <c r="B573" s="81"/>
      <c r="C573" s="64"/>
      <c r="D573" s="72">
        <v>4010</v>
      </c>
      <c r="E573" s="31" t="s">
        <v>184</v>
      </c>
      <c r="F573" s="139">
        <v>223870</v>
      </c>
      <c r="G573" s="182">
        <v>113642.55</v>
      </c>
      <c r="H573" s="130">
        <f aca="true" t="shared" si="24" ref="H573:H578">G573*100/F573</f>
        <v>50.7627417697771</v>
      </c>
      <c r="I573" s="143">
        <v>7274.72</v>
      </c>
    </row>
    <row r="574" spans="1:10" s="18" customFormat="1" ht="12.75">
      <c r="A574" s="132"/>
      <c r="B574" s="172"/>
      <c r="C574" s="141"/>
      <c r="D574" s="72">
        <v>4110</v>
      </c>
      <c r="E574" s="31" t="s">
        <v>185</v>
      </c>
      <c r="F574" s="142">
        <v>39550</v>
      </c>
      <c r="G574" s="110">
        <v>18918.76</v>
      </c>
      <c r="H574" s="130">
        <f t="shared" si="24"/>
        <v>47.83504424778761</v>
      </c>
      <c r="I574" s="129">
        <v>4385.04</v>
      </c>
      <c r="J574" s="17"/>
    </row>
    <row r="575" spans="1:9" s="131" customFormat="1" ht="12.75">
      <c r="A575" s="132"/>
      <c r="B575" s="172"/>
      <c r="C575" s="141"/>
      <c r="D575" s="72">
        <v>4120</v>
      </c>
      <c r="E575" s="31" t="s">
        <v>186</v>
      </c>
      <c r="F575" s="146">
        <v>5800</v>
      </c>
      <c r="G575" s="110">
        <v>2527.84</v>
      </c>
      <c r="H575" s="130">
        <f t="shared" si="24"/>
        <v>43.58344827586207</v>
      </c>
      <c r="I575" s="129">
        <v>619.61</v>
      </c>
    </row>
    <row r="576" spans="1:9" s="35" customFormat="1" ht="12.75">
      <c r="A576" s="36"/>
      <c r="B576" s="352"/>
      <c r="C576" s="64"/>
      <c r="D576" s="72">
        <v>4440</v>
      </c>
      <c r="E576" s="31" t="s">
        <v>131</v>
      </c>
      <c r="F576" s="47">
        <v>13820</v>
      </c>
      <c r="G576" s="110">
        <v>10365</v>
      </c>
      <c r="H576" s="32">
        <f t="shared" si="24"/>
        <v>75</v>
      </c>
      <c r="I576" s="33">
        <v>0</v>
      </c>
    </row>
    <row r="577" spans="1:9" s="35" customFormat="1" ht="38.25">
      <c r="A577" s="13"/>
      <c r="B577" s="91">
        <v>80153</v>
      </c>
      <c r="C577" s="2"/>
      <c r="D577" s="3"/>
      <c r="E577" s="25" t="s">
        <v>324</v>
      </c>
      <c r="F577" s="84">
        <f>SUM(F578)</f>
        <v>277422.19</v>
      </c>
      <c r="G577" s="84">
        <f>SUM(G578)</f>
        <v>49.47</v>
      </c>
      <c r="H577" s="26">
        <f t="shared" si="24"/>
        <v>0.017832027063155977</v>
      </c>
      <c r="I577" s="58">
        <f>SUM(I578)</f>
        <v>0</v>
      </c>
    </row>
    <row r="578" spans="1:11" s="35" customFormat="1" ht="12.75">
      <c r="A578" s="28"/>
      <c r="B578" s="80"/>
      <c r="C578" s="30"/>
      <c r="D578" s="29"/>
      <c r="E578" s="31" t="s">
        <v>172</v>
      </c>
      <c r="F578" s="128">
        <f>SUM(F580)</f>
        <v>277422.19</v>
      </c>
      <c r="G578" s="128">
        <f>SUM(G580)</f>
        <v>49.47</v>
      </c>
      <c r="H578" s="130">
        <f t="shared" si="24"/>
        <v>0.017832027063155977</v>
      </c>
      <c r="I578" s="129">
        <f>SUM(I580)</f>
        <v>0</v>
      </c>
      <c r="J578" s="34"/>
      <c r="K578" s="321" t="s">
        <v>63</v>
      </c>
    </row>
    <row r="579" spans="1:9" s="131" customFormat="1" ht="12.75">
      <c r="A579" s="132"/>
      <c r="B579" s="425"/>
      <c r="C579" s="173"/>
      <c r="D579" s="173"/>
      <c r="E579" s="71" t="s">
        <v>67</v>
      </c>
      <c r="F579" s="200"/>
      <c r="G579" s="437"/>
      <c r="H579" s="68" t="s">
        <v>63</v>
      </c>
      <c r="I579" s="33"/>
    </row>
    <row r="580" spans="1:9" s="56" customFormat="1" ht="12.75">
      <c r="A580" s="36"/>
      <c r="B580" s="75"/>
      <c r="C580" s="64"/>
      <c r="D580" s="72">
        <v>4240</v>
      </c>
      <c r="E580" s="31" t="s">
        <v>137</v>
      </c>
      <c r="F580" s="139">
        <v>277422.19</v>
      </c>
      <c r="G580" s="182">
        <v>49.47</v>
      </c>
      <c r="H580" s="130">
        <f>G580*100/F580</f>
        <v>0.017832027063155977</v>
      </c>
      <c r="I580" s="143">
        <v>0</v>
      </c>
    </row>
    <row r="581" spans="1:10" s="35" customFormat="1" ht="12.75">
      <c r="A581" s="360"/>
      <c r="B581" s="294">
        <v>80195</v>
      </c>
      <c r="C581" s="2"/>
      <c r="D581" s="3"/>
      <c r="E581" s="25" t="s">
        <v>46</v>
      </c>
      <c r="F581" s="89">
        <f>SUM(F582,F599)</f>
        <v>1250094.8900000001</v>
      </c>
      <c r="G581" s="89">
        <f>SUM(G582,G599)</f>
        <v>32817.53999999999</v>
      </c>
      <c r="H581" s="26">
        <f>G581*100/F581</f>
        <v>2.6252039155203644</v>
      </c>
      <c r="I581" s="27">
        <f>SUM(I582,I599)</f>
        <v>3986.42</v>
      </c>
      <c r="J581" s="34"/>
    </row>
    <row r="582" spans="1:10" s="35" customFormat="1" ht="12.75">
      <c r="A582" s="28"/>
      <c r="B582" s="335"/>
      <c r="C582" s="30"/>
      <c r="D582" s="29"/>
      <c r="E582" s="31" t="s">
        <v>156</v>
      </c>
      <c r="F582" s="90">
        <f>SUM(F584:F598)</f>
        <v>854094.89</v>
      </c>
      <c r="G582" s="90">
        <f>SUM(G584:G598)</f>
        <v>31451.339999999997</v>
      </c>
      <c r="H582" s="32">
        <f>G582*100/F582</f>
        <v>3.6824175355972444</v>
      </c>
      <c r="I582" s="33">
        <f>SUM(I586:I598)</f>
        <v>3732.62</v>
      </c>
      <c r="J582" s="34"/>
    </row>
    <row r="583" spans="1:10" s="35" customFormat="1" ht="12.75">
      <c r="A583" s="62"/>
      <c r="B583" s="63"/>
      <c r="C583" s="69"/>
      <c r="D583" s="69"/>
      <c r="E583" s="71" t="s">
        <v>67</v>
      </c>
      <c r="F583" s="200"/>
      <c r="G583" s="437"/>
      <c r="H583" s="23" t="s">
        <v>63</v>
      </c>
      <c r="I583" s="110"/>
      <c r="J583" s="34"/>
    </row>
    <row r="584" spans="1:9" s="131" customFormat="1" ht="12.75">
      <c r="A584" s="36"/>
      <c r="B584" s="81"/>
      <c r="C584" s="38"/>
      <c r="D584" s="41">
        <v>2310</v>
      </c>
      <c r="E584" s="39" t="s">
        <v>207</v>
      </c>
      <c r="F584" s="87">
        <v>3500</v>
      </c>
      <c r="G584" s="468">
        <v>1970.04</v>
      </c>
      <c r="H584" s="150">
        <f>G584*100/F584</f>
        <v>56.286857142857144</v>
      </c>
      <c r="I584" s="127">
        <v>0</v>
      </c>
    </row>
    <row r="585" spans="1:11" s="131" customFormat="1" ht="50.25" customHeight="1">
      <c r="A585" s="104"/>
      <c r="B585" s="36"/>
      <c r="C585" s="53"/>
      <c r="D585" s="53"/>
      <c r="E585" s="513" t="s">
        <v>245</v>
      </c>
      <c r="F585" s="52"/>
      <c r="G585" s="469"/>
      <c r="H585" s="68" t="s">
        <v>63</v>
      </c>
      <c r="I585" s="151"/>
      <c r="K585" s="309" t="s">
        <v>63</v>
      </c>
    </row>
    <row r="586" spans="1:9" s="35" customFormat="1" ht="25.5">
      <c r="A586" s="62"/>
      <c r="B586" s="36"/>
      <c r="C586" s="64"/>
      <c r="D586" s="72">
        <v>3020</v>
      </c>
      <c r="E586" s="31" t="s">
        <v>209</v>
      </c>
      <c r="F586" s="86">
        <v>21500</v>
      </c>
      <c r="G586" s="182">
        <v>4450</v>
      </c>
      <c r="H586" s="32">
        <f aca="true" t="shared" si="25" ref="H586:H594">G586*100/F586</f>
        <v>20.697674418604652</v>
      </c>
      <c r="I586" s="67">
        <v>0</v>
      </c>
    </row>
    <row r="587" spans="1:10" s="35" customFormat="1" ht="12.75">
      <c r="A587" s="333"/>
      <c r="B587" s="208"/>
      <c r="C587" s="138"/>
      <c r="D587" s="72">
        <v>4010</v>
      </c>
      <c r="E587" s="31" t="s">
        <v>184</v>
      </c>
      <c r="F587" s="139">
        <v>588425</v>
      </c>
      <c r="G587" s="110">
        <v>0</v>
      </c>
      <c r="H587" s="130">
        <f t="shared" si="25"/>
        <v>0</v>
      </c>
      <c r="I587" s="129">
        <v>0</v>
      </c>
      <c r="J587" s="34"/>
    </row>
    <row r="588" spans="1:10" s="35" customFormat="1" ht="25.5">
      <c r="A588" s="132"/>
      <c r="B588" s="172"/>
      <c r="C588" s="401"/>
      <c r="D588" s="376">
        <v>4170</v>
      </c>
      <c r="E588" s="399" t="s">
        <v>190</v>
      </c>
      <c r="F588" s="400">
        <v>3500</v>
      </c>
      <c r="G588" s="110">
        <v>0</v>
      </c>
      <c r="H588" s="96">
        <f>G588*100/F588</f>
        <v>0</v>
      </c>
      <c r="I588" s="33">
        <v>0</v>
      </c>
      <c r="J588" s="34"/>
    </row>
    <row r="589" spans="1:10" s="35" customFormat="1" ht="12.75">
      <c r="A589" s="132"/>
      <c r="B589" s="172"/>
      <c r="C589" s="398"/>
      <c r="D589" s="376">
        <v>4190</v>
      </c>
      <c r="E589" s="399" t="s">
        <v>183</v>
      </c>
      <c r="F589" s="547">
        <v>6000</v>
      </c>
      <c r="G589" s="182">
        <v>1413.94</v>
      </c>
      <c r="H589" s="96">
        <f>G589*100/F589</f>
        <v>23.565666666666665</v>
      </c>
      <c r="I589" s="67">
        <v>0</v>
      </c>
      <c r="J589" s="34"/>
    </row>
    <row r="590" spans="1:10" s="35" customFormat="1" ht="12.75">
      <c r="A590" s="36"/>
      <c r="B590" s="81"/>
      <c r="C590" s="53"/>
      <c r="D590" s="394">
        <v>4210</v>
      </c>
      <c r="E590" s="54" t="s">
        <v>122</v>
      </c>
      <c r="F590" s="47">
        <v>28500</v>
      </c>
      <c r="G590" s="182">
        <v>5891.8</v>
      </c>
      <c r="H590" s="32">
        <f>G590*100/F590</f>
        <v>20.67298245614035</v>
      </c>
      <c r="I590" s="67">
        <v>0</v>
      </c>
      <c r="J590" s="34"/>
    </row>
    <row r="591" spans="1:9" s="5" customFormat="1" ht="12.75">
      <c r="A591" s="36"/>
      <c r="B591" s="81"/>
      <c r="C591" s="64"/>
      <c r="D591" s="72">
        <v>4220</v>
      </c>
      <c r="E591" s="31" t="s">
        <v>139</v>
      </c>
      <c r="F591" s="47">
        <v>4500</v>
      </c>
      <c r="G591" s="110">
        <v>162.8</v>
      </c>
      <c r="H591" s="32">
        <f>G591*100/F591</f>
        <v>3.617777777777778</v>
      </c>
      <c r="I591" s="33">
        <v>698.76</v>
      </c>
    </row>
    <row r="592" spans="1:9" s="56" customFormat="1" ht="12.75">
      <c r="A592" s="36"/>
      <c r="B592" s="81"/>
      <c r="C592" s="64"/>
      <c r="D592" s="72">
        <v>4260</v>
      </c>
      <c r="E592" s="31" t="s">
        <v>126</v>
      </c>
      <c r="F592" s="47">
        <v>20000</v>
      </c>
      <c r="G592" s="110">
        <v>8293.61</v>
      </c>
      <c r="H592" s="32">
        <f t="shared" si="25"/>
        <v>41.46805</v>
      </c>
      <c r="I592" s="33">
        <v>100.31</v>
      </c>
    </row>
    <row r="593" spans="1:9" s="56" customFormat="1" ht="12.75">
      <c r="A593" s="36"/>
      <c r="B593" s="81"/>
      <c r="C593" s="64"/>
      <c r="D593" s="72">
        <v>4270</v>
      </c>
      <c r="E593" s="31" t="s">
        <v>123</v>
      </c>
      <c r="F593" s="47">
        <v>29518.29</v>
      </c>
      <c r="G593" s="110">
        <v>246</v>
      </c>
      <c r="H593" s="32">
        <f t="shared" si="25"/>
        <v>0.8333816084874835</v>
      </c>
      <c r="I593" s="33">
        <v>0</v>
      </c>
    </row>
    <row r="594" spans="1:10" s="18" customFormat="1" ht="12.75">
      <c r="A594" s="75"/>
      <c r="B594" s="352"/>
      <c r="C594" s="64"/>
      <c r="D594" s="72">
        <v>4300</v>
      </c>
      <c r="E594" s="31" t="s">
        <v>125</v>
      </c>
      <c r="F594" s="47">
        <v>124651.6</v>
      </c>
      <c r="G594" s="110">
        <v>3041.03</v>
      </c>
      <c r="H594" s="32">
        <f t="shared" si="25"/>
        <v>2.4396237192302386</v>
      </c>
      <c r="I594" s="33">
        <v>2933.55</v>
      </c>
      <c r="J594" s="17"/>
    </row>
    <row r="595" spans="1:9" s="35" customFormat="1" ht="12.75">
      <c r="A595" s="15" t="s">
        <v>60</v>
      </c>
      <c r="B595" s="16">
        <v>25</v>
      </c>
      <c r="C595" s="55"/>
      <c r="D595" s="55"/>
      <c r="E595" s="78"/>
      <c r="F595" s="55"/>
      <c r="G595" s="77"/>
      <c r="H595" s="79" t="s">
        <v>63</v>
      </c>
      <c r="I595" s="77" t="s">
        <v>63</v>
      </c>
    </row>
    <row r="596" spans="1:9" s="35" customFormat="1" ht="13.5" thickBot="1">
      <c r="A596" s="15"/>
      <c r="B596" s="16"/>
      <c r="C596" s="55"/>
      <c r="D596" s="55"/>
      <c r="E596" s="78"/>
      <c r="F596" s="55"/>
      <c r="G596" s="77"/>
      <c r="H596" s="79"/>
      <c r="I596" s="77" t="s">
        <v>63</v>
      </c>
    </row>
    <row r="597" spans="1:9" s="44" customFormat="1" ht="13.5" thickBot="1">
      <c r="A597" s="19" t="s">
        <v>29</v>
      </c>
      <c r="B597" s="20" t="s">
        <v>56</v>
      </c>
      <c r="C597" s="707" t="s">
        <v>39</v>
      </c>
      <c r="D597" s="708"/>
      <c r="E597" s="21" t="s">
        <v>28</v>
      </c>
      <c r="F597" s="20" t="s">
        <v>64</v>
      </c>
      <c r="G597" s="366" t="s">
        <v>65</v>
      </c>
      <c r="H597" s="22" t="s">
        <v>66</v>
      </c>
      <c r="I597" s="192" t="s">
        <v>71</v>
      </c>
    </row>
    <row r="598" spans="1:9" s="35" customFormat="1" ht="25.5">
      <c r="A598" s="36"/>
      <c r="B598" s="75"/>
      <c r="C598" s="69"/>
      <c r="D598" s="70">
        <v>4400</v>
      </c>
      <c r="E598" s="71" t="s">
        <v>127</v>
      </c>
      <c r="F598" s="219">
        <v>24000</v>
      </c>
      <c r="G598" s="110">
        <v>5982.12</v>
      </c>
      <c r="H598" s="32">
        <f>G598*100/F598</f>
        <v>24.9255</v>
      </c>
      <c r="I598" s="33">
        <v>0</v>
      </c>
    </row>
    <row r="599" spans="1:9" s="5" customFormat="1" ht="12.75">
      <c r="A599" s="132"/>
      <c r="B599" s="172"/>
      <c r="C599" s="507"/>
      <c r="D599" s="507"/>
      <c r="E599" s="54" t="s">
        <v>13</v>
      </c>
      <c r="F599" s="47">
        <f>SUM(F601)</f>
        <v>396000</v>
      </c>
      <c r="G599" s="47">
        <f>SUM(G601)</f>
        <v>1366.2</v>
      </c>
      <c r="H599" s="32">
        <f>G599*100/F599</f>
        <v>0.345</v>
      </c>
      <c r="I599" s="67">
        <f>SUM(I601)</f>
        <v>253.8</v>
      </c>
    </row>
    <row r="600" spans="1:11" s="131" customFormat="1" ht="12.75">
      <c r="A600" s="62"/>
      <c r="B600" s="63"/>
      <c r="C600" s="69"/>
      <c r="D600" s="69"/>
      <c r="E600" s="71" t="s">
        <v>67</v>
      </c>
      <c r="F600" s="200"/>
      <c r="G600" s="110"/>
      <c r="H600" s="32" t="s">
        <v>63</v>
      </c>
      <c r="I600" s="33"/>
      <c r="K600" s="396">
        <f>SUM(F617:F638)</f>
        <v>759649</v>
      </c>
    </row>
    <row r="601" spans="1:9" s="131" customFormat="1" ht="12.75">
      <c r="A601" s="302"/>
      <c r="B601" s="209"/>
      <c r="C601" s="504"/>
      <c r="D601" s="505">
        <v>6050</v>
      </c>
      <c r="E601" s="66" t="s">
        <v>189</v>
      </c>
      <c r="F601" s="177">
        <v>396000</v>
      </c>
      <c r="G601" s="188">
        <v>1366.2</v>
      </c>
      <c r="H601" s="49">
        <f>G601*100/F601</f>
        <v>0.345</v>
      </c>
      <c r="I601" s="67">
        <v>253.8</v>
      </c>
    </row>
    <row r="602" spans="1:11" s="35" customFormat="1" ht="13.5" thickBot="1">
      <c r="A602" s="302"/>
      <c r="B602" s="302"/>
      <c r="C602" s="506"/>
      <c r="D602" s="205"/>
      <c r="E602" s="503" t="s">
        <v>174</v>
      </c>
      <c r="F602" s="355"/>
      <c r="G602" s="45">
        <v>1366.2</v>
      </c>
      <c r="H602" s="662"/>
      <c r="I602" s="214">
        <v>253.8</v>
      </c>
      <c r="J602" s="34"/>
      <c r="K602" s="321" t="s">
        <v>63</v>
      </c>
    </row>
    <row r="603" spans="1:10" s="35" customFormat="1" ht="12.75">
      <c r="A603" s="455">
        <v>851</v>
      </c>
      <c r="B603" s="287"/>
      <c r="C603" s="287"/>
      <c r="D603" s="288"/>
      <c r="E603" s="289" t="s">
        <v>17</v>
      </c>
      <c r="F603" s="290">
        <f>SUM(F604,F609,F614,F650,)</f>
        <v>916799</v>
      </c>
      <c r="G603" s="290">
        <f>SUM(G604,G609,G614,G650,)</f>
        <v>425835.11000000004</v>
      </c>
      <c r="H603" s="554">
        <f>G603*100/F603</f>
        <v>46.44803386565649</v>
      </c>
      <c r="I603" s="699">
        <f>SUM(I604,I609,I614,I650,)</f>
        <v>13511.18</v>
      </c>
      <c r="J603" s="34"/>
    </row>
    <row r="604" spans="1:10" s="56" customFormat="1" ht="12.75">
      <c r="A604" s="13"/>
      <c r="B604" s="207">
        <v>85111</v>
      </c>
      <c r="C604" s="8"/>
      <c r="D604" s="9"/>
      <c r="E604" s="92" t="s">
        <v>211</v>
      </c>
      <c r="F604" s="212">
        <f>SUM(F605)</f>
        <v>80000</v>
      </c>
      <c r="G604" s="212">
        <f>SUM(G605)</f>
        <v>0</v>
      </c>
      <c r="H604" s="587">
        <f>G604*100/F604</f>
        <v>0</v>
      </c>
      <c r="I604" s="58">
        <v>0</v>
      </c>
      <c r="J604" s="55"/>
    </row>
    <row r="605" spans="1:10" s="56" customFormat="1" ht="12.75">
      <c r="A605" s="28"/>
      <c r="B605" s="206"/>
      <c r="C605" s="95"/>
      <c r="D605" s="339"/>
      <c r="E605" s="71" t="s">
        <v>13</v>
      </c>
      <c r="F605" s="164">
        <f>SUM(F607)</f>
        <v>80000</v>
      </c>
      <c r="G605" s="164">
        <f>SUM(G607)</f>
        <v>0</v>
      </c>
      <c r="H605" s="403">
        <f>G605*100/F605</f>
        <v>0</v>
      </c>
      <c r="I605" s="367">
        <v>0</v>
      </c>
      <c r="J605" s="55"/>
    </row>
    <row r="606" spans="1:9" s="5" customFormat="1" ht="12.75">
      <c r="A606" s="28"/>
      <c r="B606" s="206"/>
      <c r="C606" s="80"/>
      <c r="D606" s="80"/>
      <c r="E606" s="39" t="s">
        <v>67</v>
      </c>
      <c r="F606" s="417"/>
      <c r="G606" s="468"/>
      <c r="H606" s="349" t="s">
        <v>63</v>
      </c>
      <c r="I606" s="368"/>
    </row>
    <row r="607" spans="1:9" s="56" customFormat="1" ht="51">
      <c r="A607" s="28"/>
      <c r="B607" s="382"/>
      <c r="C607" s="29"/>
      <c r="D607" s="72">
        <v>6220</v>
      </c>
      <c r="E607" s="31" t="s">
        <v>212</v>
      </c>
      <c r="F607" s="47">
        <v>80000</v>
      </c>
      <c r="G607" s="110">
        <v>0</v>
      </c>
      <c r="H607" s="403">
        <f>G607*100/F607</f>
        <v>0</v>
      </c>
      <c r="I607" s="110">
        <v>0</v>
      </c>
    </row>
    <row r="608" spans="1:9" s="44" customFormat="1" ht="25.5">
      <c r="A608" s="42"/>
      <c r="B608" s="88"/>
      <c r="C608" s="548"/>
      <c r="D608" s="549"/>
      <c r="E608" s="543" t="s">
        <v>213</v>
      </c>
      <c r="F608" s="552">
        <v>80000</v>
      </c>
      <c r="G608" s="45">
        <v>0</v>
      </c>
      <c r="H608" s="551" t="s">
        <v>63</v>
      </c>
      <c r="I608" s="45">
        <v>0</v>
      </c>
    </row>
    <row r="609" spans="1:10" s="56" customFormat="1" ht="12.75">
      <c r="A609" s="13"/>
      <c r="B609" s="207">
        <v>85153</v>
      </c>
      <c r="C609" s="8"/>
      <c r="D609" s="9"/>
      <c r="E609" s="92" t="s">
        <v>81</v>
      </c>
      <c r="F609" s="212">
        <f>SUM(F610)</f>
        <v>10000</v>
      </c>
      <c r="G609" s="491">
        <f>SUM(G610)</f>
        <v>0</v>
      </c>
      <c r="H609" s="508">
        <f>G609*100/F609</f>
        <v>0</v>
      </c>
      <c r="I609" s="58">
        <f>SUM(I610)</f>
        <v>0</v>
      </c>
      <c r="J609" s="55"/>
    </row>
    <row r="610" spans="1:10" s="56" customFormat="1" ht="12.75">
      <c r="A610" s="28"/>
      <c r="B610" s="206"/>
      <c r="C610" s="95"/>
      <c r="D610" s="339"/>
      <c r="E610" s="71" t="s">
        <v>61</v>
      </c>
      <c r="F610" s="164">
        <f>SUM(F612:F613)</f>
        <v>10000</v>
      </c>
      <c r="G610" s="164">
        <f>SUM(G612:G613)</f>
        <v>0</v>
      </c>
      <c r="H610" s="349">
        <f>G610*100/F610</f>
        <v>0</v>
      </c>
      <c r="I610" s="367">
        <f>SUM(I612:I613)</f>
        <v>0</v>
      </c>
      <c r="J610" s="55"/>
    </row>
    <row r="611" spans="1:9" s="5" customFormat="1" ht="12.75">
      <c r="A611" s="28"/>
      <c r="B611" s="206"/>
      <c r="C611" s="80"/>
      <c r="D611" s="80"/>
      <c r="E611" s="39" t="s">
        <v>67</v>
      </c>
      <c r="F611" s="417"/>
      <c r="G611" s="468"/>
      <c r="H611" s="349" t="s">
        <v>63</v>
      </c>
      <c r="I611" s="368"/>
    </row>
    <row r="612" spans="1:9" s="56" customFormat="1" ht="12.75">
      <c r="A612" s="28"/>
      <c r="B612" s="382"/>
      <c r="C612" s="29"/>
      <c r="D612" s="72">
        <v>4210</v>
      </c>
      <c r="E612" s="31" t="s">
        <v>122</v>
      </c>
      <c r="F612" s="47">
        <v>5000</v>
      </c>
      <c r="G612" s="110">
        <v>0</v>
      </c>
      <c r="H612" s="347">
        <f>G612*100/F612</f>
        <v>0</v>
      </c>
      <c r="I612" s="110">
        <v>0</v>
      </c>
    </row>
    <row r="613" spans="1:9" s="56" customFormat="1" ht="12.75">
      <c r="A613" s="28"/>
      <c r="B613" s="364"/>
      <c r="C613" s="29"/>
      <c r="D613" s="72">
        <v>4300</v>
      </c>
      <c r="E613" s="31" t="s">
        <v>125</v>
      </c>
      <c r="F613" s="47">
        <v>5000</v>
      </c>
      <c r="G613" s="110">
        <v>0</v>
      </c>
      <c r="H613" s="347">
        <f>G613*100/F613</f>
        <v>0</v>
      </c>
      <c r="I613" s="110">
        <v>0</v>
      </c>
    </row>
    <row r="614" spans="1:9" s="35" customFormat="1" ht="12.75">
      <c r="A614" s="13"/>
      <c r="B614" s="207">
        <v>85154</v>
      </c>
      <c r="C614" s="2"/>
      <c r="D614" s="3"/>
      <c r="E614" s="92" t="s">
        <v>40</v>
      </c>
      <c r="F614" s="212">
        <f>SUM(F615,F646,)</f>
        <v>811799</v>
      </c>
      <c r="G614" s="212">
        <f>SUM(G615,G646,)</f>
        <v>410985.11000000004</v>
      </c>
      <c r="H614" s="346">
        <f>G614*100/F614</f>
        <v>50.62646172266781</v>
      </c>
      <c r="I614" s="512">
        <f>SUM(I615,I646,)</f>
        <v>13511.18</v>
      </c>
    </row>
    <row r="615" spans="1:9" s="35" customFormat="1" ht="12.75">
      <c r="A615" s="28"/>
      <c r="B615" s="206"/>
      <c r="C615" s="80"/>
      <c r="D615" s="80"/>
      <c r="E615" s="39" t="s">
        <v>61</v>
      </c>
      <c r="F615" s="164">
        <f>SUM(F617,F624:F638,F639:F645)</f>
        <v>781799</v>
      </c>
      <c r="G615" s="164">
        <f>SUM(G617,G624:G638,G639:G645)</f>
        <v>410985.11000000004</v>
      </c>
      <c r="H615" s="65">
        <f>G615*100/F615</f>
        <v>52.56915268502519</v>
      </c>
      <c r="I615" s="367">
        <f>SUM(I617,I624:I645)</f>
        <v>13511.18</v>
      </c>
    </row>
    <row r="616" spans="1:12" s="44" customFormat="1" ht="12.75">
      <c r="A616" s="62"/>
      <c r="B616" s="63"/>
      <c r="C616" s="38"/>
      <c r="D616" s="38"/>
      <c r="E616" s="71" t="s">
        <v>67</v>
      </c>
      <c r="F616" s="200"/>
      <c r="G616" s="439"/>
      <c r="H616" s="32" t="s">
        <v>63</v>
      </c>
      <c r="I616" s="367"/>
      <c r="K616" s="320" t="s">
        <v>63</v>
      </c>
      <c r="L616" s="320">
        <f>SUM(G620:G623)</f>
        <v>168080</v>
      </c>
    </row>
    <row r="617" spans="1:9" s="44" customFormat="1" ht="12.75">
      <c r="A617" s="36"/>
      <c r="B617" s="34"/>
      <c r="C617" s="167"/>
      <c r="D617" s="205">
        <v>2820</v>
      </c>
      <c r="E617" s="291" t="s">
        <v>198</v>
      </c>
      <c r="F617" s="160">
        <v>172450</v>
      </c>
      <c r="G617" s="468">
        <v>168080</v>
      </c>
      <c r="H617" s="51">
        <f>G617*100/F617</f>
        <v>97.46593215424761</v>
      </c>
      <c r="I617" s="368">
        <v>0</v>
      </c>
    </row>
    <row r="618" spans="1:11" s="44" customFormat="1" ht="12.75">
      <c r="A618" s="62"/>
      <c r="B618" s="62"/>
      <c r="C618" s="62"/>
      <c r="D618" s="81"/>
      <c r="E618" s="292" t="s">
        <v>27</v>
      </c>
      <c r="F618" s="34"/>
      <c r="G618" s="440" t="s">
        <v>63</v>
      </c>
      <c r="H618" s="49" t="s">
        <v>63</v>
      </c>
      <c r="I618" s="121"/>
      <c r="K618" s="320" t="s">
        <v>63</v>
      </c>
    </row>
    <row r="619" spans="1:9" s="56" customFormat="1" ht="12.75">
      <c r="A619" s="62"/>
      <c r="B619" s="62"/>
      <c r="C619" s="62"/>
      <c r="D619" s="81"/>
      <c r="E619" s="293" t="s">
        <v>9</v>
      </c>
      <c r="F619" s="304"/>
      <c r="G619" s="435"/>
      <c r="H619" s="49" t="s">
        <v>63</v>
      </c>
      <c r="I619" s="115"/>
    </row>
    <row r="620" spans="1:9" s="56" customFormat="1" ht="12.75">
      <c r="A620" s="193"/>
      <c r="B620" s="193"/>
      <c r="C620" s="193"/>
      <c r="D620" s="202"/>
      <c r="E620" s="635" t="s">
        <v>84</v>
      </c>
      <c r="F620" s="312"/>
      <c r="G620" s="45">
        <v>76080</v>
      </c>
      <c r="H620" s="314"/>
      <c r="I620" s="214">
        <v>0</v>
      </c>
    </row>
    <row r="621" spans="1:9" s="44" customFormat="1" ht="12.75">
      <c r="A621" s="193"/>
      <c r="B621" s="193"/>
      <c r="C621" s="193"/>
      <c r="D621" s="202"/>
      <c r="E621" s="635" t="s">
        <v>85</v>
      </c>
      <c r="F621" s="312"/>
      <c r="G621" s="45">
        <v>55000</v>
      </c>
      <c r="H621" s="314"/>
      <c r="I621" s="214">
        <v>0</v>
      </c>
    </row>
    <row r="622" spans="1:9" s="131" customFormat="1" ht="25.5">
      <c r="A622" s="42"/>
      <c r="B622" s="43"/>
      <c r="C622" s="193"/>
      <c r="D622" s="202"/>
      <c r="E622" s="635" t="s">
        <v>157</v>
      </c>
      <c r="F622" s="312"/>
      <c r="G622" s="45">
        <v>30000</v>
      </c>
      <c r="H622" s="314"/>
      <c r="I622" s="214">
        <v>0</v>
      </c>
    </row>
    <row r="623" spans="1:9" s="131" customFormat="1" ht="12.75">
      <c r="A623" s="203"/>
      <c r="B623" s="88"/>
      <c r="C623" s="277"/>
      <c r="D623" s="88"/>
      <c r="E623" s="635" t="s">
        <v>147</v>
      </c>
      <c r="F623" s="312"/>
      <c r="G623" s="45">
        <v>7000</v>
      </c>
      <c r="H623" s="314"/>
      <c r="I623" s="214">
        <v>0</v>
      </c>
    </row>
    <row r="624" spans="1:9" s="35" customFormat="1" ht="12.75">
      <c r="A624" s="15" t="s">
        <v>60</v>
      </c>
      <c r="B624" s="16">
        <v>26</v>
      </c>
      <c r="C624" s="55"/>
      <c r="D624" s="55"/>
      <c r="E624" s="78"/>
      <c r="F624" s="55"/>
      <c r="G624" s="77"/>
      <c r="H624" s="79" t="s">
        <v>63</v>
      </c>
      <c r="I624" s="77" t="s">
        <v>63</v>
      </c>
    </row>
    <row r="625" spans="1:9" s="35" customFormat="1" ht="13.5" thickBot="1">
      <c r="A625" s="15"/>
      <c r="B625" s="16"/>
      <c r="C625" s="55"/>
      <c r="D625" s="55"/>
      <c r="E625" s="78"/>
      <c r="F625" s="55"/>
      <c r="G625" s="77"/>
      <c r="H625" s="79"/>
      <c r="I625" s="77" t="s">
        <v>63</v>
      </c>
    </row>
    <row r="626" spans="1:9" s="44" customFormat="1" ht="13.5" thickBot="1">
      <c r="A626" s="19" t="s">
        <v>29</v>
      </c>
      <c r="B626" s="20" t="s">
        <v>56</v>
      </c>
      <c r="C626" s="707" t="s">
        <v>39</v>
      </c>
      <c r="D626" s="708"/>
      <c r="E626" s="21" t="s">
        <v>28</v>
      </c>
      <c r="F626" s="20" t="s">
        <v>64</v>
      </c>
      <c r="G626" s="366" t="s">
        <v>65</v>
      </c>
      <c r="H626" s="22" t="s">
        <v>66</v>
      </c>
      <c r="I626" s="192" t="s">
        <v>71</v>
      </c>
    </row>
    <row r="627" spans="1:9" s="35" customFormat="1" ht="12.75">
      <c r="A627" s="132"/>
      <c r="B627" s="172"/>
      <c r="C627" s="507"/>
      <c r="D627" s="394">
        <v>4010</v>
      </c>
      <c r="E627" s="54" t="s">
        <v>184</v>
      </c>
      <c r="F627" s="144">
        <v>121662</v>
      </c>
      <c r="G627" s="110">
        <v>56602.27</v>
      </c>
      <c r="H627" s="130">
        <f>G627*100/F627</f>
        <v>46.52419818842367</v>
      </c>
      <c r="I627" s="110">
        <v>3205.93</v>
      </c>
    </row>
    <row r="628" spans="1:10" s="35" customFormat="1" ht="12.75">
      <c r="A628" s="132"/>
      <c r="B628" s="172"/>
      <c r="C628" s="141"/>
      <c r="D628" s="72">
        <v>4040</v>
      </c>
      <c r="E628" s="31" t="s">
        <v>193</v>
      </c>
      <c r="F628" s="146">
        <v>9930</v>
      </c>
      <c r="G628" s="110">
        <v>8898.21</v>
      </c>
      <c r="H628" s="130">
        <f>G628*100/F628</f>
        <v>89.60936555891237</v>
      </c>
      <c r="I628" s="110">
        <v>0</v>
      </c>
      <c r="J628" s="34"/>
    </row>
    <row r="629" spans="1:10" s="35" customFormat="1" ht="12.75">
      <c r="A629" s="132"/>
      <c r="B629" s="172"/>
      <c r="C629" s="141"/>
      <c r="D629" s="72">
        <v>4110</v>
      </c>
      <c r="E629" s="31" t="s">
        <v>185</v>
      </c>
      <c r="F629" s="146">
        <v>35850</v>
      </c>
      <c r="G629" s="110">
        <v>16946.08</v>
      </c>
      <c r="H629" s="130">
        <f>G629*100/F629</f>
        <v>47.26940027894003</v>
      </c>
      <c r="I629" s="110">
        <v>2904.69</v>
      </c>
      <c r="J629" s="34"/>
    </row>
    <row r="630" spans="1:10" s="35" customFormat="1" ht="12.75">
      <c r="A630" s="132"/>
      <c r="B630" s="172"/>
      <c r="C630" s="173"/>
      <c r="D630" s="70">
        <v>4120</v>
      </c>
      <c r="E630" s="71" t="s">
        <v>186</v>
      </c>
      <c r="F630" s="340">
        <v>5062</v>
      </c>
      <c r="G630" s="110">
        <v>2307.39</v>
      </c>
      <c r="H630" s="130">
        <f aca="true" t="shared" si="26" ref="H630:H638">G630*100/F630</f>
        <v>45.58257605689451</v>
      </c>
      <c r="I630" s="110">
        <v>370.3</v>
      </c>
      <c r="J630" s="34"/>
    </row>
    <row r="631" spans="1:10" s="35" customFormat="1" ht="25.5">
      <c r="A631" s="132"/>
      <c r="B631" s="172"/>
      <c r="C631" s="141"/>
      <c r="D631" s="72">
        <v>4170</v>
      </c>
      <c r="E631" s="31" t="s">
        <v>190</v>
      </c>
      <c r="F631" s="73">
        <v>179924</v>
      </c>
      <c r="G631" s="110">
        <v>79623.47</v>
      </c>
      <c r="H631" s="68">
        <f t="shared" si="26"/>
        <v>44.253946110580024</v>
      </c>
      <c r="I631" s="110">
        <v>2892.73</v>
      </c>
      <c r="J631" s="34"/>
    </row>
    <row r="632" spans="1:10" s="35" customFormat="1" ht="12.75">
      <c r="A632" s="132"/>
      <c r="B632" s="172"/>
      <c r="C632" s="141"/>
      <c r="D632" s="72">
        <v>4190</v>
      </c>
      <c r="E632" s="31" t="s">
        <v>183</v>
      </c>
      <c r="F632" s="47">
        <v>15000</v>
      </c>
      <c r="G632" s="110">
        <v>1689</v>
      </c>
      <c r="H632" s="68">
        <f t="shared" si="26"/>
        <v>11.26</v>
      </c>
      <c r="I632" s="110">
        <v>0</v>
      </c>
      <c r="J632" s="34"/>
    </row>
    <row r="633" spans="1:10" s="35" customFormat="1" ht="12.75">
      <c r="A633" s="36"/>
      <c r="B633" s="81"/>
      <c r="C633" s="64"/>
      <c r="D633" s="72">
        <v>4210</v>
      </c>
      <c r="E633" s="31" t="s">
        <v>122</v>
      </c>
      <c r="F633" s="47">
        <v>65424</v>
      </c>
      <c r="G633" s="110">
        <v>2806.57</v>
      </c>
      <c r="H633" s="32">
        <f t="shared" si="26"/>
        <v>4.289817192467596</v>
      </c>
      <c r="I633" s="33">
        <v>2674.82</v>
      </c>
      <c r="J633" s="34"/>
    </row>
    <row r="634" spans="1:9" s="5" customFormat="1" ht="12.75">
      <c r="A634" s="36"/>
      <c r="B634" s="81"/>
      <c r="C634" s="64"/>
      <c r="D634" s="72">
        <v>4220</v>
      </c>
      <c r="E634" s="31" t="s">
        <v>139</v>
      </c>
      <c r="F634" s="47">
        <v>15101</v>
      </c>
      <c r="G634" s="110">
        <v>2666.94</v>
      </c>
      <c r="H634" s="32">
        <f>G634*100/F634</f>
        <v>17.660684722866037</v>
      </c>
      <c r="I634" s="33">
        <v>0</v>
      </c>
    </row>
    <row r="635" spans="1:10" s="35" customFormat="1" ht="12.75">
      <c r="A635" s="36"/>
      <c r="B635" s="81"/>
      <c r="C635" s="64"/>
      <c r="D635" s="72">
        <v>4260</v>
      </c>
      <c r="E635" s="31" t="s">
        <v>126</v>
      </c>
      <c r="F635" s="47">
        <v>22789</v>
      </c>
      <c r="G635" s="110">
        <v>10476.49</v>
      </c>
      <c r="H635" s="32">
        <f t="shared" si="26"/>
        <v>45.97169687129755</v>
      </c>
      <c r="I635" s="33">
        <v>90.01</v>
      </c>
      <c r="J635" s="34"/>
    </row>
    <row r="636" spans="1:10" s="35" customFormat="1" ht="12.75">
      <c r="A636" s="36"/>
      <c r="B636" s="81"/>
      <c r="C636" s="64"/>
      <c r="D636" s="72">
        <v>4270</v>
      </c>
      <c r="E636" s="31" t="s">
        <v>123</v>
      </c>
      <c r="F636" s="47">
        <v>1286</v>
      </c>
      <c r="G636" s="110">
        <v>622.38</v>
      </c>
      <c r="H636" s="32">
        <f t="shared" si="26"/>
        <v>48.396578538102645</v>
      </c>
      <c r="I636" s="33">
        <v>0</v>
      </c>
      <c r="J636" s="34"/>
    </row>
    <row r="637" spans="1:10" s="35" customFormat="1" ht="12.75">
      <c r="A637" s="36"/>
      <c r="B637" s="81"/>
      <c r="C637" s="64"/>
      <c r="D637" s="72">
        <v>4280</v>
      </c>
      <c r="E637" s="31" t="s">
        <v>124</v>
      </c>
      <c r="F637" s="47">
        <v>307</v>
      </c>
      <c r="G637" s="110">
        <v>66</v>
      </c>
      <c r="H637" s="32">
        <f>G637*100/F637</f>
        <v>21.498371335504885</v>
      </c>
      <c r="I637" s="33">
        <v>0</v>
      </c>
      <c r="J637" s="34"/>
    </row>
    <row r="638" spans="1:10" s="35" customFormat="1" ht="12.75">
      <c r="A638" s="36"/>
      <c r="B638" s="81"/>
      <c r="C638" s="64"/>
      <c r="D638" s="72">
        <v>4300</v>
      </c>
      <c r="E638" s="31" t="s">
        <v>125</v>
      </c>
      <c r="F638" s="47">
        <v>114864</v>
      </c>
      <c r="G638" s="110">
        <v>52840.75</v>
      </c>
      <c r="H638" s="32">
        <f t="shared" si="26"/>
        <v>46.002881668756096</v>
      </c>
      <c r="I638" s="33">
        <v>1325</v>
      </c>
      <c r="J638" s="34"/>
    </row>
    <row r="639" spans="1:10" s="35" customFormat="1" ht="12.75">
      <c r="A639" s="62"/>
      <c r="B639" s="36"/>
      <c r="C639" s="64"/>
      <c r="D639" s="72">
        <v>4360</v>
      </c>
      <c r="E639" s="31" t="s">
        <v>167</v>
      </c>
      <c r="F639" s="47">
        <v>2325</v>
      </c>
      <c r="G639" s="110">
        <v>916.25</v>
      </c>
      <c r="H639" s="32">
        <f aca="true" t="shared" si="27" ref="H639:H651">G639*100/F639</f>
        <v>39.40860215053763</v>
      </c>
      <c r="I639" s="33">
        <v>47.7</v>
      </c>
      <c r="J639" s="34"/>
    </row>
    <row r="640" spans="1:9" s="5" customFormat="1" ht="25.5">
      <c r="A640" s="62"/>
      <c r="B640" s="36"/>
      <c r="C640" s="64"/>
      <c r="D640" s="72">
        <v>4400</v>
      </c>
      <c r="E640" s="31" t="s">
        <v>127</v>
      </c>
      <c r="F640" s="47">
        <v>9000</v>
      </c>
      <c r="G640" s="110">
        <v>4336.56</v>
      </c>
      <c r="H640" s="32">
        <f t="shared" si="27"/>
        <v>48.184000000000005</v>
      </c>
      <c r="I640" s="33">
        <v>0</v>
      </c>
    </row>
    <row r="641" spans="1:9" s="35" customFormat="1" ht="12.75">
      <c r="A641" s="62"/>
      <c r="B641" s="36"/>
      <c r="C641" s="64"/>
      <c r="D641" s="72">
        <v>4410</v>
      </c>
      <c r="E641" s="31" t="s">
        <v>128</v>
      </c>
      <c r="F641" s="47">
        <v>2987</v>
      </c>
      <c r="G641" s="110">
        <v>0</v>
      </c>
      <c r="H641" s="32">
        <f t="shared" si="27"/>
        <v>0</v>
      </c>
      <c r="I641" s="33">
        <v>0</v>
      </c>
    </row>
    <row r="642" spans="1:9" s="131" customFormat="1" ht="12.75">
      <c r="A642" s="62"/>
      <c r="B642" s="36"/>
      <c r="C642" s="64"/>
      <c r="D642" s="72">
        <v>4430</v>
      </c>
      <c r="E642" s="31" t="s">
        <v>130</v>
      </c>
      <c r="F642" s="47">
        <v>2000</v>
      </c>
      <c r="G642" s="110">
        <v>0</v>
      </c>
      <c r="H642" s="32">
        <f t="shared" si="27"/>
        <v>0</v>
      </c>
      <c r="I642" s="33">
        <v>0</v>
      </c>
    </row>
    <row r="643" spans="1:9" s="35" customFormat="1" ht="12.75">
      <c r="A643" s="62"/>
      <c r="B643" s="36"/>
      <c r="C643" s="64"/>
      <c r="D643" s="72">
        <v>4440</v>
      </c>
      <c r="E643" s="31" t="s">
        <v>131</v>
      </c>
      <c r="F643" s="47">
        <v>2569</v>
      </c>
      <c r="G643" s="110">
        <v>1926.75</v>
      </c>
      <c r="H643" s="32">
        <f t="shared" si="27"/>
        <v>75</v>
      </c>
      <c r="I643" s="33">
        <v>0</v>
      </c>
    </row>
    <row r="644" spans="1:10" s="18" customFormat="1" ht="25.5">
      <c r="A644" s="36"/>
      <c r="B644" s="81"/>
      <c r="C644" s="64"/>
      <c r="D644" s="72">
        <v>4520</v>
      </c>
      <c r="E644" s="31" t="s">
        <v>133</v>
      </c>
      <c r="F644" s="47">
        <v>369</v>
      </c>
      <c r="G644" s="110">
        <v>180</v>
      </c>
      <c r="H644" s="32">
        <f t="shared" si="27"/>
        <v>48.78048780487805</v>
      </c>
      <c r="I644" s="33">
        <v>0</v>
      </c>
      <c r="J644" s="17"/>
    </row>
    <row r="645" spans="1:9" s="56" customFormat="1" ht="25.5">
      <c r="A645" s="36"/>
      <c r="B645" s="75"/>
      <c r="C645" s="64"/>
      <c r="D645" s="72">
        <v>4700</v>
      </c>
      <c r="E645" s="31" t="s">
        <v>149</v>
      </c>
      <c r="F645" s="47">
        <v>2900</v>
      </c>
      <c r="G645" s="110">
        <v>0</v>
      </c>
      <c r="H645" s="32">
        <f t="shared" si="27"/>
        <v>0</v>
      </c>
      <c r="I645" s="33">
        <v>0</v>
      </c>
    </row>
    <row r="646" spans="1:9" s="5" customFormat="1" ht="12.75">
      <c r="A646" s="132"/>
      <c r="B646" s="172"/>
      <c r="C646" s="507"/>
      <c r="D646" s="507"/>
      <c r="E646" s="54" t="s">
        <v>13</v>
      </c>
      <c r="F646" s="47">
        <f>SUM(F648)</f>
        <v>30000</v>
      </c>
      <c r="G646" s="47">
        <f>SUM(G648)</f>
        <v>0</v>
      </c>
      <c r="H646" s="32">
        <f>G646*100/F646</f>
        <v>0</v>
      </c>
      <c r="I646" s="67">
        <f>SUM(I648)</f>
        <v>0</v>
      </c>
    </row>
    <row r="647" spans="1:11" s="131" customFormat="1" ht="12.75">
      <c r="A647" s="62"/>
      <c r="B647" s="63"/>
      <c r="C647" s="69"/>
      <c r="D647" s="69"/>
      <c r="E647" s="71" t="s">
        <v>67</v>
      </c>
      <c r="F647" s="200"/>
      <c r="G647" s="110"/>
      <c r="H647" s="32" t="s">
        <v>63</v>
      </c>
      <c r="I647" s="33"/>
      <c r="K647" s="396">
        <f>SUM(F666:F691)</f>
        <v>1346785.4</v>
      </c>
    </row>
    <row r="648" spans="1:9" s="131" customFormat="1" ht="12.75">
      <c r="A648" s="302"/>
      <c r="B648" s="209"/>
      <c r="C648" s="504"/>
      <c r="D648" s="505">
        <v>6050</v>
      </c>
      <c r="E648" s="66" t="s">
        <v>189</v>
      </c>
      <c r="F648" s="177">
        <v>30000</v>
      </c>
      <c r="G648" s="188">
        <v>0</v>
      </c>
      <c r="H648" s="49">
        <f>G648*100/F648</f>
        <v>0</v>
      </c>
      <c r="I648" s="67">
        <v>0</v>
      </c>
    </row>
    <row r="649" spans="1:11" s="35" customFormat="1" ht="25.5">
      <c r="A649" s="302"/>
      <c r="B649" s="296"/>
      <c r="C649" s="506"/>
      <c r="D649" s="205"/>
      <c r="E649" s="503" t="s">
        <v>327</v>
      </c>
      <c r="F649" s="355"/>
      <c r="G649" s="45">
        <v>0</v>
      </c>
      <c r="H649" s="365"/>
      <c r="I649" s="214">
        <v>0</v>
      </c>
      <c r="J649" s="34"/>
      <c r="K649" s="321" t="s">
        <v>63</v>
      </c>
    </row>
    <row r="650" spans="1:9" s="56" customFormat="1" ht="12.75">
      <c r="A650" s="13"/>
      <c r="B650" s="207">
        <v>85195</v>
      </c>
      <c r="C650" s="2"/>
      <c r="D650" s="3"/>
      <c r="E650" s="25" t="s">
        <v>46</v>
      </c>
      <c r="F650" s="84">
        <f>SUM(F651)</f>
        <v>15000</v>
      </c>
      <c r="G650" s="84">
        <f>SUM(G651)</f>
        <v>14850</v>
      </c>
      <c r="H650" s="163">
        <f t="shared" si="27"/>
        <v>99</v>
      </c>
      <c r="I650" s="58">
        <f>SUM(I651)</f>
        <v>0</v>
      </c>
    </row>
    <row r="651" spans="1:10" s="18" customFormat="1" ht="12.75">
      <c r="A651" s="28"/>
      <c r="B651" s="206"/>
      <c r="C651" s="80"/>
      <c r="D651" s="80"/>
      <c r="E651" s="39" t="s">
        <v>61</v>
      </c>
      <c r="F651" s="164">
        <f>SUM(F656:F659)</f>
        <v>15000</v>
      </c>
      <c r="G651" s="164">
        <f>SUM(G656)</f>
        <v>14850</v>
      </c>
      <c r="H651" s="96">
        <f t="shared" si="27"/>
        <v>99</v>
      </c>
      <c r="I651" s="165">
        <f>SUM(I656:I659)</f>
        <v>0</v>
      </c>
      <c r="J651" s="17"/>
    </row>
    <row r="652" spans="1:9" s="35" customFormat="1" ht="12.75">
      <c r="A652" s="75"/>
      <c r="B652" s="465"/>
      <c r="C652" s="69"/>
      <c r="D652" s="69"/>
      <c r="E652" s="71" t="s">
        <v>67</v>
      </c>
      <c r="F652" s="200"/>
      <c r="G652" s="439"/>
      <c r="H652" s="32" t="s">
        <v>63</v>
      </c>
      <c r="I652" s="165"/>
    </row>
    <row r="653" spans="1:9" s="35" customFormat="1" ht="12.75">
      <c r="A653" s="15" t="s">
        <v>60</v>
      </c>
      <c r="B653" s="16">
        <v>27</v>
      </c>
      <c r="C653" s="55"/>
      <c r="D653" s="55"/>
      <c r="E653" s="78"/>
      <c r="F653" s="55"/>
      <c r="G653" s="77"/>
      <c r="H653" s="79" t="s">
        <v>63</v>
      </c>
      <c r="I653" s="77" t="s">
        <v>63</v>
      </c>
    </row>
    <row r="654" spans="1:9" s="35" customFormat="1" ht="13.5" thickBot="1">
      <c r="A654" s="15"/>
      <c r="B654" s="16"/>
      <c r="C654" s="55"/>
      <c r="D654" s="55"/>
      <c r="E654" s="78"/>
      <c r="F654" s="55"/>
      <c r="G654" s="77"/>
      <c r="H654" s="79"/>
      <c r="I654" s="77" t="s">
        <v>63</v>
      </c>
    </row>
    <row r="655" spans="1:9" s="44" customFormat="1" ht="13.5" thickBot="1">
      <c r="A655" s="19" t="s">
        <v>29</v>
      </c>
      <c r="B655" s="20" t="s">
        <v>56</v>
      </c>
      <c r="C655" s="707" t="s">
        <v>39</v>
      </c>
      <c r="D655" s="708"/>
      <c r="E655" s="21" t="s">
        <v>28</v>
      </c>
      <c r="F655" s="20" t="s">
        <v>64</v>
      </c>
      <c r="G655" s="366" t="s">
        <v>65</v>
      </c>
      <c r="H655" s="22" t="s">
        <v>66</v>
      </c>
      <c r="I655" s="192" t="s">
        <v>71</v>
      </c>
    </row>
    <row r="656" spans="1:9" s="44" customFormat="1" ht="12.75">
      <c r="A656" s="62"/>
      <c r="B656" s="36"/>
      <c r="C656" s="166"/>
      <c r="D656" s="205">
        <v>2820</v>
      </c>
      <c r="E656" s="291" t="s">
        <v>198</v>
      </c>
      <c r="F656" s="160">
        <v>15000</v>
      </c>
      <c r="G656" s="468">
        <v>14850</v>
      </c>
      <c r="H656" s="51">
        <f>G656*100/F656</f>
        <v>99</v>
      </c>
      <c r="I656" s="127">
        <v>0</v>
      </c>
    </row>
    <row r="657" spans="1:10" s="35" customFormat="1" ht="12.75">
      <c r="A657" s="62"/>
      <c r="B657" s="62"/>
      <c r="C657" s="62"/>
      <c r="D657" s="81"/>
      <c r="E657" s="292" t="s">
        <v>27</v>
      </c>
      <c r="F657" s="34"/>
      <c r="G657" s="492"/>
      <c r="H657" s="403" t="s">
        <v>63</v>
      </c>
      <c r="I657" s="162"/>
      <c r="J657" s="34"/>
    </row>
    <row r="658" spans="1:9" s="11" customFormat="1" ht="12.75">
      <c r="A658" s="36"/>
      <c r="B658" s="34"/>
      <c r="C658" s="62"/>
      <c r="D658" s="81"/>
      <c r="E658" s="430" t="s">
        <v>144</v>
      </c>
      <c r="F658" s="402"/>
      <c r="G658" s="469"/>
      <c r="H658" s="347" t="s">
        <v>63</v>
      </c>
      <c r="I658" s="151"/>
    </row>
    <row r="659" spans="1:9" s="131" customFormat="1" ht="13.5" thickBot="1">
      <c r="A659" s="220"/>
      <c r="B659" s="523"/>
      <c r="C659" s="220"/>
      <c r="D659" s="299"/>
      <c r="E659" s="659" t="s">
        <v>214</v>
      </c>
      <c r="F659" s="660"/>
      <c r="G659" s="298">
        <v>14850</v>
      </c>
      <c r="H659" s="661"/>
      <c r="I659" s="278">
        <v>0</v>
      </c>
    </row>
    <row r="660" spans="1:10" s="56" customFormat="1" ht="12.75">
      <c r="A660" s="553">
        <v>852</v>
      </c>
      <c r="B660" s="230"/>
      <c r="C660" s="230"/>
      <c r="D660" s="231"/>
      <c r="E660" s="419" t="s">
        <v>21</v>
      </c>
      <c r="F660" s="420">
        <f>SUM(F661,F665,F687,F694,F699,F708,F712,F717,F742,F746,F750,F754,)</f>
        <v>6349086.2</v>
      </c>
      <c r="G660" s="420">
        <f>SUM(G661,G665,G687,G694,G699,G708,G712,G717,G742,G746,G750,G754,)</f>
        <v>3160490.12</v>
      </c>
      <c r="H660" s="554">
        <f>G660*100/F660</f>
        <v>49.778661376498555</v>
      </c>
      <c r="I660" s="623">
        <f>SUM(I661,I665,I687,I694,I699,I708,I712,I717,I742,I750,I754,)</f>
        <v>66759.71</v>
      </c>
      <c r="J660" s="55"/>
    </row>
    <row r="661" spans="1:9" s="5" customFormat="1" ht="12.75">
      <c r="A661" s="13"/>
      <c r="B661" s="97">
        <v>85202</v>
      </c>
      <c r="C661" s="2"/>
      <c r="D661" s="3"/>
      <c r="E661" s="25" t="s">
        <v>107</v>
      </c>
      <c r="F661" s="456">
        <f>SUM(F662)</f>
        <v>895000</v>
      </c>
      <c r="G661" s="456">
        <f>SUM(G662)</f>
        <v>498845.64</v>
      </c>
      <c r="H661" s="26">
        <f>G661*100/F661</f>
        <v>55.736943016759774</v>
      </c>
      <c r="I661" s="27">
        <f>SUM(I662)</f>
        <v>0</v>
      </c>
    </row>
    <row r="662" spans="1:9" s="131" customFormat="1" ht="38.25">
      <c r="A662" s="28"/>
      <c r="B662" s="29"/>
      <c r="C662" s="30"/>
      <c r="D662" s="29"/>
      <c r="E662" s="31" t="s">
        <v>5</v>
      </c>
      <c r="F662" s="144">
        <f>SUM(F664)</f>
        <v>895000</v>
      </c>
      <c r="G662" s="144">
        <f>SUM(G664)</f>
        <v>498845.64</v>
      </c>
      <c r="H662" s="130">
        <f>G662*100/F662</f>
        <v>55.736943016759774</v>
      </c>
      <c r="I662" s="129">
        <f>SUM(I664)</f>
        <v>0</v>
      </c>
    </row>
    <row r="663" spans="1:9" s="131" customFormat="1" ht="12.75">
      <c r="A663" s="36"/>
      <c r="B663" s="351"/>
      <c r="C663" s="34"/>
      <c r="D663" s="34"/>
      <c r="E663" s="66" t="s">
        <v>67</v>
      </c>
      <c r="F663" s="350"/>
      <c r="G663" s="182"/>
      <c r="H663" s="68" t="s">
        <v>63</v>
      </c>
      <c r="I663" s="67"/>
    </row>
    <row r="664" spans="1:11" s="131" customFormat="1" ht="25.5">
      <c r="A664" s="36"/>
      <c r="B664" s="352"/>
      <c r="C664" s="64"/>
      <c r="D664" s="72">
        <v>4330</v>
      </c>
      <c r="E664" s="31" t="s">
        <v>140</v>
      </c>
      <c r="F664" s="47">
        <v>895000</v>
      </c>
      <c r="G664" s="110">
        <v>498845.64</v>
      </c>
      <c r="H664" s="347">
        <f>G664*100/F664</f>
        <v>55.736943016759774</v>
      </c>
      <c r="I664" s="33">
        <v>0</v>
      </c>
      <c r="K664" s="309" t="s">
        <v>63</v>
      </c>
    </row>
    <row r="665" spans="1:9" s="131" customFormat="1" ht="12.75">
      <c r="A665" s="13"/>
      <c r="B665" s="199">
        <v>85203</v>
      </c>
      <c r="C665" s="2"/>
      <c r="D665" s="3"/>
      <c r="E665" s="25" t="s">
        <v>72</v>
      </c>
      <c r="F665" s="89">
        <f>SUM(F666)</f>
        <v>666496.2000000001</v>
      </c>
      <c r="G665" s="456">
        <f>SUM(G666)</f>
        <v>320477.20999999996</v>
      </c>
      <c r="H665" s="26">
        <f>G665*100/F665</f>
        <v>48.08387654723312</v>
      </c>
      <c r="I665" s="27">
        <f>SUM(I666)</f>
        <v>14056.719999999998</v>
      </c>
    </row>
    <row r="666" spans="1:9" s="131" customFormat="1" ht="63.75">
      <c r="A666" s="28"/>
      <c r="B666" s="462"/>
      <c r="C666" s="29"/>
      <c r="D666" s="29"/>
      <c r="E666" s="373" t="s">
        <v>366</v>
      </c>
      <c r="F666" s="144">
        <f>SUM(F668:F684,F685:F686)</f>
        <v>666496.2000000001</v>
      </c>
      <c r="G666" s="144">
        <f>SUM(G668:G684,G685:G686)</f>
        <v>320477.20999999996</v>
      </c>
      <c r="H666" s="130">
        <f>G666*100/F666</f>
        <v>48.08387654723312</v>
      </c>
      <c r="I666" s="129">
        <f>SUM(I668:I686)</f>
        <v>14056.719999999998</v>
      </c>
    </row>
    <row r="667" spans="1:13" s="131" customFormat="1" ht="12.75">
      <c r="A667" s="132"/>
      <c r="B667" s="425"/>
      <c r="C667" s="173"/>
      <c r="D667" s="173"/>
      <c r="E667" s="71" t="s">
        <v>67</v>
      </c>
      <c r="F667" s="379"/>
      <c r="G667" s="110"/>
      <c r="H667" s="130" t="s">
        <v>63</v>
      </c>
      <c r="I667" s="129"/>
      <c r="M667" s="679">
        <f>SUM(G666)</f>
        <v>320477.20999999996</v>
      </c>
    </row>
    <row r="668" spans="1:13" s="131" customFormat="1" ht="12.75">
      <c r="A668" s="132"/>
      <c r="B668" s="172"/>
      <c r="C668" s="141"/>
      <c r="D668" s="72">
        <v>4010</v>
      </c>
      <c r="E668" s="31" t="s">
        <v>184</v>
      </c>
      <c r="F668" s="142">
        <v>462717.01</v>
      </c>
      <c r="G668" s="110">
        <v>219675.6</v>
      </c>
      <c r="H668" s="130">
        <f>G668*100/F668</f>
        <v>47.475151172851845</v>
      </c>
      <c r="I668" s="129">
        <v>9218.83</v>
      </c>
      <c r="M668" s="679">
        <v>291072.16</v>
      </c>
    </row>
    <row r="669" spans="1:13" s="35" customFormat="1" ht="12.75">
      <c r="A669" s="132"/>
      <c r="B669" s="172"/>
      <c r="C669" s="141"/>
      <c r="D669" s="72">
        <v>4040</v>
      </c>
      <c r="E669" s="31" t="s">
        <v>193</v>
      </c>
      <c r="F669" s="146">
        <v>31499</v>
      </c>
      <c r="G669" s="110">
        <v>25928.34</v>
      </c>
      <c r="H669" s="130">
        <f>G669*100/F669</f>
        <v>82.31480364456014</v>
      </c>
      <c r="I669" s="129">
        <v>0</v>
      </c>
      <c r="J669" s="34"/>
      <c r="M669" s="680">
        <f>SUM(M667-M668)</f>
        <v>29405.04999999999</v>
      </c>
    </row>
    <row r="670" spans="1:10" s="35" customFormat="1" ht="12.75">
      <c r="A670" s="132"/>
      <c r="B670" s="172"/>
      <c r="C670" s="141"/>
      <c r="D670" s="72">
        <v>4110</v>
      </c>
      <c r="E670" s="31" t="s">
        <v>185</v>
      </c>
      <c r="F670" s="146">
        <v>72385.92</v>
      </c>
      <c r="G670" s="110">
        <v>31167.68</v>
      </c>
      <c r="H670" s="130">
        <f>G670*100/F670</f>
        <v>43.05765541143913</v>
      </c>
      <c r="I670" s="129">
        <v>3567.92</v>
      </c>
      <c r="J670" s="34"/>
    </row>
    <row r="671" spans="1:10" s="35" customFormat="1" ht="12.75">
      <c r="A671" s="132"/>
      <c r="B671" s="172"/>
      <c r="C671" s="133"/>
      <c r="D671" s="41">
        <v>4120</v>
      </c>
      <c r="E671" s="39" t="s">
        <v>186</v>
      </c>
      <c r="F671" s="168">
        <v>4959.27</v>
      </c>
      <c r="G671" s="110">
        <v>1560.29</v>
      </c>
      <c r="H671" s="130">
        <f>G671*100/F671</f>
        <v>31.462090186660532</v>
      </c>
      <c r="I671" s="129">
        <v>326.65</v>
      </c>
      <c r="J671" s="34"/>
    </row>
    <row r="672" spans="1:9" s="56" customFormat="1" ht="25.5">
      <c r="A672" s="132"/>
      <c r="B672" s="132"/>
      <c r="C672" s="173"/>
      <c r="D672" s="70">
        <v>4170</v>
      </c>
      <c r="E672" s="31" t="s">
        <v>190</v>
      </c>
      <c r="F672" s="169">
        <v>14400</v>
      </c>
      <c r="G672" s="110">
        <v>6898.04</v>
      </c>
      <c r="H672" s="148">
        <f>G672*100/F672</f>
        <v>47.903055555555554</v>
      </c>
      <c r="I672" s="129">
        <v>301.96</v>
      </c>
    </row>
    <row r="673" spans="1:9" s="56" customFormat="1" ht="12.75">
      <c r="A673" s="36"/>
      <c r="B673" s="81"/>
      <c r="C673" s="64"/>
      <c r="D673" s="72">
        <v>4210</v>
      </c>
      <c r="E673" s="31" t="s">
        <v>122</v>
      </c>
      <c r="F673" s="47">
        <v>16932</v>
      </c>
      <c r="G673" s="110">
        <v>6326.62</v>
      </c>
      <c r="H673" s="32">
        <f aca="true" t="shared" si="28" ref="H673:H686">G673*100/F673</f>
        <v>37.3648712497047</v>
      </c>
      <c r="I673" s="33">
        <v>598.31</v>
      </c>
    </row>
    <row r="674" spans="1:10" s="18" customFormat="1" ht="12.75">
      <c r="A674" s="62"/>
      <c r="B674" s="36"/>
      <c r="C674" s="64"/>
      <c r="D674" s="72">
        <v>4260</v>
      </c>
      <c r="E674" s="31" t="s">
        <v>126</v>
      </c>
      <c r="F674" s="47">
        <v>21039</v>
      </c>
      <c r="G674" s="110">
        <v>11059.55</v>
      </c>
      <c r="H674" s="32">
        <f t="shared" si="28"/>
        <v>52.56689956746994</v>
      </c>
      <c r="I674" s="33">
        <v>0</v>
      </c>
      <c r="J674" s="17"/>
    </row>
    <row r="675" spans="1:10" s="35" customFormat="1" ht="12.75">
      <c r="A675" s="62"/>
      <c r="B675" s="36"/>
      <c r="C675" s="64"/>
      <c r="D675" s="72">
        <v>4270</v>
      </c>
      <c r="E675" s="31" t="s">
        <v>123</v>
      </c>
      <c r="F675" s="47">
        <v>6640</v>
      </c>
      <c r="G675" s="110">
        <v>3013.5</v>
      </c>
      <c r="H675" s="32">
        <f t="shared" si="28"/>
        <v>45.38403614457831</v>
      </c>
      <c r="I675" s="33">
        <v>0</v>
      </c>
      <c r="J675" s="34"/>
    </row>
    <row r="676" spans="1:10" s="35" customFormat="1" ht="12.75">
      <c r="A676" s="36"/>
      <c r="B676" s="81"/>
      <c r="C676" s="64"/>
      <c r="D676" s="72">
        <v>4280</v>
      </c>
      <c r="E676" s="31" t="s">
        <v>124</v>
      </c>
      <c r="F676" s="47">
        <v>696</v>
      </c>
      <c r="G676" s="110">
        <v>301</v>
      </c>
      <c r="H676" s="32">
        <f t="shared" si="28"/>
        <v>43.247126436781606</v>
      </c>
      <c r="I676" s="33">
        <v>0</v>
      </c>
      <c r="J676" s="34"/>
    </row>
    <row r="677" spans="1:10" s="35" customFormat="1" ht="12.75">
      <c r="A677" s="36"/>
      <c r="B677" s="81"/>
      <c r="C677" s="64"/>
      <c r="D677" s="72">
        <v>4300</v>
      </c>
      <c r="E677" s="31" t="s">
        <v>125</v>
      </c>
      <c r="F677" s="47">
        <v>12656</v>
      </c>
      <c r="G677" s="110">
        <v>1384.38</v>
      </c>
      <c r="H677" s="32">
        <f t="shared" si="28"/>
        <v>10.938527180783819</v>
      </c>
      <c r="I677" s="33">
        <v>43.05</v>
      </c>
      <c r="J677" s="34"/>
    </row>
    <row r="678" spans="1:10" s="35" customFormat="1" ht="12.75">
      <c r="A678" s="62"/>
      <c r="B678" s="36"/>
      <c r="C678" s="64"/>
      <c r="D678" s="72">
        <v>4360</v>
      </c>
      <c r="E678" s="31" t="s">
        <v>167</v>
      </c>
      <c r="F678" s="47">
        <v>2425</v>
      </c>
      <c r="G678" s="110">
        <v>1019.71</v>
      </c>
      <c r="H678" s="32">
        <f t="shared" si="28"/>
        <v>42.04989690721649</v>
      </c>
      <c r="I678" s="33">
        <v>0</v>
      </c>
      <c r="J678" s="34"/>
    </row>
    <row r="679" spans="1:9" s="5" customFormat="1" ht="12.75">
      <c r="A679" s="74"/>
      <c r="B679" s="75"/>
      <c r="C679" s="64"/>
      <c r="D679" s="72">
        <v>4410</v>
      </c>
      <c r="E679" s="31" t="s">
        <v>128</v>
      </c>
      <c r="F679" s="47">
        <v>400</v>
      </c>
      <c r="G679" s="110">
        <v>0</v>
      </c>
      <c r="H679" s="32">
        <f t="shared" si="28"/>
        <v>0</v>
      </c>
      <c r="I679" s="33">
        <v>0</v>
      </c>
    </row>
    <row r="680" spans="1:9" s="5" customFormat="1" ht="12.75">
      <c r="A680" s="15" t="s">
        <v>60</v>
      </c>
      <c r="B680" s="16">
        <v>28</v>
      </c>
      <c r="C680" s="55"/>
      <c r="D680" s="55"/>
      <c r="E680" s="78"/>
      <c r="F680" s="55"/>
      <c r="G680" s="438"/>
      <c r="H680" s="79" t="s">
        <v>63</v>
      </c>
      <c r="I680" s="77"/>
    </row>
    <row r="681" spans="1:9" s="307" customFormat="1" ht="13.5" thickBot="1">
      <c r="A681" s="15"/>
      <c r="B681" s="16"/>
      <c r="C681" s="55"/>
      <c r="D681" s="55"/>
      <c r="E681" s="78"/>
      <c r="F681" s="55"/>
      <c r="G681" s="438"/>
      <c r="H681" s="79"/>
      <c r="I681" s="77"/>
    </row>
    <row r="682" spans="1:10" s="35" customFormat="1" ht="13.5" thickBot="1">
      <c r="A682" s="19" t="s">
        <v>29</v>
      </c>
      <c r="B682" s="20" t="s">
        <v>56</v>
      </c>
      <c r="C682" s="709" t="s">
        <v>39</v>
      </c>
      <c r="D682" s="710"/>
      <c r="E682" s="21" t="s">
        <v>28</v>
      </c>
      <c r="F682" s="20" t="s">
        <v>64</v>
      </c>
      <c r="G682" s="366" t="s">
        <v>65</v>
      </c>
      <c r="H682" s="22" t="s">
        <v>66</v>
      </c>
      <c r="I682" s="192" t="s">
        <v>71</v>
      </c>
      <c r="J682" s="34"/>
    </row>
    <row r="683" spans="1:9" s="131" customFormat="1" ht="12.75">
      <c r="A683" s="62"/>
      <c r="B683" s="36"/>
      <c r="C683" s="64"/>
      <c r="D683" s="72">
        <v>4430</v>
      </c>
      <c r="E683" s="31" t="s">
        <v>130</v>
      </c>
      <c r="F683" s="47">
        <v>2500</v>
      </c>
      <c r="G683" s="110">
        <v>0</v>
      </c>
      <c r="H683" s="32">
        <f t="shared" si="28"/>
        <v>0</v>
      </c>
      <c r="I683" s="33">
        <v>0</v>
      </c>
    </row>
    <row r="684" spans="1:9" s="131" customFormat="1" ht="12.75">
      <c r="A684" s="62"/>
      <c r="B684" s="36"/>
      <c r="C684" s="64"/>
      <c r="D684" s="72">
        <v>4440</v>
      </c>
      <c r="E684" s="31" t="s">
        <v>131</v>
      </c>
      <c r="F684" s="47">
        <v>15710</v>
      </c>
      <c r="G684" s="110">
        <v>11782.5</v>
      </c>
      <c r="H684" s="32">
        <f t="shared" si="28"/>
        <v>75</v>
      </c>
      <c r="I684" s="33">
        <v>0</v>
      </c>
    </row>
    <row r="685" spans="1:10" s="18" customFormat="1" ht="25.5">
      <c r="A685" s="36"/>
      <c r="B685" s="81"/>
      <c r="C685" s="64"/>
      <c r="D685" s="72">
        <v>4520</v>
      </c>
      <c r="E685" s="31" t="s">
        <v>133</v>
      </c>
      <c r="F685" s="47">
        <v>737</v>
      </c>
      <c r="G685" s="110">
        <v>360</v>
      </c>
      <c r="H685" s="32">
        <f t="shared" si="28"/>
        <v>48.846675712347356</v>
      </c>
      <c r="I685" s="33">
        <v>0</v>
      </c>
      <c r="J685" s="17"/>
    </row>
    <row r="686" spans="1:11" s="35" customFormat="1" ht="25.5">
      <c r="A686" s="36"/>
      <c r="B686" s="352"/>
      <c r="C686" s="64"/>
      <c r="D686" s="72">
        <v>4700</v>
      </c>
      <c r="E686" s="31" t="s">
        <v>149</v>
      </c>
      <c r="F686" s="47">
        <v>800</v>
      </c>
      <c r="G686" s="110">
        <v>0</v>
      </c>
      <c r="H686" s="32">
        <f t="shared" si="28"/>
        <v>0</v>
      </c>
      <c r="I686" s="33">
        <v>0</v>
      </c>
      <c r="J686" s="34"/>
      <c r="K686" s="321" t="s">
        <v>63</v>
      </c>
    </row>
    <row r="687" spans="1:10" s="35" customFormat="1" ht="25.5">
      <c r="A687" s="13"/>
      <c r="B687" s="91">
        <v>85205</v>
      </c>
      <c r="C687" s="2"/>
      <c r="D687" s="3"/>
      <c r="E687" s="25" t="s">
        <v>82</v>
      </c>
      <c r="F687" s="89">
        <f>SUM(F688)</f>
        <v>5271</v>
      </c>
      <c r="G687" s="456">
        <f>SUM(G688)</f>
        <v>1728.7</v>
      </c>
      <c r="H687" s="26">
        <f>G687*100/F687</f>
        <v>32.7964333143616</v>
      </c>
      <c r="I687" s="27">
        <f>SUM(I688)</f>
        <v>0</v>
      </c>
      <c r="J687" s="34"/>
    </row>
    <row r="688" spans="1:10" s="35" customFormat="1" ht="51">
      <c r="A688" s="28"/>
      <c r="B688" s="335"/>
      <c r="C688" s="30"/>
      <c r="D688" s="29"/>
      <c r="E688" s="31" t="s">
        <v>6</v>
      </c>
      <c r="F688" s="144">
        <f>SUM(F690:F693)</f>
        <v>5271</v>
      </c>
      <c r="G688" s="144">
        <f>SUM(G690:G693)</f>
        <v>1728.7</v>
      </c>
      <c r="H688" s="130">
        <f>G688*100/F688</f>
        <v>32.7964333143616</v>
      </c>
      <c r="I688" s="129">
        <f>SUM(I690:I693)</f>
        <v>0</v>
      </c>
      <c r="J688" s="34"/>
    </row>
    <row r="689" spans="1:10" s="35" customFormat="1" ht="12.75">
      <c r="A689" s="36"/>
      <c r="B689" s="63"/>
      <c r="C689" s="99"/>
      <c r="D689" s="99"/>
      <c r="E689" s="210" t="s">
        <v>67</v>
      </c>
      <c r="F689" s="350"/>
      <c r="G689" s="182"/>
      <c r="H689" s="68" t="s">
        <v>63</v>
      </c>
      <c r="I689" s="67"/>
      <c r="J689" s="34"/>
    </row>
    <row r="690" spans="1:9" s="5" customFormat="1" ht="12.75">
      <c r="A690" s="36"/>
      <c r="B690" s="36"/>
      <c r="C690" s="64"/>
      <c r="D690" s="72">
        <v>4210</v>
      </c>
      <c r="E690" s="31" t="s">
        <v>122</v>
      </c>
      <c r="F690" s="47">
        <v>1600</v>
      </c>
      <c r="G690" s="110">
        <v>1125.5</v>
      </c>
      <c r="H690" s="349">
        <f>G690*100/F690</f>
        <v>70.34375</v>
      </c>
      <c r="I690" s="33">
        <v>0</v>
      </c>
    </row>
    <row r="691" spans="1:9" s="131" customFormat="1" ht="12.75">
      <c r="A691" s="36"/>
      <c r="B691" s="81"/>
      <c r="C691" s="64"/>
      <c r="D691" s="72">
        <v>4300</v>
      </c>
      <c r="E691" s="31" t="s">
        <v>125</v>
      </c>
      <c r="F691" s="47">
        <v>1651</v>
      </c>
      <c r="G691" s="110">
        <v>603.2</v>
      </c>
      <c r="H691" s="349">
        <f>G691*100/F691</f>
        <v>36.53543307086615</v>
      </c>
      <c r="I691" s="33">
        <v>0</v>
      </c>
    </row>
    <row r="692" spans="1:13" s="131" customFormat="1" ht="12.75">
      <c r="A692" s="36"/>
      <c r="B692" s="81"/>
      <c r="C692" s="64"/>
      <c r="D692" s="72">
        <v>4410</v>
      </c>
      <c r="E692" s="31" t="s">
        <v>128</v>
      </c>
      <c r="F692" s="47">
        <v>560</v>
      </c>
      <c r="G692" s="110">
        <v>0</v>
      </c>
      <c r="H692" s="32">
        <f>G692*100/F692</f>
        <v>0</v>
      </c>
      <c r="I692" s="33">
        <v>0</v>
      </c>
      <c r="M692" s="681">
        <f>SUM(G696)</f>
        <v>29908.19</v>
      </c>
    </row>
    <row r="693" spans="1:13" s="131" customFormat="1" ht="25.5">
      <c r="A693" s="36"/>
      <c r="B693" s="75"/>
      <c r="C693" s="64"/>
      <c r="D693" s="72">
        <v>4700</v>
      </c>
      <c r="E693" s="31" t="s">
        <v>149</v>
      </c>
      <c r="F693" s="219">
        <v>1460</v>
      </c>
      <c r="G693" s="110">
        <v>0</v>
      </c>
      <c r="H693" s="32">
        <f>G693*100/F693</f>
        <v>0</v>
      </c>
      <c r="I693" s="33">
        <v>0</v>
      </c>
      <c r="M693" s="131">
        <v>-19070.94</v>
      </c>
    </row>
    <row r="694" spans="1:13" s="35" customFormat="1" ht="12.75">
      <c r="A694" s="13"/>
      <c r="B694" s="207">
        <v>85213</v>
      </c>
      <c r="C694" s="6"/>
      <c r="D694" s="7"/>
      <c r="E694" s="116" t="s">
        <v>102</v>
      </c>
      <c r="F694" s="170">
        <f>SUM(F696)</f>
        <v>68749</v>
      </c>
      <c r="G694" s="493">
        <f>SUM(G696)</f>
        <v>29908.19</v>
      </c>
      <c r="H694" s="118">
        <f>G694*100/F694</f>
        <v>43.50345459570321</v>
      </c>
      <c r="I694" s="171">
        <f>SUM(I696)</f>
        <v>0</v>
      </c>
      <c r="J694" s="34"/>
      <c r="K694" s="321" t="s">
        <v>63</v>
      </c>
      <c r="M694" s="393">
        <f>SUM(M692:M693)</f>
        <v>10837.25</v>
      </c>
    </row>
    <row r="695" spans="1:9" s="5" customFormat="1" ht="38.25">
      <c r="A695" s="13"/>
      <c r="B695" s="9"/>
      <c r="C695" s="8"/>
      <c r="D695" s="9"/>
      <c r="E695" s="92" t="s">
        <v>4</v>
      </c>
      <c r="F695" s="8"/>
      <c r="G695" s="487"/>
      <c r="H695" s="23" t="s">
        <v>63</v>
      </c>
      <c r="I695" s="120"/>
    </row>
    <row r="696" spans="1:9" s="5" customFormat="1" ht="38.25">
      <c r="A696" s="28"/>
      <c r="B696" s="80"/>
      <c r="C696" s="30"/>
      <c r="D696" s="29"/>
      <c r="E696" s="682" t="s">
        <v>367</v>
      </c>
      <c r="F696" s="326">
        <f>SUM(F698)</f>
        <v>68749</v>
      </c>
      <c r="G696" s="326">
        <f>SUM(G698)</f>
        <v>29908.19</v>
      </c>
      <c r="H696" s="305">
        <f>G696*100/F696</f>
        <v>43.50345459570321</v>
      </c>
      <c r="I696" s="306">
        <f>SUM(I698)</f>
        <v>0</v>
      </c>
    </row>
    <row r="697" spans="1:9" s="131" customFormat="1" ht="12.75">
      <c r="A697" s="140"/>
      <c r="B697" s="308"/>
      <c r="C697" s="133"/>
      <c r="D697" s="133"/>
      <c r="E697" s="39" t="s">
        <v>67</v>
      </c>
      <c r="F697" s="145"/>
      <c r="G697" s="156"/>
      <c r="H697" s="130" t="s">
        <v>63</v>
      </c>
      <c r="I697" s="129"/>
    </row>
    <row r="698" spans="1:9" s="131" customFormat="1" ht="12.75">
      <c r="A698" s="36"/>
      <c r="B698" s="352"/>
      <c r="C698" s="64"/>
      <c r="D698" s="72">
        <v>4130</v>
      </c>
      <c r="E698" s="31" t="s">
        <v>218</v>
      </c>
      <c r="F698" s="105">
        <v>68749</v>
      </c>
      <c r="G698" s="110">
        <v>29908.19</v>
      </c>
      <c r="H698" s="32">
        <f>G698*100/F698</f>
        <v>43.50345459570321</v>
      </c>
      <c r="I698" s="33">
        <v>0</v>
      </c>
    </row>
    <row r="699" spans="1:11" s="35" customFormat="1" ht="12.75">
      <c r="A699" s="13"/>
      <c r="B699" s="207">
        <v>85214</v>
      </c>
      <c r="C699" s="6"/>
      <c r="D699" s="7"/>
      <c r="E699" s="116" t="s">
        <v>103</v>
      </c>
      <c r="F699" s="125">
        <f>SUM(F701)</f>
        <v>619015</v>
      </c>
      <c r="G699" s="478">
        <f>SUM(G701)</f>
        <v>284787.92</v>
      </c>
      <c r="H699" s="118">
        <f>G699*100/F699</f>
        <v>46.00662665686615</v>
      </c>
      <c r="I699" s="171">
        <f>SUM(I701)</f>
        <v>301.96</v>
      </c>
      <c r="J699" s="34"/>
      <c r="K699" s="321" t="s">
        <v>63</v>
      </c>
    </row>
    <row r="700" spans="1:11" s="35" customFormat="1" ht="12.75">
      <c r="A700" s="13"/>
      <c r="B700" s="9"/>
      <c r="C700" s="8"/>
      <c r="D700" s="9"/>
      <c r="E700" s="92" t="s">
        <v>160</v>
      </c>
      <c r="F700" s="8"/>
      <c r="G700" s="487"/>
      <c r="H700" s="23" t="s">
        <v>63</v>
      </c>
      <c r="I700" s="120"/>
      <c r="J700" s="34"/>
      <c r="K700" s="321" t="s">
        <v>63</v>
      </c>
    </row>
    <row r="701" spans="1:9" s="5" customFormat="1" ht="12.75">
      <c r="A701" s="28"/>
      <c r="B701" s="80"/>
      <c r="C701" s="30"/>
      <c r="D701" s="29"/>
      <c r="E701" s="31" t="s">
        <v>7</v>
      </c>
      <c r="F701" s="144">
        <f>SUM(F703:F704)</f>
        <v>619015</v>
      </c>
      <c r="G701" s="144">
        <f>SUM(G703:G704)</f>
        <v>284787.92</v>
      </c>
      <c r="H701" s="130">
        <f>G701*100/F701</f>
        <v>46.00662665686615</v>
      </c>
      <c r="I701" s="143">
        <f>SUM(I703:I704)</f>
        <v>301.96</v>
      </c>
    </row>
    <row r="702" spans="1:9" s="35" customFormat="1" ht="12.75">
      <c r="A702" s="140"/>
      <c r="B702" s="308"/>
      <c r="C702" s="133"/>
      <c r="D702" s="133"/>
      <c r="E702" s="39" t="s">
        <v>67</v>
      </c>
      <c r="F702" s="145"/>
      <c r="G702" s="156"/>
      <c r="H702" s="130" t="s">
        <v>63</v>
      </c>
      <c r="I702" s="129"/>
    </row>
    <row r="703" spans="1:9" s="131" customFormat="1" ht="12.75">
      <c r="A703" s="62"/>
      <c r="B703" s="36"/>
      <c r="C703" s="64"/>
      <c r="D703" s="72">
        <v>3110</v>
      </c>
      <c r="E703" s="31" t="s">
        <v>217</v>
      </c>
      <c r="F703" s="105">
        <v>589619</v>
      </c>
      <c r="G703" s="110">
        <v>275930.63</v>
      </c>
      <c r="H703" s="32">
        <f>G703*100/F703</f>
        <v>46.798123873213044</v>
      </c>
      <c r="I703" s="33">
        <v>301.96</v>
      </c>
    </row>
    <row r="704" spans="1:13" s="131" customFormat="1" ht="12.75">
      <c r="A704" s="75"/>
      <c r="B704" s="75"/>
      <c r="C704" s="64"/>
      <c r="D704" s="72">
        <v>3119</v>
      </c>
      <c r="E704" s="31" t="s">
        <v>217</v>
      </c>
      <c r="F704" s="105">
        <v>29396</v>
      </c>
      <c r="G704" s="110">
        <v>8857.29</v>
      </c>
      <c r="H704" s="32">
        <f>G704*100/F704</f>
        <v>30.130936181793444</v>
      </c>
      <c r="I704" s="33">
        <v>0</v>
      </c>
      <c r="M704" s="397">
        <f>SUM(G709)</f>
        <v>210063.65</v>
      </c>
    </row>
    <row r="705" spans="1:9" s="131" customFormat="1" ht="12.75">
      <c r="A705" s="15" t="s">
        <v>60</v>
      </c>
      <c r="B705" s="16">
        <v>29</v>
      </c>
      <c r="C705" s="55"/>
      <c r="D705" s="55"/>
      <c r="E705" s="78"/>
      <c r="F705" s="55"/>
      <c r="G705" s="438"/>
      <c r="H705" s="79" t="s">
        <v>63</v>
      </c>
      <c r="I705" s="77"/>
    </row>
    <row r="706" spans="1:9" s="131" customFormat="1" ht="13.5" thickBot="1">
      <c r="A706" s="15"/>
      <c r="B706" s="16"/>
      <c r="C706" s="55"/>
      <c r="D706" s="55"/>
      <c r="E706" s="78"/>
      <c r="F706" s="55"/>
      <c r="G706" s="438"/>
      <c r="H706" s="79"/>
      <c r="I706" s="77"/>
    </row>
    <row r="707" spans="1:11" s="35" customFormat="1" ht="13.5" thickBot="1">
      <c r="A707" s="19" t="s">
        <v>29</v>
      </c>
      <c r="B707" s="20" t="s">
        <v>56</v>
      </c>
      <c r="C707" s="709" t="s">
        <v>39</v>
      </c>
      <c r="D707" s="710"/>
      <c r="E707" s="21" t="s">
        <v>28</v>
      </c>
      <c r="F707" s="20" t="s">
        <v>64</v>
      </c>
      <c r="G707" s="366" t="s">
        <v>65</v>
      </c>
      <c r="H707" s="22" t="s">
        <v>66</v>
      </c>
      <c r="I707" s="192" t="s">
        <v>71</v>
      </c>
      <c r="J707" s="34"/>
      <c r="K707" s="321" t="s">
        <v>63</v>
      </c>
    </row>
    <row r="708" spans="1:13" s="5" customFormat="1" ht="12.75">
      <c r="A708" s="13"/>
      <c r="B708" s="91">
        <v>85215</v>
      </c>
      <c r="C708" s="2"/>
      <c r="D708" s="3"/>
      <c r="E708" s="25" t="s">
        <v>161</v>
      </c>
      <c r="F708" s="89">
        <f>SUM(F709)</f>
        <v>401700</v>
      </c>
      <c r="G708" s="456">
        <f>SUM(G709)</f>
        <v>210063.65</v>
      </c>
      <c r="H708" s="26">
        <f>G708*100/F708</f>
        <v>52.2936644261887</v>
      </c>
      <c r="I708" s="27">
        <v>0</v>
      </c>
      <c r="M708" s="5">
        <v>-1392.04</v>
      </c>
    </row>
    <row r="709" spans="1:13" s="35" customFormat="1" ht="51">
      <c r="A709" s="28"/>
      <c r="B709" s="80"/>
      <c r="C709" s="30"/>
      <c r="D709" s="29"/>
      <c r="E709" s="682" t="s">
        <v>368</v>
      </c>
      <c r="F709" s="90">
        <f>SUM(F711:F711)</f>
        <v>401700</v>
      </c>
      <c r="G709" s="90">
        <f>SUM(G711:G711)</f>
        <v>210063.65</v>
      </c>
      <c r="H709" s="32">
        <f>G709*100/F709</f>
        <v>52.2936644261887</v>
      </c>
      <c r="I709" s="33">
        <f>SUM(I711:I711)</f>
        <v>0</v>
      </c>
      <c r="M709" s="683">
        <f>SUM(M704:M708)</f>
        <v>208671.61</v>
      </c>
    </row>
    <row r="710" spans="1:9" s="131" customFormat="1" ht="12.75">
      <c r="A710" s="140"/>
      <c r="B710" s="308"/>
      <c r="C710" s="133"/>
      <c r="D710" s="133"/>
      <c r="E710" s="39" t="s">
        <v>67</v>
      </c>
      <c r="F710" s="145"/>
      <c r="G710" s="156"/>
      <c r="H710" s="130" t="s">
        <v>63</v>
      </c>
      <c r="I710" s="129"/>
    </row>
    <row r="711" spans="1:11" s="35" customFormat="1" ht="12.75">
      <c r="A711" s="36"/>
      <c r="B711" s="75"/>
      <c r="C711" s="64"/>
      <c r="D711" s="72">
        <v>3110</v>
      </c>
      <c r="E711" s="31" t="s">
        <v>217</v>
      </c>
      <c r="F711" s="105">
        <v>401700</v>
      </c>
      <c r="G711" s="110">
        <v>210063.65</v>
      </c>
      <c r="H711" s="32">
        <f>G711*100/F711</f>
        <v>52.2936644261887</v>
      </c>
      <c r="I711" s="33">
        <v>0</v>
      </c>
      <c r="J711" s="34"/>
      <c r="K711" s="321" t="s">
        <v>63</v>
      </c>
    </row>
    <row r="712" spans="1:9" s="5" customFormat="1" ht="12.75">
      <c r="A712" s="13"/>
      <c r="B712" s="91">
        <v>85216</v>
      </c>
      <c r="C712" s="2"/>
      <c r="D712" s="3"/>
      <c r="E712" s="25" t="s">
        <v>83</v>
      </c>
      <c r="F712" s="89">
        <f>SUM(F713)</f>
        <v>195682</v>
      </c>
      <c r="G712" s="456">
        <f>SUM(G713)</f>
        <v>126999.79</v>
      </c>
      <c r="H712" s="26">
        <f>G712*100/F712</f>
        <v>64.90110996412547</v>
      </c>
      <c r="I712" s="27">
        <v>0</v>
      </c>
    </row>
    <row r="713" spans="1:9" s="131" customFormat="1" ht="12.75">
      <c r="A713" s="28"/>
      <c r="B713" s="80"/>
      <c r="C713" s="30"/>
      <c r="D713" s="29"/>
      <c r="E713" s="31" t="s">
        <v>61</v>
      </c>
      <c r="F713" s="90">
        <f>SUM(F715:F716)</f>
        <v>195682</v>
      </c>
      <c r="G713" s="90">
        <f>SUM(G715:G716)</f>
        <v>126999.79</v>
      </c>
      <c r="H713" s="32">
        <f>G713*100/F713</f>
        <v>64.90110996412547</v>
      </c>
      <c r="I713" s="33">
        <v>0</v>
      </c>
    </row>
    <row r="714" spans="1:9" s="56" customFormat="1" ht="12.75">
      <c r="A714" s="140"/>
      <c r="B714" s="308"/>
      <c r="C714" s="133"/>
      <c r="D714" s="133"/>
      <c r="E714" s="39" t="s">
        <v>67</v>
      </c>
      <c r="F714" s="145"/>
      <c r="G714" s="156" t="s">
        <v>63</v>
      </c>
      <c r="H714" s="130" t="s">
        <v>63</v>
      </c>
      <c r="I714" s="129"/>
    </row>
    <row r="715" spans="1:9" s="56" customFormat="1" ht="51">
      <c r="A715" s="28"/>
      <c r="B715" s="382"/>
      <c r="C715" s="95"/>
      <c r="D715" s="594">
        <v>2910</v>
      </c>
      <c r="E715" s="588" t="s">
        <v>259</v>
      </c>
      <c r="F715" s="595">
        <v>484</v>
      </c>
      <c r="G715" s="110">
        <v>483.2</v>
      </c>
      <c r="H715" s="347">
        <f>G715*100/F715</f>
        <v>99.83471074380165</v>
      </c>
      <c r="I715" s="110">
        <v>0</v>
      </c>
    </row>
    <row r="716" spans="1:11" s="35" customFormat="1" ht="12.75">
      <c r="A716" s="36"/>
      <c r="B716" s="352"/>
      <c r="C716" s="64"/>
      <c r="D716" s="72">
        <v>3110</v>
      </c>
      <c r="E716" s="31" t="s">
        <v>217</v>
      </c>
      <c r="F716" s="105">
        <v>195198</v>
      </c>
      <c r="G716" s="110">
        <v>126516.59</v>
      </c>
      <c r="H716" s="32">
        <f>G716*100/F716</f>
        <v>64.81449092716115</v>
      </c>
      <c r="I716" s="33">
        <v>0</v>
      </c>
      <c r="J716" s="34"/>
      <c r="K716" s="321" t="s">
        <v>63</v>
      </c>
    </row>
    <row r="717" spans="1:9" s="131" customFormat="1" ht="12.75">
      <c r="A717" s="13"/>
      <c r="B717" s="91">
        <v>85219</v>
      </c>
      <c r="C717" s="2"/>
      <c r="D717" s="3"/>
      <c r="E717" s="25" t="s">
        <v>26</v>
      </c>
      <c r="F717" s="84">
        <f>SUM(F718)</f>
        <v>1780791</v>
      </c>
      <c r="G717" s="459">
        <f>SUM(G718)</f>
        <v>938176.56</v>
      </c>
      <c r="H717" s="26">
        <f>G717*100/F717</f>
        <v>52.68313687569176</v>
      </c>
      <c r="I717" s="27">
        <f>SUM(I718)</f>
        <v>45250.90000000001</v>
      </c>
    </row>
    <row r="718" spans="1:9" s="131" customFormat="1" ht="25.5">
      <c r="A718" s="28"/>
      <c r="B718" s="80"/>
      <c r="C718" s="30"/>
      <c r="D718" s="29"/>
      <c r="E718" s="31" t="s">
        <v>90</v>
      </c>
      <c r="F718" s="144">
        <f>SUM(F720:F741)</f>
        <v>1780791</v>
      </c>
      <c r="G718" s="144">
        <f>SUM(G720:G741)</f>
        <v>938176.56</v>
      </c>
      <c r="H718" s="130">
        <f>G718*100/F718</f>
        <v>52.68313687569176</v>
      </c>
      <c r="I718" s="129">
        <f>SUM(I720:I741)</f>
        <v>45250.90000000001</v>
      </c>
    </row>
    <row r="719" spans="1:9" s="131" customFormat="1" ht="12.75">
      <c r="A719" s="140"/>
      <c r="B719" s="308"/>
      <c r="C719" s="173"/>
      <c r="D719" s="173"/>
      <c r="E719" s="71" t="s">
        <v>67</v>
      </c>
      <c r="F719" s="540"/>
      <c r="G719" s="110"/>
      <c r="H719" s="23" t="s">
        <v>63</v>
      </c>
      <c r="I719" s="110"/>
    </row>
    <row r="720" spans="1:9" s="131" customFormat="1" ht="12.75">
      <c r="A720" s="36"/>
      <c r="B720" s="81"/>
      <c r="C720" s="64"/>
      <c r="D720" s="72">
        <v>3020</v>
      </c>
      <c r="E720" s="31" t="s">
        <v>216</v>
      </c>
      <c r="F720" s="105">
        <v>10600</v>
      </c>
      <c r="G720" s="110">
        <v>5000</v>
      </c>
      <c r="H720" s="32">
        <f aca="true" t="shared" si="29" ref="H720:H738">G720*100/F720</f>
        <v>47.16981132075472</v>
      </c>
      <c r="I720" s="33">
        <v>287.82</v>
      </c>
    </row>
    <row r="721" spans="1:10" s="35" customFormat="1" ht="12.75">
      <c r="A721" s="59"/>
      <c r="B721" s="28"/>
      <c r="C721" s="29"/>
      <c r="D721" s="72">
        <v>4010</v>
      </c>
      <c r="E721" s="31" t="s">
        <v>184</v>
      </c>
      <c r="F721" s="142">
        <v>1172435</v>
      </c>
      <c r="G721" s="110">
        <v>601652.56</v>
      </c>
      <c r="H721" s="130">
        <f t="shared" si="29"/>
        <v>51.31649601043982</v>
      </c>
      <c r="I721" s="129">
        <v>32342.56</v>
      </c>
      <c r="J721" s="34"/>
    </row>
    <row r="722" spans="1:9" s="56" customFormat="1" ht="12.75">
      <c r="A722" s="132"/>
      <c r="B722" s="172"/>
      <c r="C722" s="141"/>
      <c r="D722" s="72">
        <v>4040</v>
      </c>
      <c r="E722" s="31" t="s">
        <v>193</v>
      </c>
      <c r="F722" s="146">
        <v>89566</v>
      </c>
      <c r="G722" s="110">
        <v>85413.29</v>
      </c>
      <c r="H722" s="130">
        <f t="shared" si="29"/>
        <v>95.36351963914879</v>
      </c>
      <c r="I722" s="129">
        <v>0</v>
      </c>
    </row>
    <row r="723" spans="1:9" s="56" customFormat="1" ht="12.75">
      <c r="A723" s="140"/>
      <c r="B723" s="132"/>
      <c r="C723" s="141"/>
      <c r="D723" s="72">
        <v>4110</v>
      </c>
      <c r="E723" s="31" t="s">
        <v>185</v>
      </c>
      <c r="F723" s="142">
        <v>242778</v>
      </c>
      <c r="G723" s="110">
        <v>105187.21</v>
      </c>
      <c r="H723" s="130">
        <f t="shared" si="29"/>
        <v>43.32649992997718</v>
      </c>
      <c r="I723" s="129">
        <v>10990.89</v>
      </c>
    </row>
    <row r="724" spans="1:10" s="18" customFormat="1" ht="12.75">
      <c r="A724" s="140"/>
      <c r="B724" s="132"/>
      <c r="C724" s="141"/>
      <c r="D724" s="72">
        <v>4120</v>
      </c>
      <c r="E724" s="31" t="s">
        <v>186</v>
      </c>
      <c r="F724" s="146">
        <v>34552</v>
      </c>
      <c r="G724" s="110">
        <v>6995.46</v>
      </c>
      <c r="H724" s="148">
        <f t="shared" si="29"/>
        <v>20.24617967122019</v>
      </c>
      <c r="I724" s="129">
        <v>961.01</v>
      </c>
      <c r="J724" s="17"/>
    </row>
    <row r="725" spans="1:10" s="35" customFormat="1" ht="12.75">
      <c r="A725" s="36"/>
      <c r="B725" s="81"/>
      <c r="C725" s="64"/>
      <c r="D725" s="72">
        <v>4140</v>
      </c>
      <c r="E725" s="31" t="s">
        <v>135</v>
      </c>
      <c r="F725" s="47">
        <v>2000</v>
      </c>
      <c r="G725" s="110">
        <v>0</v>
      </c>
      <c r="H725" s="32">
        <f t="shared" si="29"/>
        <v>0</v>
      </c>
      <c r="I725" s="33">
        <v>0</v>
      </c>
      <c r="J725" s="34"/>
    </row>
    <row r="726" spans="1:10" s="35" customFormat="1" ht="25.5">
      <c r="A726" s="132"/>
      <c r="B726" s="172"/>
      <c r="C726" s="173"/>
      <c r="D726" s="70">
        <v>4170</v>
      </c>
      <c r="E726" s="31" t="s">
        <v>190</v>
      </c>
      <c r="F726" s="169">
        <v>46448</v>
      </c>
      <c r="G726" s="110">
        <v>18874.44</v>
      </c>
      <c r="H726" s="148">
        <f t="shared" si="29"/>
        <v>40.63563554943162</v>
      </c>
      <c r="I726" s="129">
        <v>188</v>
      </c>
      <c r="J726" s="34"/>
    </row>
    <row r="727" spans="1:10" s="35" customFormat="1" ht="12.75">
      <c r="A727" s="36"/>
      <c r="B727" s="81"/>
      <c r="C727" s="64"/>
      <c r="D727" s="72">
        <v>4210</v>
      </c>
      <c r="E727" s="31" t="s">
        <v>122</v>
      </c>
      <c r="F727" s="47">
        <v>13373</v>
      </c>
      <c r="G727" s="110">
        <v>5941.84</v>
      </c>
      <c r="H727" s="32">
        <f t="shared" si="29"/>
        <v>44.43161594257085</v>
      </c>
      <c r="I727" s="33">
        <v>0</v>
      </c>
      <c r="J727" s="34"/>
    </row>
    <row r="728" spans="1:10" s="35" customFormat="1" ht="12.75">
      <c r="A728" s="36"/>
      <c r="B728" s="81"/>
      <c r="C728" s="64"/>
      <c r="D728" s="72">
        <v>4260</v>
      </c>
      <c r="E728" s="31" t="s">
        <v>126</v>
      </c>
      <c r="F728" s="47">
        <v>22186</v>
      </c>
      <c r="G728" s="110">
        <v>12418.05</v>
      </c>
      <c r="H728" s="32">
        <f t="shared" si="29"/>
        <v>55.97246010997927</v>
      </c>
      <c r="I728" s="33">
        <v>0</v>
      </c>
      <c r="J728" s="34"/>
    </row>
    <row r="729" spans="1:10" s="35" customFormat="1" ht="12.75">
      <c r="A729" s="36"/>
      <c r="B729" s="81"/>
      <c r="C729" s="64"/>
      <c r="D729" s="72">
        <v>4270</v>
      </c>
      <c r="E729" s="31" t="s">
        <v>123</v>
      </c>
      <c r="F729" s="47">
        <v>6180</v>
      </c>
      <c r="G729" s="110">
        <v>2848.25</v>
      </c>
      <c r="H729" s="32">
        <f t="shared" si="29"/>
        <v>46.08818770226537</v>
      </c>
      <c r="I729" s="33">
        <v>0</v>
      </c>
      <c r="J729" s="34"/>
    </row>
    <row r="730" spans="1:10" s="35" customFormat="1" ht="12.75">
      <c r="A730" s="36"/>
      <c r="B730" s="81"/>
      <c r="C730" s="64"/>
      <c r="D730" s="72">
        <v>4280</v>
      </c>
      <c r="E730" s="31" t="s">
        <v>124</v>
      </c>
      <c r="F730" s="47">
        <v>2130</v>
      </c>
      <c r="G730" s="110">
        <v>1153</v>
      </c>
      <c r="H730" s="32">
        <f t="shared" si="29"/>
        <v>54.13145539906103</v>
      </c>
      <c r="I730" s="33">
        <v>0</v>
      </c>
      <c r="J730" s="34"/>
    </row>
    <row r="731" spans="1:10" s="35" customFormat="1" ht="12.75">
      <c r="A731" s="36"/>
      <c r="B731" s="81"/>
      <c r="C731" s="64"/>
      <c r="D731" s="72">
        <v>4300</v>
      </c>
      <c r="E731" s="31" t="s">
        <v>125</v>
      </c>
      <c r="F731" s="47">
        <v>76513</v>
      </c>
      <c r="G731" s="110">
        <v>53248.47</v>
      </c>
      <c r="H731" s="32">
        <f t="shared" si="29"/>
        <v>69.59401670304393</v>
      </c>
      <c r="I731" s="33">
        <v>115.62</v>
      </c>
      <c r="J731" s="34"/>
    </row>
    <row r="732" spans="1:10" s="35" customFormat="1" ht="12.75">
      <c r="A732" s="75"/>
      <c r="B732" s="352"/>
      <c r="C732" s="64"/>
      <c r="D732" s="72">
        <v>4360</v>
      </c>
      <c r="E732" s="31" t="s">
        <v>167</v>
      </c>
      <c r="F732" s="47">
        <v>4921</v>
      </c>
      <c r="G732" s="110">
        <v>2286.76</v>
      </c>
      <c r="H732" s="32">
        <f t="shared" si="29"/>
        <v>46.46941678520626</v>
      </c>
      <c r="I732" s="33">
        <v>0</v>
      </c>
      <c r="J732" s="34"/>
    </row>
    <row r="733" spans="1:9" s="5" customFormat="1" ht="12.75">
      <c r="A733" s="15" t="s">
        <v>60</v>
      </c>
      <c r="B733" s="16">
        <v>30</v>
      </c>
      <c r="C733" s="55"/>
      <c r="D733" s="55"/>
      <c r="E733" s="78"/>
      <c r="F733" s="55"/>
      <c r="G733" s="438" t="s">
        <v>63</v>
      </c>
      <c r="H733" s="79" t="s">
        <v>63</v>
      </c>
      <c r="I733" s="77"/>
    </row>
    <row r="734" spans="1:13" s="131" customFormat="1" ht="13.5" thickBot="1">
      <c r="A734" s="15"/>
      <c r="B734" s="16"/>
      <c r="C734" s="55"/>
      <c r="D734" s="55"/>
      <c r="E734" s="78"/>
      <c r="F734" s="55"/>
      <c r="G734" s="438"/>
      <c r="H734" s="79"/>
      <c r="I734" s="77"/>
      <c r="K734" s="397">
        <f>SUM(F711:F719)</f>
        <v>4550328</v>
      </c>
      <c r="L734" s="309">
        <f>SUM(G711:G719)</f>
        <v>2467416.14</v>
      </c>
      <c r="M734" s="309">
        <f>SUM(I711:I719)</f>
        <v>90501.80000000002</v>
      </c>
    </row>
    <row r="735" spans="1:9" s="35" customFormat="1" ht="13.5" thickBot="1">
      <c r="A735" s="19" t="s">
        <v>29</v>
      </c>
      <c r="B735" s="20" t="s">
        <v>56</v>
      </c>
      <c r="C735" s="709" t="s">
        <v>39</v>
      </c>
      <c r="D735" s="710"/>
      <c r="E735" s="21" t="s">
        <v>28</v>
      </c>
      <c r="F735" s="20" t="s">
        <v>64</v>
      </c>
      <c r="G735" s="366" t="s">
        <v>65</v>
      </c>
      <c r="H735" s="22" t="s">
        <v>66</v>
      </c>
      <c r="I735" s="192" t="s">
        <v>71</v>
      </c>
    </row>
    <row r="736" spans="1:10" s="35" customFormat="1" ht="12.75">
      <c r="A736" s="36"/>
      <c r="B736" s="81"/>
      <c r="C736" s="64"/>
      <c r="D736" s="72">
        <v>4410</v>
      </c>
      <c r="E736" s="31" t="s">
        <v>128</v>
      </c>
      <c r="F736" s="47">
        <v>2212</v>
      </c>
      <c r="G736" s="110">
        <v>363.78</v>
      </c>
      <c r="H736" s="32">
        <f t="shared" si="29"/>
        <v>16.445750452079565</v>
      </c>
      <c r="I736" s="33">
        <v>0</v>
      </c>
      <c r="J736" s="34"/>
    </row>
    <row r="737" spans="1:10" s="35" customFormat="1" ht="12.75">
      <c r="A737" s="36"/>
      <c r="B737" s="81"/>
      <c r="C737" s="64"/>
      <c r="D737" s="72">
        <v>4430</v>
      </c>
      <c r="E737" s="31" t="s">
        <v>130</v>
      </c>
      <c r="F737" s="47">
        <v>3895</v>
      </c>
      <c r="G737" s="110">
        <v>1701.16</v>
      </c>
      <c r="H737" s="32">
        <f t="shared" si="29"/>
        <v>43.67548138639281</v>
      </c>
      <c r="I737" s="33">
        <v>0</v>
      </c>
      <c r="J737" s="34"/>
    </row>
    <row r="738" spans="1:9" s="5" customFormat="1" ht="12.75">
      <c r="A738" s="36"/>
      <c r="B738" s="81"/>
      <c r="C738" s="64"/>
      <c r="D738" s="72">
        <v>4440</v>
      </c>
      <c r="E738" s="31" t="s">
        <v>131</v>
      </c>
      <c r="F738" s="47">
        <v>39573</v>
      </c>
      <c r="G738" s="110">
        <v>29679.75</v>
      </c>
      <c r="H738" s="32">
        <f t="shared" si="29"/>
        <v>75</v>
      </c>
      <c r="I738" s="33">
        <v>0</v>
      </c>
    </row>
    <row r="739" spans="1:9" s="131" customFormat="1" ht="12.75">
      <c r="A739" s="36"/>
      <c r="B739" s="81"/>
      <c r="C739" s="64"/>
      <c r="D739" s="72">
        <v>4480</v>
      </c>
      <c r="E739" s="31" t="s">
        <v>138</v>
      </c>
      <c r="F739" s="47">
        <v>5411</v>
      </c>
      <c r="G739" s="110">
        <v>2519</v>
      </c>
      <c r="H739" s="32">
        <f>G739*100/F739</f>
        <v>46.55331731657734</v>
      </c>
      <c r="I739" s="33">
        <v>0</v>
      </c>
    </row>
    <row r="740" spans="1:10" s="18" customFormat="1" ht="25.5">
      <c r="A740" s="62"/>
      <c r="B740" s="36"/>
      <c r="C740" s="64"/>
      <c r="D740" s="72">
        <v>4520</v>
      </c>
      <c r="E740" s="31" t="s">
        <v>133</v>
      </c>
      <c r="F740" s="47">
        <v>772</v>
      </c>
      <c r="G740" s="110">
        <v>513.25</v>
      </c>
      <c r="H740" s="32">
        <f>G740*100/F740</f>
        <v>66.48316062176166</v>
      </c>
      <c r="I740" s="33">
        <v>0</v>
      </c>
      <c r="J740" s="17"/>
    </row>
    <row r="741" spans="1:13" s="131" customFormat="1" ht="25.5">
      <c r="A741" s="36"/>
      <c r="B741" s="352"/>
      <c r="C741" s="53"/>
      <c r="D741" s="394">
        <v>4700</v>
      </c>
      <c r="E741" s="54" t="s">
        <v>149</v>
      </c>
      <c r="F741" s="47">
        <v>5246</v>
      </c>
      <c r="G741" s="182">
        <v>2380.29</v>
      </c>
      <c r="H741" s="32">
        <f>G741*100/F741</f>
        <v>45.37342737323675</v>
      </c>
      <c r="I741" s="67">
        <v>365</v>
      </c>
      <c r="M741" s="397">
        <f>SUM(G743)</f>
        <v>455226</v>
      </c>
    </row>
    <row r="742" spans="1:13" s="131" customFormat="1" ht="25.5">
      <c r="A742" s="13"/>
      <c r="B742" s="499">
        <v>85228</v>
      </c>
      <c r="C742" s="3"/>
      <c r="D742" s="3"/>
      <c r="E742" s="25" t="s">
        <v>104</v>
      </c>
      <c r="F742" s="89">
        <f>SUM(F743)</f>
        <v>1023082</v>
      </c>
      <c r="G742" s="456">
        <f>SUM(G743)</f>
        <v>455226</v>
      </c>
      <c r="H742" s="26">
        <f>G742*100/F742</f>
        <v>44.49555363108725</v>
      </c>
      <c r="I742" s="58">
        <f>SUM(I743)</f>
        <v>0</v>
      </c>
      <c r="M742" s="131">
        <v>-109620</v>
      </c>
    </row>
    <row r="743" spans="1:13" s="131" customFormat="1" ht="38.25">
      <c r="A743" s="28"/>
      <c r="B743" s="55"/>
      <c r="C743" s="30"/>
      <c r="D743" s="29"/>
      <c r="E743" s="684" t="s">
        <v>369</v>
      </c>
      <c r="F743" s="144">
        <f>SUM(F745:F745)</f>
        <v>1023082</v>
      </c>
      <c r="G743" s="144">
        <f>SUM(G745:G745)</f>
        <v>455226</v>
      </c>
      <c r="H743" s="130">
        <f>G743*100/F743</f>
        <v>44.49555363108725</v>
      </c>
      <c r="I743" s="129">
        <f>SUM(I745:I745)</f>
        <v>0</v>
      </c>
      <c r="M743" s="397">
        <f>SUM(M741:M742)</f>
        <v>345606</v>
      </c>
    </row>
    <row r="744" spans="1:10" s="35" customFormat="1" ht="12.75">
      <c r="A744" s="132"/>
      <c r="B744" s="425"/>
      <c r="C744" s="133"/>
      <c r="D744" s="133"/>
      <c r="E744" s="39" t="s">
        <v>67</v>
      </c>
      <c r="F744" s="354"/>
      <c r="G744" s="110"/>
      <c r="H744" s="23" t="s">
        <v>63</v>
      </c>
      <c r="I744" s="110"/>
      <c r="J744" s="34"/>
    </row>
    <row r="745" spans="1:11" s="35" customFormat="1" ht="12.75">
      <c r="A745" s="36"/>
      <c r="B745" s="352"/>
      <c r="C745" s="64"/>
      <c r="D745" s="72">
        <v>4300</v>
      </c>
      <c r="E745" s="31" t="s">
        <v>125</v>
      </c>
      <c r="F745" s="47">
        <v>1023082</v>
      </c>
      <c r="G745" s="110">
        <v>455226</v>
      </c>
      <c r="H745" s="32">
        <f>G745*100/F745</f>
        <v>44.49555363108725</v>
      </c>
      <c r="I745" s="33">
        <v>0</v>
      </c>
      <c r="J745" s="34"/>
      <c r="K745" s="321" t="s">
        <v>63</v>
      </c>
    </row>
    <row r="746" spans="1:9" s="131" customFormat="1" ht="12.75">
      <c r="A746" s="13"/>
      <c r="B746" s="499">
        <v>85230</v>
      </c>
      <c r="C746" s="3"/>
      <c r="D746" s="3"/>
      <c r="E746" s="25" t="s">
        <v>247</v>
      </c>
      <c r="F746" s="89">
        <f>SUM(F747)</f>
        <v>184342</v>
      </c>
      <c r="G746" s="456">
        <f>SUM(G747)</f>
        <v>74825.58</v>
      </c>
      <c r="H746" s="26">
        <f>G746*100/F746</f>
        <v>40.59063045860412</v>
      </c>
      <c r="I746" s="58">
        <f>SUM(I747)</f>
        <v>0</v>
      </c>
    </row>
    <row r="747" spans="1:9" s="131" customFormat="1" ht="12.75">
      <c r="A747" s="28"/>
      <c r="B747" s="55"/>
      <c r="C747" s="30"/>
      <c r="D747" s="29"/>
      <c r="E747" s="511" t="s">
        <v>246</v>
      </c>
      <c r="F747" s="144">
        <f>SUM(F749:F749)</f>
        <v>184342</v>
      </c>
      <c r="G747" s="144">
        <f>SUM(G749:G749)</f>
        <v>74825.58</v>
      </c>
      <c r="H747" s="130">
        <f>G747*100/F747</f>
        <v>40.59063045860412</v>
      </c>
      <c r="I747" s="129">
        <f>SUM(I749:I749)</f>
        <v>0</v>
      </c>
    </row>
    <row r="748" spans="1:10" s="35" customFormat="1" ht="12.75">
      <c r="A748" s="132"/>
      <c r="B748" s="425"/>
      <c r="C748" s="133"/>
      <c r="D748" s="133"/>
      <c r="E748" s="39" t="s">
        <v>67</v>
      </c>
      <c r="F748" s="354"/>
      <c r="G748" s="110"/>
      <c r="H748" s="23" t="s">
        <v>63</v>
      </c>
      <c r="I748" s="110"/>
      <c r="J748" s="34"/>
    </row>
    <row r="749" spans="1:11" s="35" customFormat="1" ht="12.75">
      <c r="A749" s="36"/>
      <c r="B749" s="352"/>
      <c r="C749" s="64"/>
      <c r="D749" s="72">
        <v>3110</v>
      </c>
      <c r="E749" s="31" t="s">
        <v>217</v>
      </c>
      <c r="F749" s="47">
        <v>184342</v>
      </c>
      <c r="G749" s="110">
        <v>74825.58</v>
      </c>
      <c r="H749" s="32">
        <f>G749*100/F749</f>
        <v>40.59063045860412</v>
      </c>
      <c r="I749" s="33">
        <v>0</v>
      </c>
      <c r="J749" s="34"/>
      <c r="K749" s="321" t="s">
        <v>63</v>
      </c>
    </row>
    <row r="750" spans="1:9" s="131" customFormat="1" ht="12.75">
      <c r="A750" s="13"/>
      <c r="B750" s="499">
        <v>85278</v>
      </c>
      <c r="C750" s="3"/>
      <c r="D750" s="3"/>
      <c r="E750" s="25" t="s">
        <v>328</v>
      </c>
      <c r="F750" s="89">
        <f>SUM(F751)</f>
        <v>3800</v>
      </c>
      <c r="G750" s="456">
        <f>SUM(G751)</f>
        <v>3783.82</v>
      </c>
      <c r="H750" s="26">
        <f>G750*100/F750</f>
        <v>99.5742105263158</v>
      </c>
      <c r="I750" s="58">
        <f>SUM(I751)</f>
        <v>0</v>
      </c>
    </row>
    <row r="751" spans="1:9" s="131" customFormat="1" ht="12.75">
      <c r="A751" s="28"/>
      <c r="B751" s="55"/>
      <c r="C751" s="30"/>
      <c r="D751" s="29"/>
      <c r="E751" s="511" t="s">
        <v>246</v>
      </c>
      <c r="F751" s="144">
        <f>SUM(F753:F753)</f>
        <v>3800</v>
      </c>
      <c r="G751" s="144">
        <f>SUM(G753:G753)</f>
        <v>3783.82</v>
      </c>
      <c r="H751" s="130">
        <f>G751*100/F751</f>
        <v>99.5742105263158</v>
      </c>
      <c r="I751" s="129">
        <f>SUM(I753:I753)</f>
        <v>0</v>
      </c>
    </row>
    <row r="752" spans="1:10" s="35" customFormat="1" ht="12.75">
      <c r="A752" s="132"/>
      <c r="B752" s="425"/>
      <c r="C752" s="133"/>
      <c r="D752" s="133"/>
      <c r="E752" s="39" t="s">
        <v>67</v>
      </c>
      <c r="F752" s="354"/>
      <c r="G752" s="110"/>
      <c r="H752" s="23" t="s">
        <v>63</v>
      </c>
      <c r="I752" s="110"/>
      <c r="J752" s="34"/>
    </row>
    <row r="753" spans="1:9" s="56" customFormat="1" ht="51.75" thickBot="1">
      <c r="A753" s="28"/>
      <c r="B753" s="364"/>
      <c r="C753" s="95"/>
      <c r="D753" s="594">
        <v>2910</v>
      </c>
      <c r="E753" s="588" t="s">
        <v>259</v>
      </c>
      <c r="F753" s="595">
        <v>3800</v>
      </c>
      <c r="G753" s="110">
        <v>3783.82</v>
      </c>
      <c r="H753" s="347">
        <f>G753*100/F753</f>
        <v>99.5742105263158</v>
      </c>
      <c r="I753" s="110">
        <v>0</v>
      </c>
    </row>
    <row r="754" spans="1:9" s="131" customFormat="1" ht="12.75">
      <c r="A754" s="13"/>
      <c r="B754" s="91">
        <v>85295</v>
      </c>
      <c r="C754" s="2"/>
      <c r="D754" s="3"/>
      <c r="E754" s="25" t="s">
        <v>116</v>
      </c>
      <c r="F754" s="89">
        <f>SUM(F755)</f>
        <v>505158</v>
      </c>
      <c r="G754" s="89">
        <f>SUM(G755)</f>
        <v>215667.06</v>
      </c>
      <c r="H754" s="346">
        <f>G754*100/F754</f>
        <v>42.69299110377347</v>
      </c>
      <c r="I754" s="628">
        <f>SUM(I755)</f>
        <v>7150.13</v>
      </c>
    </row>
    <row r="755" spans="1:9" s="131" customFormat="1" ht="38.25">
      <c r="A755" s="531"/>
      <c r="B755" s="196"/>
      <c r="C755" s="30"/>
      <c r="D755" s="29"/>
      <c r="E755" s="373" t="s">
        <v>268</v>
      </c>
      <c r="F755" s="144">
        <f>SUM(F757:F776)</f>
        <v>505158</v>
      </c>
      <c r="G755" s="144">
        <f>SUM(G757:G776)</f>
        <v>215667.06</v>
      </c>
      <c r="H755" s="130">
        <f>G755*100/F755</f>
        <v>42.69299110377347</v>
      </c>
      <c r="I755" s="129">
        <f>SUM(I757:I776)</f>
        <v>7150.13</v>
      </c>
    </row>
    <row r="756" spans="1:9" s="131" customFormat="1" ht="12.75">
      <c r="A756" s="132"/>
      <c r="B756" s="425"/>
      <c r="C756" s="133"/>
      <c r="D756" s="133"/>
      <c r="E756" s="39" t="s">
        <v>67</v>
      </c>
      <c r="F756" s="145"/>
      <c r="G756" s="110"/>
      <c r="H756" s="130" t="s">
        <v>63</v>
      </c>
      <c r="I756" s="129"/>
    </row>
    <row r="757" spans="1:10" s="35" customFormat="1" ht="12.75">
      <c r="A757" s="334"/>
      <c r="B757" s="132"/>
      <c r="C757" s="141"/>
      <c r="D757" s="72">
        <v>4010</v>
      </c>
      <c r="E757" s="31" t="s">
        <v>184</v>
      </c>
      <c r="F757" s="146">
        <v>158416</v>
      </c>
      <c r="G757" s="110">
        <v>69420.18</v>
      </c>
      <c r="H757" s="130">
        <f aca="true" t="shared" si="30" ref="H757:H765">G757*100/F757</f>
        <v>43.82144480355519</v>
      </c>
      <c r="I757" s="129">
        <v>3386.77</v>
      </c>
      <c r="J757" s="34"/>
    </row>
    <row r="758" spans="1:10" s="35" customFormat="1" ht="12.75">
      <c r="A758" s="691"/>
      <c r="B758" s="153"/>
      <c r="C758" s="141"/>
      <c r="D758" s="72">
        <v>4040</v>
      </c>
      <c r="E758" s="31" t="s">
        <v>193</v>
      </c>
      <c r="F758" s="147">
        <v>11456</v>
      </c>
      <c r="G758" s="110">
        <v>10831.05</v>
      </c>
      <c r="H758" s="130">
        <f t="shared" si="30"/>
        <v>94.54478002793296</v>
      </c>
      <c r="I758" s="129">
        <v>0</v>
      </c>
      <c r="J758" s="34"/>
    </row>
    <row r="759" spans="1:9" s="5" customFormat="1" ht="12.75">
      <c r="A759" s="15" t="s">
        <v>60</v>
      </c>
      <c r="B759" s="16">
        <v>31</v>
      </c>
      <c r="C759" s="55"/>
      <c r="D759" s="55"/>
      <c r="E759" s="78"/>
      <c r="F759" s="55"/>
      <c r="G759" s="438" t="s">
        <v>63</v>
      </c>
      <c r="H759" s="79" t="s">
        <v>63</v>
      </c>
      <c r="I759" s="77"/>
    </row>
    <row r="760" spans="1:13" s="131" customFormat="1" ht="13.5" thickBot="1">
      <c r="A760" s="15"/>
      <c r="B760" s="16"/>
      <c r="C760" s="55"/>
      <c r="D760" s="55"/>
      <c r="E760" s="78"/>
      <c r="F760" s="55"/>
      <c r="G760" s="438"/>
      <c r="H760" s="79"/>
      <c r="I760" s="77"/>
      <c r="K760" s="397">
        <f>SUM(F731:F753)</f>
        <v>3772215</v>
      </c>
      <c r="L760" s="309">
        <f>SUM(G731:G753)</f>
        <v>1694198.6600000004</v>
      </c>
      <c r="M760" s="309">
        <f>SUM(I731:I753)</f>
        <v>480.62</v>
      </c>
    </row>
    <row r="761" spans="1:9" s="35" customFormat="1" ht="13.5" thickBot="1">
      <c r="A761" s="19" t="s">
        <v>29</v>
      </c>
      <c r="B761" s="20" t="s">
        <v>56</v>
      </c>
      <c r="C761" s="709" t="s">
        <v>39</v>
      </c>
      <c r="D761" s="710"/>
      <c r="E761" s="21" t="s">
        <v>28</v>
      </c>
      <c r="F761" s="20" t="s">
        <v>64</v>
      </c>
      <c r="G761" s="366" t="s">
        <v>65</v>
      </c>
      <c r="H761" s="22" t="s">
        <v>66</v>
      </c>
      <c r="I761" s="192" t="s">
        <v>71</v>
      </c>
    </row>
    <row r="762" spans="1:10" s="35" customFormat="1" ht="12.75">
      <c r="A762" s="334"/>
      <c r="B762" s="132"/>
      <c r="C762" s="133"/>
      <c r="D762" s="41">
        <v>4110</v>
      </c>
      <c r="E762" s="39" t="s">
        <v>185</v>
      </c>
      <c r="F762" s="375">
        <v>52193</v>
      </c>
      <c r="G762" s="156">
        <v>18858.2</v>
      </c>
      <c r="H762" s="404">
        <f t="shared" si="30"/>
        <v>36.13166516582684</v>
      </c>
      <c r="I762" s="152">
        <v>2026.32</v>
      </c>
      <c r="J762" s="34"/>
    </row>
    <row r="763" spans="1:10" s="35" customFormat="1" ht="12.75">
      <c r="A763" s="140"/>
      <c r="B763" s="132"/>
      <c r="C763" s="398"/>
      <c r="D763" s="376">
        <v>4120</v>
      </c>
      <c r="E763" s="399" t="s">
        <v>186</v>
      </c>
      <c r="F763" s="377">
        <v>6205</v>
      </c>
      <c r="G763" s="110">
        <v>1731.99</v>
      </c>
      <c r="H763" s="148">
        <f t="shared" si="30"/>
        <v>27.912812248186945</v>
      </c>
      <c r="I763" s="129">
        <v>313.83</v>
      </c>
      <c r="J763" s="34"/>
    </row>
    <row r="764" spans="1:10" s="35" customFormat="1" ht="25.5">
      <c r="A764" s="132"/>
      <c r="B764" s="172"/>
      <c r="C764" s="173"/>
      <c r="D764" s="70">
        <v>4170</v>
      </c>
      <c r="E764" s="31" t="s">
        <v>190</v>
      </c>
      <c r="F764" s="169">
        <v>82858</v>
      </c>
      <c r="G764" s="110">
        <v>36181.09</v>
      </c>
      <c r="H764" s="148">
        <f t="shared" si="30"/>
        <v>43.66638103743754</v>
      </c>
      <c r="I764" s="129">
        <v>1343.21</v>
      </c>
      <c r="J764" s="34"/>
    </row>
    <row r="765" spans="1:10" s="35" customFormat="1" ht="12.75">
      <c r="A765" s="36"/>
      <c r="B765" s="81"/>
      <c r="C765" s="53"/>
      <c r="D765" s="394">
        <v>4210</v>
      </c>
      <c r="E765" s="54" t="s">
        <v>122</v>
      </c>
      <c r="F765" s="47">
        <v>18166</v>
      </c>
      <c r="G765" s="182">
        <v>3230.37</v>
      </c>
      <c r="H765" s="32">
        <f t="shared" si="30"/>
        <v>17.782505780028625</v>
      </c>
      <c r="I765" s="67">
        <v>0</v>
      </c>
      <c r="J765" s="34"/>
    </row>
    <row r="766" spans="1:10" s="35" customFormat="1" ht="12.75">
      <c r="A766" s="36"/>
      <c r="B766" s="81"/>
      <c r="C766" s="64"/>
      <c r="D766" s="72">
        <v>4220</v>
      </c>
      <c r="E766" s="31" t="s">
        <v>139</v>
      </c>
      <c r="F766" s="47">
        <v>112540</v>
      </c>
      <c r="G766" s="110">
        <v>46216.32</v>
      </c>
      <c r="H766" s="32">
        <f aca="true" t="shared" si="31" ref="H766:H774">G766*100/F766</f>
        <v>41.0665718855518</v>
      </c>
      <c r="I766" s="33">
        <v>0</v>
      </c>
      <c r="J766" s="34"/>
    </row>
    <row r="767" spans="1:10" s="35" customFormat="1" ht="12.75">
      <c r="A767" s="62"/>
      <c r="B767" s="36"/>
      <c r="C767" s="64"/>
      <c r="D767" s="72">
        <v>4260</v>
      </c>
      <c r="E767" s="31" t="s">
        <v>126</v>
      </c>
      <c r="F767" s="47">
        <v>23178</v>
      </c>
      <c r="G767" s="110">
        <v>10472.02</v>
      </c>
      <c r="H767" s="32">
        <f t="shared" si="31"/>
        <v>45.1808611614462</v>
      </c>
      <c r="I767" s="33">
        <v>0</v>
      </c>
      <c r="J767" s="34"/>
    </row>
    <row r="768" spans="1:10" s="35" customFormat="1" ht="12.75">
      <c r="A768" s="62"/>
      <c r="B768" s="36"/>
      <c r="C768" s="64"/>
      <c r="D768" s="72">
        <v>4270</v>
      </c>
      <c r="E768" s="31" t="s">
        <v>123</v>
      </c>
      <c r="F768" s="47">
        <v>989</v>
      </c>
      <c r="G768" s="110">
        <v>300</v>
      </c>
      <c r="H768" s="32">
        <f t="shared" si="31"/>
        <v>30.33367037411527</v>
      </c>
      <c r="I768" s="33">
        <v>80</v>
      </c>
      <c r="J768" s="34"/>
    </row>
    <row r="769" spans="1:10" s="35" customFormat="1" ht="12.75">
      <c r="A769" s="62"/>
      <c r="B769" s="36"/>
      <c r="C769" s="64"/>
      <c r="D769" s="72">
        <v>4280</v>
      </c>
      <c r="E769" s="31" t="s">
        <v>124</v>
      </c>
      <c r="F769" s="47">
        <v>624</v>
      </c>
      <c r="G769" s="110">
        <v>261</v>
      </c>
      <c r="H769" s="32">
        <f t="shared" si="31"/>
        <v>41.82692307692308</v>
      </c>
      <c r="I769" s="33">
        <v>0</v>
      </c>
      <c r="J769" s="34"/>
    </row>
    <row r="770" spans="1:10" s="35" customFormat="1" ht="12.75">
      <c r="A770" s="62"/>
      <c r="B770" s="36"/>
      <c r="C770" s="64"/>
      <c r="D770" s="72">
        <v>4300</v>
      </c>
      <c r="E770" s="31" t="s">
        <v>125</v>
      </c>
      <c r="F770" s="47">
        <v>10491</v>
      </c>
      <c r="G770" s="110">
        <v>4329.22</v>
      </c>
      <c r="H770" s="32">
        <f t="shared" si="31"/>
        <v>41.266037556000384</v>
      </c>
      <c r="I770" s="33">
        <v>0</v>
      </c>
      <c r="J770" s="34"/>
    </row>
    <row r="771" spans="1:10" s="35" customFormat="1" ht="12.75">
      <c r="A771" s="62"/>
      <c r="B771" s="36"/>
      <c r="C771" s="64"/>
      <c r="D771" s="72">
        <v>4360</v>
      </c>
      <c r="E771" s="31" t="s">
        <v>167</v>
      </c>
      <c r="F771" s="47">
        <v>2314</v>
      </c>
      <c r="G771" s="110">
        <v>956.08</v>
      </c>
      <c r="H771" s="32">
        <f t="shared" si="31"/>
        <v>41.317199654278305</v>
      </c>
      <c r="I771" s="33">
        <v>0</v>
      </c>
      <c r="J771" s="34"/>
    </row>
    <row r="772" spans="1:9" s="56" customFormat="1" ht="25.5">
      <c r="A772" s="62"/>
      <c r="B772" s="36"/>
      <c r="C772" s="64"/>
      <c r="D772" s="72">
        <v>4400</v>
      </c>
      <c r="E772" s="31" t="s">
        <v>127</v>
      </c>
      <c r="F772" s="47">
        <v>18580</v>
      </c>
      <c r="G772" s="110">
        <v>8295.54</v>
      </c>
      <c r="H772" s="32">
        <f t="shared" si="31"/>
        <v>44.64768568353068</v>
      </c>
      <c r="I772" s="33">
        <v>0</v>
      </c>
    </row>
    <row r="773" spans="1:10" s="35" customFormat="1" ht="12.75">
      <c r="A773" s="36"/>
      <c r="B773" s="81"/>
      <c r="C773" s="64"/>
      <c r="D773" s="72">
        <v>4410</v>
      </c>
      <c r="E773" s="31" t="s">
        <v>128</v>
      </c>
      <c r="F773" s="47">
        <v>259</v>
      </c>
      <c r="G773" s="110">
        <v>0</v>
      </c>
      <c r="H773" s="32">
        <f t="shared" si="31"/>
        <v>0</v>
      </c>
      <c r="I773" s="33">
        <v>0</v>
      </c>
      <c r="J773" s="34"/>
    </row>
    <row r="774" spans="1:10" s="18" customFormat="1" ht="12.75">
      <c r="A774" s="36"/>
      <c r="B774" s="81"/>
      <c r="C774" s="69"/>
      <c r="D774" s="70">
        <v>4440</v>
      </c>
      <c r="E774" s="71" t="s">
        <v>131</v>
      </c>
      <c r="F774" s="219">
        <v>5632</v>
      </c>
      <c r="G774" s="110">
        <v>4224</v>
      </c>
      <c r="H774" s="32">
        <f t="shared" si="31"/>
        <v>75</v>
      </c>
      <c r="I774" s="33">
        <v>0</v>
      </c>
      <c r="J774" s="17"/>
    </row>
    <row r="775" spans="1:10" s="18" customFormat="1" ht="25.5">
      <c r="A775" s="62"/>
      <c r="B775" s="36"/>
      <c r="C775" s="69"/>
      <c r="D775" s="70">
        <v>4520</v>
      </c>
      <c r="E775" s="71" t="s">
        <v>133</v>
      </c>
      <c r="F775" s="219">
        <v>738</v>
      </c>
      <c r="G775" s="110">
        <v>360</v>
      </c>
      <c r="H775" s="32">
        <f>G775*100/F775</f>
        <v>48.78048780487805</v>
      </c>
      <c r="I775" s="33">
        <v>0</v>
      </c>
      <c r="J775" s="17"/>
    </row>
    <row r="776" spans="1:9" s="131" customFormat="1" ht="26.25" thickBot="1">
      <c r="A776" s="221"/>
      <c r="B776" s="410"/>
      <c r="C776" s="694"/>
      <c r="D776" s="695">
        <v>4700</v>
      </c>
      <c r="E776" s="696" t="s">
        <v>149</v>
      </c>
      <c r="F776" s="297">
        <v>519</v>
      </c>
      <c r="G776" s="568">
        <v>0</v>
      </c>
      <c r="H776" s="124">
        <f>G776*100/F776</f>
        <v>0</v>
      </c>
      <c r="I776" s="67">
        <v>0</v>
      </c>
    </row>
    <row r="777" spans="1:9" s="131" customFormat="1" ht="12.75">
      <c r="A777" s="466">
        <v>853</v>
      </c>
      <c r="B777" s="250"/>
      <c r="C777" s="250"/>
      <c r="D777" s="405"/>
      <c r="E777" s="251" t="s">
        <v>112</v>
      </c>
      <c r="F777" s="693">
        <f>SUM(F778)</f>
        <v>1310813.58</v>
      </c>
      <c r="G777" s="458">
        <f>SUM(G778)</f>
        <v>99240.95999999999</v>
      </c>
      <c r="H777" s="554">
        <f>G777*100/F777</f>
        <v>7.5709438408473</v>
      </c>
      <c r="I777" s="631">
        <f>SUM(I778)</f>
        <v>0</v>
      </c>
    </row>
    <row r="778" spans="1:11" s="56" customFormat="1" ht="12.75">
      <c r="A778" s="13"/>
      <c r="B778" s="91">
        <v>85395</v>
      </c>
      <c r="C778" s="8"/>
      <c r="D778" s="9"/>
      <c r="E778" s="92" t="s">
        <v>46</v>
      </c>
      <c r="F778" s="491">
        <f>SUM(F779,F792,F810,F835,F849,)</f>
        <v>1310813.58</v>
      </c>
      <c r="G778" s="491">
        <f>SUM(G779,G792,G810,G835,G849,)</f>
        <v>99240.95999999999</v>
      </c>
      <c r="H778" s="346">
        <f>G778*100/F778</f>
        <v>7.5709438408473</v>
      </c>
      <c r="I778" s="629">
        <f>SUM(I835,I779,)</f>
        <v>0</v>
      </c>
      <c r="K778" s="348" t="s">
        <v>63</v>
      </c>
    </row>
    <row r="779" spans="1:9" s="56" customFormat="1" ht="38.25">
      <c r="A779" s="109"/>
      <c r="B779" s="123"/>
      <c r="C779" s="30"/>
      <c r="D779" s="29"/>
      <c r="E779" s="31" t="s">
        <v>220</v>
      </c>
      <c r="F779" s="128">
        <f>SUM(F781,F787,F791,)</f>
        <v>40000</v>
      </c>
      <c r="G779" s="128">
        <f>SUM(G781,G787,G791,)</f>
        <v>33201.01</v>
      </c>
      <c r="H779" s="347">
        <f>G779*100/F779</f>
        <v>83.002525</v>
      </c>
      <c r="I779" s="110">
        <f>SUM(I781,I787)</f>
        <v>0</v>
      </c>
    </row>
    <row r="780" spans="1:10" s="56" customFormat="1" ht="12.75">
      <c r="A780" s="109"/>
      <c r="B780" s="60"/>
      <c r="C780" s="95"/>
      <c r="D780" s="95"/>
      <c r="E780" s="71" t="s">
        <v>67</v>
      </c>
      <c r="F780" s="200"/>
      <c r="G780" s="110"/>
      <c r="H780" s="347" t="s">
        <v>63</v>
      </c>
      <c r="I780" s="110"/>
      <c r="J780" s="55"/>
    </row>
    <row r="781" spans="1:11" s="44" customFormat="1" ht="12.75">
      <c r="A781" s="36"/>
      <c r="B781" s="81"/>
      <c r="C781" s="166"/>
      <c r="D781" s="158">
        <v>2820</v>
      </c>
      <c r="E781" s="159" t="s">
        <v>36</v>
      </c>
      <c r="F781" s="179">
        <v>30000</v>
      </c>
      <c r="G781" s="468">
        <v>27500</v>
      </c>
      <c r="H781" s="51">
        <f>G781*100/F781</f>
        <v>91.66666666666667</v>
      </c>
      <c r="I781" s="127">
        <v>0</v>
      </c>
      <c r="K781" s="320" t="s">
        <v>63</v>
      </c>
    </row>
    <row r="782" spans="1:9" s="44" customFormat="1" ht="12.75">
      <c r="A782" s="62"/>
      <c r="B782" s="36"/>
      <c r="C782" s="34"/>
      <c r="D782" s="34"/>
      <c r="E782" s="161" t="s">
        <v>27</v>
      </c>
      <c r="F782" s="34"/>
      <c r="G782" s="440"/>
      <c r="H782" s="114" t="s">
        <v>63</v>
      </c>
      <c r="I782" s="121"/>
    </row>
    <row r="783" spans="1:9" s="44" customFormat="1" ht="12.75">
      <c r="A783" s="59"/>
      <c r="B783" s="28"/>
      <c r="C783" s="381"/>
      <c r="D783" s="381"/>
      <c r="E783" s="383" t="s">
        <v>86</v>
      </c>
      <c r="F783" s="99"/>
      <c r="G783" s="435"/>
      <c r="H783" s="23"/>
      <c r="I783" s="115"/>
    </row>
    <row r="784" spans="1:12" s="44" customFormat="1" ht="12.75">
      <c r="A784" s="42"/>
      <c r="B784" s="202"/>
      <c r="C784" s="43"/>
      <c r="D784" s="43"/>
      <c r="E784" s="636" t="s">
        <v>88</v>
      </c>
      <c r="F784" s="312"/>
      <c r="G784" s="45">
        <v>10520</v>
      </c>
      <c r="H784" s="318"/>
      <c r="I784" s="45">
        <v>0</v>
      </c>
      <c r="L784" s="320">
        <f>SUM(G784:G843)</f>
        <v>81600.90999999997</v>
      </c>
    </row>
    <row r="785" spans="1:12" s="44" customFormat="1" ht="12.75">
      <c r="A785" s="42"/>
      <c r="B785" s="202"/>
      <c r="C785" s="43"/>
      <c r="D785" s="43"/>
      <c r="E785" s="636" t="s">
        <v>270</v>
      </c>
      <c r="F785" s="312"/>
      <c r="G785" s="45">
        <v>8980</v>
      </c>
      <c r="H785" s="318"/>
      <c r="I785" s="45">
        <v>0</v>
      </c>
      <c r="L785" s="320" t="s">
        <v>63</v>
      </c>
    </row>
    <row r="786" spans="1:12" s="44" customFormat="1" ht="25.5">
      <c r="A786" s="42"/>
      <c r="B786" s="202"/>
      <c r="C786" s="43"/>
      <c r="D786" s="43"/>
      <c r="E786" s="636" t="s">
        <v>271</v>
      </c>
      <c r="F786" s="312"/>
      <c r="G786" s="45">
        <v>8000</v>
      </c>
      <c r="H786" s="318"/>
      <c r="I786" s="45">
        <v>0</v>
      </c>
      <c r="L786" s="320" t="s">
        <v>63</v>
      </c>
    </row>
    <row r="787" spans="1:10" s="56" customFormat="1" ht="12.75">
      <c r="A787" s="529"/>
      <c r="B787" s="364"/>
      <c r="C787" s="95"/>
      <c r="D787" s="70">
        <v>4210</v>
      </c>
      <c r="E787" s="71" t="s">
        <v>122</v>
      </c>
      <c r="F787" s="219">
        <v>1000</v>
      </c>
      <c r="G787" s="110">
        <v>460</v>
      </c>
      <c r="H787" s="347">
        <f>G787*100/F787</f>
        <v>46</v>
      </c>
      <c r="I787" s="110">
        <v>0</v>
      </c>
      <c r="J787" s="55"/>
    </row>
    <row r="788" spans="1:9" s="5" customFormat="1" ht="12.75">
      <c r="A788" s="15" t="s">
        <v>60</v>
      </c>
      <c r="B788" s="16">
        <v>32</v>
      </c>
      <c r="C788" s="55"/>
      <c r="D788" s="55"/>
      <c r="E788" s="78"/>
      <c r="F788" s="55"/>
      <c r="G788" s="438" t="s">
        <v>63</v>
      </c>
      <c r="H788" s="79" t="s">
        <v>63</v>
      </c>
      <c r="I788" s="77"/>
    </row>
    <row r="789" spans="1:13" s="131" customFormat="1" ht="13.5" thickBot="1">
      <c r="A789" s="15"/>
      <c r="B789" s="16"/>
      <c r="C789" s="55"/>
      <c r="D789" s="55"/>
      <c r="E789" s="78"/>
      <c r="F789" s="55"/>
      <c r="G789" s="438"/>
      <c r="H789" s="79"/>
      <c r="I789" s="77"/>
      <c r="K789" s="397">
        <f>SUM(F760:F782)</f>
        <v>3026913.16</v>
      </c>
      <c r="L789" s="309">
        <f>SUM(G760:G782)</f>
        <v>394598.76</v>
      </c>
      <c r="M789" s="309">
        <f>SUM(I760:I782)</f>
        <v>3763.36</v>
      </c>
    </row>
    <row r="790" spans="1:9" s="35" customFormat="1" ht="13.5" thickBot="1">
      <c r="A790" s="19" t="s">
        <v>29</v>
      </c>
      <c r="B790" s="20" t="s">
        <v>56</v>
      </c>
      <c r="C790" s="709" t="s">
        <v>39</v>
      </c>
      <c r="D790" s="710"/>
      <c r="E790" s="21" t="s">
        <v>28</v>
      </c>
      <c r="F790" s="20" t="s">
        <v>64</v>
      </c>
      <c r="G790" s="366" t="s">
        <v>65</v>
      </c>
      <c r="H790" s="22" t="s">
        <v>66</v>
      </c>
      <c r="I790" s="192" t="s">
        <v>71</v>
      </c>
    </row>
    <row r="791" spans="1:10" s="18" customFormat="1" ht="12.75">
      <c r="A791" s="36"/>
      <c r="B791" s="352"/>
      <c r="C791" s="64"/>
      <c r="D791" s="72">
        <v>4300</v>
      </c>
      <c r="E791" s="31" t="s">
        <v>125</v>
      </c>
      <c r="F791" s="47">
        <v>9000</v>
      </c>
      <c r="G791" s="110">
        <v>5241.01</v>
      </c>
      <c r="H791" s="32">
        <f>G791*100/F791</f>
        <v>58.233444444444444</v>
      </c>
      <c r="I791" s="33">
        <v>0</v>
      </c>
      <c r="J791" s="17"/>
    </row>
    <row r="792" spans="1:11" s="35" customFormat="1" ht="63.75">
      <c r="A792" s="109"/>
      <c r="B792" s="123"/>
      <c r="C792" s="30"/>
      <c r="D792" s="29"/>
      <c r="E792" s="31" t="s">
        <v>278</v>
      </c>
      <c r="F792" s="128">
        <f>SUM(F794:F809)</f>
        <v>194241.19999999998</v>
      </c>
      <c r="G792" s="128">
        <f>SUM(G794:G805)</f>
        <v>24199.949999999997</v>
      </c>
      <c r="H792" s="32">
        <f>G792*100/F792</f>
        <v>12.458711128226142</v>
      </c>
      <c r="I792" s="630">
        <f>SUM(I794:I805)</f>
        <v>0</v>
      </c>
      <c r="J792" s="34"/>
      <c r="K792" s="321" t="s">
        <v>63</v>
      </c>
    </row>
    <row r="793" spans="1:9" s="131" customFormat="1" ht="12.75">
      <c r="A793" s="334"/>
      <c r="B793" s="308"/>
      <c r="C793" s="173"/>
      <c r="D793" s="173"/>
      <c r="E793" s="71" t="s">
        <v>67</v>
      </c>
      <c r="F793" s="200"/>
      <c r="G793" s="437"/>
      <c r="H793" s="68" t="s">
        <v>63</v>
      </c>
      <c r="I793" s="33"/>
    </row>
    <row r="794" spans="1:9" s="56" customFormat="1" ht="12.75">
      <c r="A794" s="62"/>
      <c r="B794" s="36"/>
      <c r="C794" s="64"/>
      <c r="D794" s="72">
        <v>4017</v>
      </c>
      <c r="E794" s="31" t="s">
        <v>184</v>
      </c>
      <c r="F794" s="139">
        <v>69991.29</v>
      </c>
      <c r="G794" s="182">
        <v>15117.72</v>
      </c>
      <c r="H794" s="130">
        <f>G794*100/F794</f>
        <v>21.599430443416605</v>
      </c>
      <c r="I794" s="143">
        <v>0</v>
      </c>
    </row>
    <row r="795" spans="1:9" s="56" customFormat="1" ht="12.75">
      <c r="A795" s="140"/>
      <c r="B795" s="132"/>
      <c r="C795" s="141"/>
      <c r="D795" s="72">
        <v>4019</v>
      </c>
      <c r="E795" s="31" t="s">
        <v>184</v>
      </c>
      <c r="F795" s="142">
        <v>18234.27</v>
      </c>
      <c r="G795" s="110">
        <v>1778.55</v>
      </c>
      <c r="H795" s="130">
        <f>G795*100/F795</f>
        <v>9.75388650052895</v>
      </c>
      <c r="I795" s="129">
        <v>0</v>
      </c>
    </row>
    <row r="796" spans="1:10" s="18" customFormat="1" ht="12.75">
      <c r="A796" s="334"/>
      <c r="B796" s="132"/>
      <c r="C796" s="141"/>
      <c r="D796" s="72">
        <v>4117</v>
      </c>
      <c r="E796" s="31" t="s">
        <v>185</v>
      </c>
      <c r="F796" s="142">
        <v>12220</v>
      </c>
      <c r="G796" s="110">
        <v>2428.14</v>
      </c>
      <c r="H796" s="130">
        <f>G796*100/F796</f>
        <v>19.870212765957447</v>
      </c>
      <c r="I796" s="129">
        <v>0</v>
      </c>
      <c r="J796" s="17"/>
    </row>
    <row r="797" spans="1:10" s="18" customFormat="1" ht="12.75">
      <c r="A797" s="334"/>
      <c r="B797" s="132"/>
      <c r="C797" s="141"/>
      <c r="D797" s="72">
        <v>4119</v>
      </c>
      <c r="E797" s="31" t="s">
        <v>185</v>
      </c>
      <c r="F797" s="142">
        <v>1437.68</v>
      </c>
      <c r="G797" s="110">
        <v>285.68</v>
      </c>
      <c r="H797" s="130">
        <f>G797*100/F797</f>
        <v>19.870903121696067</v>
      </c>
      <c r="I797" s="129">
        <v>0</v>
      </c>
      <c r="J797" s="17"/>
    </row>
    <row r="798" spans="1:9" s="131" customFormat="1" ht="12.75">
      <c r="A798" s="334"/>
      <c r="B798" s="132"/>
      <c r="C798" s="141"/>
      <c r="D798" s="72">
        <v>4127</v>
      </c>
      <c r="E798" s="31" t="s">
        <v>186</v>
      </c>
      <c r="F798" s="146">
        <v>1714.76</v>
      </c>
      <c r="G798" s="110">
        <v>343.09</v>
      </c>
      <c r="H798" s="130">
        <f>G798*100/F798</f>
        <v>20.008047773449345</v>
      </c>
      <c r="I798" s="129">
        <v>0</v>
      </c>
    </row>
    <row r="799" spans="1:9" s="131" customFormat="1" ht="12.75">
      <c r="A799" s="334"/>
      <c r="B799" s="132"/>
      <c r="C799" s="141"/>
      <c r="D799" s="72">
        <v>4129</v>
      </c>
      <c r="E799" s="31" t="s">
        <v>186</v>
      </c>
      <c r="F799" s="146">
        <v>201.74</v>
      </c>
      <c r="G799" s="110">
        <v>40.36</v>
      </c>
      <c r="H799" s="130">
        <f aca="true" t="shared" si="32" ref="H799:H809">G799*100/F799</f>
        <v>20.00594825022306</v>
      </c>
      <c r="I799" s="129">
        <v>0</v>
      </c>
    </row>
    <row r="800" spans="1:10" s="35" customFormat="1" ht="25.5">
      <c r="A800" s="132"/>
      <c r="B800" s="172"/>
      <c r="C800" s="173"/>
      <c r="D800" s="70">
        <v>4177</v>
      </c>
      <c r="E800" s="31" t="s">
        <v>190</v>
      </c>
      <c r="F800" s="169">
        <v>2147.37</v>
      </c>
      <c r="G800" s="110">
        <v>0</v>
      </c>
      <c r="H800" s="148">
        <f t="shared" si="32"/>
        <v>0</v>
      </c>
      <c r="I800" s="129">
        <v>0</v>
      </c>
      <c r="J800" s="34"/>
    </row>
    <row r="801" spans="1:10" s="35" customFormat="1" ht="25.5">
      <c r="A801" s="132"/>
      <c r="B801" s="172"/>
      <c r="C801" s="173"/>
      <c r="D801" s="70">
        <v>4179</v>
      </c>
      <c r="E801" s="31" t="s">
        <v>190</v>
      </c>
      <c r="F801" s="169">
        <v>252.63</v>
      </c>
      <c r="G801" s="110">
        <v>0</v>
      </c>
      <c r="H801" s="148">
        <f t="shared" si="32"/>
        <v>0</v>
      </c>
      <c r="I801" s="129">
        <v>0</v>
      </c>
      <c r="J801" s="34"/>
    </row>
    <row r="802" spans="1:10" s="35" customFormat="1" ht="12.75">
      <c r="A802" s="36"/>
      <c r="B802" s="81"/>
      <c r="C802" s="64"/>
      <c r="D802" s="72">
        <v>4217</v>
      </c>
      <c r="E802" s="31" t="s">
        <v>122</v>
      </c>
      <c r="F802" s="47">
        <v>11954.34</v>
      </c>
      <c r="G802" s="110">
        <v>544.26</v>
      </c>
      <c r="H802" s="32">
        <f t="shared" si="32"/>
        <v>4.552823493392358</v>
      </c>
      <c r="I802" s="33">
        <v>0</v>
      </c>
      <c r="J802" s="34"/>
    </row>
    <row r="803" spans="1:10" s="35" customFormat="1" ht="12.75">
      <c r="A803" s="36"/>
      <c r="B803" s="81"/>
      <c r="C803" s="64"/>
      <c r="D803" s="72">
        <v>4219</v>
      </c>
      <c r="E803" s="31" t="s">
        <v>122</v>
      </c>
      <c r="F803" s="47">
        <v>1406.39</v>
      </c>
      <c r="G803" s="110">
        <v>64.03</v>
      </c>
      <c r="H803" s="32">
        <f t="shared" si="32"/>
        <v>4.552791188788316</v>
      </c>
      <c r="I803" s="33">
        <v>0</v>
      </c>
      <c r="J803" s="34"/>
    </row>
    <row r="804" spans="1:10" s="35" customFormat="1" ht="12.75">
      <c r="A804" s="62"/>
      <c r="B804" s="36"/>
      <c r="C804" s="64"/>
      <c r="D804" s="72">
        <v>4307</v>
      </c>
      <c r="E804" s="31" t="s">
        <v>125</v>
      </c>
      <c r="F804" s="47">
        <v>65665.39</v>
      </c>
      <c r="G804" s="110">
        <v>3219.37</v>
      </c>
      <c r="H804" s="32">
        <f t="shared" si="32"/>
        <v>4.902689224871732</v>
      </c>
      <c r="I804" s="33">
        <v>0</v>
      </c>
      <c r="J804" s="34"/>
    </row>
    <row r="805" spans="1:10" s="35" customFormat="1" ht="12.75">
      <c r="A805" s="36"/>
      <c r="B805" s="81"/>
      <c r="C805" s="69"/>
      <c r="D805" s="70">
        <v>4309</v>
      </c>
      <c r="E805" s="71" t="s">
        <v>125</v>
      </c>
      <c r="F805" s="219">
        <v>7725.34</v>
      </c>
      <c r="G805" s="110">
        <v>378.75</v>
      </c>
      <c r="H805" s="32">
        <f t="shared" si="32"/>
        <v>4.9026968392329655</v>
      </c>
      <c r="I805" s="33">
        <v>0</v>
      </c>
      <c r="J805" s="34"/>
    </row>
    <row r="806" spans="1:10" s="35" customFormat="1" ht="12.75">
      <c r="A806" s="62"/>
      <c r="B806" s="36"/>
      <c r="C806" s="64"/>
      <c r="D806" s="72">
        <v>4367</v>
      </c>
      <c r="E806" s="31" t="s">
        <v>167</v>
      </c>
      <c r="F806" s="47">
        <v>402.63</v>
      </c>
      <c r="G806" s="110">
        <v>0</v>
      </c>
      <c r="H806" s="32">
        <f t="shared" si="32"/>
        <v>0</v>
      </c>
      <c r="I806" s="33">
        <v>0</v>
      </c>
      <c r="J806" s="34"/>
    </row>
    <row r="807" spans="1:10" s="35" customFormat="1" ht="12.75">
      <c r="A807" s="62"/>
      <c r="B807" s="36"/>
      <c r="C807" s="64"/>
      <c r="D807" s="72">
        <v>4369</v>
      </c>
      <c r="E807" s="31" t="s">
        <v>167</v>
      </c>
      <c r="F807" s="47">
        <v>47.37</v>
      </c>
      <c r="G807" s="110">
        <v>0</v>
      </c>
      <c r="H807" s="32">
        <f t="shared" si="32"/>
        <v>0</v>
      </c>
      <c r="I807" s="33">
        <v>0</v>
      </c>
      <c r="J807" s="34"/>
    </row>
    <row r="808" spans="1:10" s="35" customFormat="1" ht="12.75">
      <c r="A808" s="36"/>
      <c r="B808" s="81"/>
      <c r="C808" s="53"/>
      <c r="D808" s="394">
        <v>4437</v>
      </c>
      <c r="E808" s="54" t="s">
        <v>130</v>
      </c>
      <c r="F808" s="47">
        <v>751.58</v>
      </c>
      <c r="G808" s="182">
        <v>0</v>
      </c>
      <c r="H808" s="32">
        <f t="shared" si="32"/>
        <v>0</v>
      </c>
      <c r="I808" s="67">
        <v>0</v>
      </c>
      <c r="J808" s="34"/>
    </row>
    <row r="809" spans="1:10" s="35" customFormat="1" ht="12.75">
      <c r="A809" s="36"/>
      <c r="B809" s="352"/>
      <c r="C809" s="69"/>
      <c r="D809" s="70">
        <v>4439</v>
      </c>
      <c r="E809" s="71" t="s">
        <v>130</v>
      </c>
      <c r="F809" s="219">
        <v>88.42</v>
      </c>
      <c r="G809" s="110">
        <v>0</v>
      </c>
      <c r="H809" s="32">
        <f t="shared" si="32"/>
        <v>0</v>
      </c>
      <c r="I809" s="33">
        <v>0</v>
      </c>
      <c r="J809" s="34"/>
    </row>
    <row r="810" spans="1:11" s="35" customFormat="1" ht="67.5" customHeight="1">
      <c r="A810" s="109"/>
      <c r="B810" s="123"/>
      <c r="C810" s="30"/>
      <c r="D810" s="29"/>
      <c r="E810" s="31" t="s">
        <v>330</v>
      </c>
      <c r="F810" s="128">
        <f>SUM(F812:F834)</f>
        <v>205461.24999999997</v>
      </c>
      <c r="G810" s="128">
        <f>SUM(G817:G830)</f>
        <v>0</v>
      </c>
      <c r="H810" s="32">
        <f>G810*100/F810</f>
        <v>0</v>
      </c>
      <c r="I810" s="630">
        <f>SUM(I817:I830)</f>
        <v>0</v>
      </c>
      <c r="J810" s="34"/>
      <c r="K810" s="321" t="s">
        <v>63</v>
      </c>
    </row>
    <row r="811" spans="1:9" s="131" customFormat="1" ht="12.75">
      <c r="A811" s="334"/>
      <c r="B811" s="308"/>
      <c r="C811" s="173"/>
      <c r="D811" s="173"/>
      <c r="E811" s="71" t="s">
        <v>67</v>
      </c>
      <c r="F811" s="200"/>
      <c r="G811" s="437"/>
      <c r="H811" s="68" t="s">
        <v>63</v>
      </c>
      <c r="I811" s="33"/>
    </row>
    <row r="812" spans="1:9" s="131" customFormat="1" ht="12.75">
      <c r="A812" s="62"/>
      <c r="B812" s="36"/>
      <c r="C812" s="64"/>
      <c r="D812" s="72">
        <v>3027</v>
      </c>
      <c r="E812" s="31" t="s">
        <v>216</v>
      </c>
      <c r="F812" s="105">
        <v>1264.2</v>
      </c>
      <c r="G812" s="110">
        <v>0</v>
      </c>
      <c r="H812" s="32">
        <f aca="true" t="shared" si="33" ref="H812:H823">G812*100/F812</f>
        <v>0</v>
      </c>
      <c r="I812" s="33">
        <v>0</v>
      </c>
    </row>
    <row r="813" spans="1:9" s="131" customFormat="1" ht="12.75">
      <c r="A813" s="74"/>
      <c r="B813" s="75"/>
      <c r="C813" s="64"/>
      <c r="D813" s="72">
        <v>3029</v>
      </c>
      <c r="E813" s="31" t="s">
        <v>216</v>
      </c>
      <c r="F813" s="105">
        <v>235.8</v>
      </c>
      <c r="G813" s="110">
        <v>0</v>
      </c>
      <c r="H813" s="32">
        <f t="shared" si="33"/>
        <v>0</v>
      </c>
      <c r="I813" s="33">
        <v>0</v>
      </c>
    </row>
    <row r="814" spans="1:9" s="5" customFormat="1" ht="12.75">
      <c r="A814" s="15" t="s">
        <v>60</v>
      </c>
      <c r="B814" s="16">
        <v>33</v>
      </c>
      <c r="C814" s="55"/>
      <c r="D814" s="55"/>
      <c r="E814" s="78"/>
      <c r="F814" s="55"/>
      <c r="G814" s="438" t="s">
        <v>63</v>
      </c>
      <c r="H814" s="79" t="s">
        <v>63</v>
      </c>
      <c r="I814" s="77"/>
    </row>
    <row r="815" spans="1:13" s="131" customFormat="1" ht="13.5" thickBot="1">
      <c r="A815" s="15"/>
      <c r="B815" s="16"/>
      <c r="C815" s="55"/>
      <c r="D815" s="55"/>
      <c r="E815" s="78"/>
      <c r="F815" s="55"/>
      <c r="G815" s="438"/>
      <c r="H815" s="79"/>
      <c r="I815" s="77"/>
      <c r="K815" s="397">
        <f>SUM(F786:F808)</f>
        <v>398393.9800000001</v>
      </c>
      <c r="L815" s="309">
        <f>SUM(G786:G808)</f>
        <v>62100.91</v>
      </c>
      <c r="M815" s="309">
        <f>SUM(I786:I808)</f>
        <v>0</v>
      </c>
    </row>
    <row r="816" spans="1:9" s="35" customFormat="1" ht="13.5" thickBot="1">
      <c r="A816" s="19" t="s">
        <v>29</v>
      </c>
      <c r="B816" s="20" t="s">
        <v>56</v>
      </c>
      <c r="C816" s="709" t="s">
        <v>39</v>
      </c>
      <c r="D816" s="710"/>
      <c r="E816" s="21" t="s">
        <v>28</v>
      </c>
      <c r="F816" s="20" t="s">
        <v>64</v>
      </c>
      <c r="G816" s="366" t="s">
        <v>65</v>
      </c>
      <c r="H816" s="22" t="s">
        <v>66</v>
      </c>
      <c r="I816" s="192" t="s">
        <v>71</v>
      </c>
    </row>
    <row r="817" spans="1:9" s="56" customFormat="1" ht="12.75">
      <c r="A817" s="62"/>
      <c r="B817" s="36"/>
      <c r="C817" s="64"/>
      <c r="D817" s="72">
        <v>4017</v>
      </c>
      <c r="E817" s="31" t="s">
        <v>184</v>
      </c>
      <c r="F817" s="139">
        <v>64036.27</v>
      </c>
      <c r="G817" s="182">
        <v>0</v>
      </c>
      <c r="H817" s="130">
        <f t="shared" si="33"/>
        <v>0</v>
      </c>
      <c r="I817" s="143">
        <v>0</v>
      </c>
    </row>
    <row r="818" spans="1:9" s="56" customFormat="1" ht="12.75">
      <c r="A818" s="140"/>
      <c r="B818" s="132"/>
      <c r="C818" s="141"/>
      <c r="D818" s="72">
        <v>4019</v>
      </c>
      <c r="E818" s="31" t="s">
        <v>184</v>
      </c>
      <c r="F818" s="142">
        <v>11944.11</v>
      </c>
      <c r="G818" s="110">
        <v>0</v>
      </c>
      <c r="H818" s="130">
        <f t="shared" si="33"/>
        <v>0</v>
      </c>
      <c r="I818" s="129">
        <v>0</v>
      </c>
    </row>
    <row r="819" spans="1:10" s="35" customFormat="1" ht="12.75">
      <c r="A819" s="334"/>
      <c r="B819" s="132"/>
      <c r="C819" s="141"/>
      <c r="D819" s="72">
        <v>4047</v>
      </c>
      <c r="E819" s="31" t="s">
        <v>193</v>
      </c>
      <c r="F819" s="147">
        <v>1592.35</v>
      </c>
      <c r="G819" s="110">
        <v>0</v>
      </c>
      <c r="H819" s="130">
        <f t="shared" si="33"/>
        <v>0</v>
      </c>
      <c r="I819" s="129">
        <v>0</v>
      </c>
      <c r="J819" s="34"/>
    </row>
    <row r="820" spans="1:10" s="35" customFormat="1" ht="12.75">
      <c r="A820" s="334"/>
      <c r="B820" s="132"/>
      <c r="C820" s="141"/>
      <c r="D820" s="72">
        <v>4049</v>
      </c>
      <c r="E820" s="31" t="s">
        <v>193</v>
      </c>
      <c r="F820" s="147">
        <v>297.01</v>
      </c>
      <c r="G820" s="110">
        <v>0</v>
      </c>
      <c r="H820" s="130">
        <f t="shared" si="33"/>
        <v>0</v>
      </c>
      <c r="I820" s="129">
        <v>0</v>
      </c>
      <c r="J820" s="34"/>
    </row>
    <row r="821" spans="1:10" s="18" customFormat="1" ht="12.75">
      <c r="A821" s="334"/>
      <c r="B821" s="132"/>
      <c r="C821" s="141"/>
      <c r="D821" s="72">
        <v>4117</v>
      </c>
      <c r="E821" s="31" t="s">
        <v>185</v>
      </c>
      <c r="F821" s="142">
        <v>10654.32</v>
      </c>
      <c r="G821" s="110">
        <v>0</v>
      </c>
      <c r="H821" s="130">
        <f t="shared" si="33"/>
        <v>0</v>
      </c>
      <c r="I821" s="129">
        <v>0</v>
      </c>
      <c r="J821" s="17"/>
    </row>
    <row r="822" spans="1:10" s="18" customFormat="1" ht="12.75">
      <c r="A822" s="334"/>
      <c r="B822" s="132"/>
      <c r="C822" s="141"/>
      <c r="D822" s="72">
        <v>4119</v>
      </c>
      <c r="E822" s="31" t="s">
        <v>185</v>
      </c>
      <c r="F822" s="142">
        <v>1987.25</v>
      </c>
      <c r="G822" s="110">
        <v>0</v>
      </c>
      <c r="H822" s="130">
        <f t="shared" si="33"/>
        <v>0</v>
      </c>
      <c r="I822" s="129">
        <v>0</v>
      </c>
      <c r="J822" s="17"/>
    </row>
    <row r="823" spans="1:9" s="131" customFormat="1" ht="12.75">
      <c r="A823" s="334"/>
      <c r="B823" s="132"/>
      <c r="C823" s="141"/>
      <c r="D823" s="72">
        <v>4127</v>
      </c>
      <c r="E823" s="31" t="s">
        <v>186</v>
      </c>
      <c r="F823" s="146">
        <v>1156.34</v>
      </c>
      <c r="G823" s="110">
        <v>0</v>
      </c>
      <c r="H823" s="130">
        <f t="shared" si="33"/>
        <v>0</v>
      </c>
      <c r="I823" s="129">
        <v>0</v>
      </c>
    </row>
    <row r="824" spans="1:9" s="131" customFormat="1" ht="12.75">
      <c r="A824" s="334"/>
      <c r="B824" s="132"/>
      <c r="C824" s="141"/>
      <c r="D824" s="72">
        <v>4129</v>
      </c>
      <c r="E824" s="31" t="s">
        <v>186</v>
      </c>
      <c r="F824" s="146">
        <v>215.62</v>
      </c>
      <c r="G824" s="110">
        <v>0</v>
      </c>
      <c r="H824" s="130">
        <f aca="true" t="shared" si="34" ref="H824:H834">G824*100/F824</f>
        <v>0</v>
      </c>
      <c r="I824" s="129">
        <v>0</v>
      </c>
    </row>
    <row r="825" spans="1:10" s="35" customFormat="1" ht="25.5">
      <c r="A825" s="132"/>
      <c r="B825" s="172"/>
      <c r="C825" s="173"/>
      <c r="D825" s="70">
        <v>4177</v>
      </c>
      <c r="E825" s="31" t="s">
        <v>190</v>
      </c>
      <c r="F825" s="169">
        <v>54173.21</v>
      </c>
      <c r="G825" s="110">
        <v>0</v>
      </c>
      <c r="H825" s="148">
        <f t="shared" si="34"/>
        <v>0</v>
      </c>
      <c r="I825" s="129">
        <v>0</v>
      </c>
      <c r="J825" s="34"/>
    </row>
    <row r="826" spans="1:10" s="35" customFormat="1" ht="25.5">
      <c r="A826" s="132"/>
      <c r="B826" s="172"/>
      <c r="C826" s="173"/>
      <c r="D826" s="70">
        <v>4179</v>
      </c>
      <c r="E826" s="31" t="s">
        <v>190</v>
      </c>
      <c r="F826" s="169">
        <v>10104.46</v>
      </c>
      <c r="G826" s="110">
        <v>0</v>
      </c>
      <c r="H826" s="148">
        <f t="shared" si="34"/>
        <v>0</v>
      </c>
      <c r="I826" s="129">
        <v>0</v>
      </c>
      <c r="J826" s="34"/>
    </row>
    <row r="827" spans="1:10" s="35" customFormat="1" ht="12.75">
      <c r="A827" s="36"/>
      <c r="B827" s="81"/>
      <c r="C827" s="64"/>
      <c r="D827" s="72">
        <v>4217</v>
      </c>
      <c r="E827" s="31" t="s">
        <v>122</v>
      </c>
      <c r="F827" s="47">
        <v>35870.63</v>
      </c>
      <c r="G827" s="110">
        <v>0</v>
      </c>
      <c r="H827" s="32">
        <f t="shared" si="34"/>
        <v>0</v>
      </c>
      <c r="I827" s="33">
        <v>0</v>
      </c>
      <c r="J827" s="34"/>
    </row>
    <row r="828" spans="1:10" s="35" customFormat="1" ht="12.75">
      <c r="A828" s="36"/>
      <c r="B828" s="81"/>
      <c r="C828" s="64"/>
      <c r="D828" s="72">
        <v>4219</v>
      </c>
      <c r="E828" s="31" t="s">
        <v>122</v>
      </c>
      <c r="F828" s="47">
        <v>6684.68</v>
      </c>
      <c r="G828" s="110">
        <v>0</v>
      </c>
      <c r="H828" s="32">
        <f t="shared" si="34"/>
        <v>0</v>
      </c>
      <c r="I828" s="33">
        <v>0</v>
      </c>
      <c r="J828" s="34"/>
    </row>
    <row r="829" spans="1:10" s="35" customFormat="1" ht="12.75">
      <c r="A829" s="62"/>
      <c r="B829" s="36"/>
      <c r="C829" s="64"/>
      <c r="D829" s="72">
        <v>4307</v>
      </c>
      <c r="E829" s="31" t="s">
        <v>125</v>
      </c>
      <c r="F829" s="47">
        <v>3663.65</v>
      </c>
      <c r="G829" s="110">
        <v>0</v>
      </c>
      <c r="H829" s="32">
        <f t="shared" si="34"/>
        <v>0</v>
      </c>
      <c r="I829" s="33">
        <v>0</v>
      </c>
      <c r="J829" s="34"/>
    </row>
    <row r="830" spans="1:10" s="35" customFormat="1" ht="12.75">
      <c r="A830" s="36"/>
      <c r="B830" s="81"/>
      <c r="C830" s="69"/>
      <c r="D830" s="70">
        <v>4309</v>
      </c>
      <c r="E830" s="71" t="s">
        <v>125</v>
      </c>
      <c r="F830" s="219">
        <v>689.35</v>
      </c>
      <c r="G830" s="110">
        <v>0</v>
      </c>
      <c r="H830" s="32">
        <f t="shared" si="34"/>
        <v>0</v>
      </c>
      <c r="I830" s="33">
        <v>0</v>
      </c>
      <c r="J830" s="34"/>
    </row>
    <row r="831" spans="1:10" s="35" customFormat="1" ht="12.75">
      <c r="A831" s="62"/>
      <c r="B831" s="36"/>
      <c r="C831" s="64"/>
      <c r="D831" s="72">
        <v>4367</v>
      </c>
      <c r="E831" s="31" t="s">
        <v>167</v>
      </c>
      <c r="F831" s="47">
        <v>168.56</v>
      </c>
      <c r="G831" s="110">
        <v>0</v>
      </c>
      <c r="H831" s="32">
        <f>G831*100/F831</f>
        <v>0</v>
      </c>
      <c r="I831" s="33">
        <v>0</v>
      </c>
      <c r="J831" s="34"/>
    </row>
    <row r="832" spans="1:10" s="35" customFormat="1" ht="12.75">
      <c r="A832" s="62"/>
      <c r="B832" s="36"/>
      <c r="C832" s="64"/>
      <c r="D832" s="72">
        <v>4369</v>
      </c>
      <c r="E832" s="31" t="s">
        <v>167</v>
      </c>
      <c r="F832" s="47">
        <v>31.44</v>
      </c>
      <c r="G832" s="110">
        <v>0</v>
      </c>
      <c r="H832" s="32">
        <f t="shared" si="34"/>
        <v>0</v>
      </c>
      <c r="I832" s="33">
        <v>0</v>
      </c>
      <c r="J832" s="34"/>
    </row>
    <row r="833" spans="1:10" s="35" customFormat="1" ht="12.75">
      <c r="A833" s="36"/>
      <c r="B833" s="81"/>
      <c r="C833" s="53"/>
      <c r="D833" s="394">
        <v>4447</v>
      </c>
      <c r="E833" s="71" t="s">
        <v>131</v>
      </c>
      <c r="F833" s="47">
        <v>583.22</v>
      </c>
      <c r="G833" s="182">
        <v>0</v>
      </c>
      <c r="H833" s="32">
        <f t="shared" si="34"/>
        <v>0</v>
      </c>
      <c r="I833" s="67">
        <v>0</v>
      </c>
      <c r="J833" s="34"/>
    </row>
    <row r="834" spans="1:10" s="35" customFormat="1" ht="12.75">
      <c r="A834" s="36"/>
      <c r="B834" s="352"/>
      <c r="C834" s="69"/>
      <c r="D834" s="70">
        <v>4449</v>
      </c>
      <c r="E834" s="71" t="s">
        <v>131</v>
      </c>
      <c r="F834" s="219">
        <v>108.78</v>
      </c>
      <c r="G834" s="110">
        <v>0</v>
      </c>
      <c r="H834" s="32">
        <f t="shared" si="34"/>
        <v>0</v>
      </c>
      <c r="I834" s="33">
        <v>0</v>
      </c>
      <c r="J834" s="34"/>
    </row>
    <row r="835" spans="1:11" s="35" customFormat="1" ht="51.75" customHeight="1">
      <c r="A835" s="109"/>
      <c r="B835" s="109"/>
      <c r="C835" s="526"/>
      <c r="D835" s="527"/>
      <c r="E835" s="54" t="s">
        <v>329</v>
      </c>
      <c r="F835" s="128">
        <f>SUM(F837:F848)</f>
        <v>121111.13</v>
      </c>
      <c r="G835" s="128">
        <f>SUM(G837:G843)</f>
        <v>0</v>
      </c>
      <c r="H835" s="32">
        <f>G835*100/F835</f>
        <v>0</v>
      </c>
      <c r="I835" s="664">
        <f>SUM(I837:I843)</f>
        <v>0</v>
      </c>
      <c r="J835" s="34"/>
      <c r="K835" s="321" t="s">
        <v>63</v>
      </c>
    </row>
    <row r="836" spans="1:9" s="131" customFormat="1" ht="12.75">
      <c r="A836" s="334"/>
      <c r="B836" s="308"/>
      <c r="C836" s="173"/>
      <c r="D836" s="173"/>
      <c r="E836" s="71" t="s">
        <v>67</v>
      </c>
      <c r="F836" s="200"/>
      <c r="G836" s="437"/>
      <c r="H836" s="68" t="s">
        <v>63</v>
      </c>
      <c r="I836" s="33"/>
    </row>
    <row r="837" spans="1:9" s="56" customFormat="1" ht="12.75">
      <c r="A837" s="62"/>
      <c r="B837" s="36"/>
      <c r="C837" s="64"/>
      <c r="D837" s="72">
        <v>4017</v>
      </c>
      <c r="E837" s="31" t="s">
        <v>184</v>
      </c>
      <c r="F837" s="139">
        <v>33263.88</v>
      </c>
      <c r="G837" s="182">
        <v>0</v>
      </c>
      <c r="H837" s="130">
        <f aca="true" t="shared" si="35" ref="H837:H847">G837*100/F837</f>
        <v>0</v>
      </c>
      <c r="I837" s="143">
        <v>0</v>
      </c>
    </row>
    <row r="838" spans="1:10" s="35" customFormat="1" ht="12.75">
      <c r="A838" s="334"/>
      <c r="B838" s="132"/>
      <c r="C838" s="141"/>
      <c r="D838" s="72">
        <v>4047</v>
      </c>
      <c r="E838" s="31" t="s">
        <v>193</v>
      </c>
      <c r="F838" s="147">
        <v>1619</v>
      </c>
      <c r="G838" s="110">
        <v>0</v>
      </c>
      <c r="H838" s="130">
        <f t="shared" si="35"/>
        <v>0</v>
      </c>
      <c r="I838" s="129">
        <v>0</v>
      </c>
      <c r="J838" s="34"/>
    </row>
    <row r="839" spans="1:10" s="18" customFormat="1" ht="12.75">
      <c r="A839" s="334"/>
      <c r="B839" s="132"/>
      <c r="C839" s="141"/>
      <c r="D839" s="72">
        <v>4117</v>
      </c>
      <c r="E839" s="31" t="s">
        <v>185</v>
      </c>
      <c r="F839" s="142">
        <v>5728.02</v>
      </c>
      <c r="G839" s="110">
        <v>0</v>
      </c>
      <c r="H839" s="130">
        <f>G839*100/F839</f>
        <v>0</v>
      </c>
      <c r="I839" s="129">
        <v>0</v>
      </c>
      <c r="J839" s="17"/>
    </row>
    <row r="840" spans="1:9" s="131" customFormat="1" ht="12.75">
      <c r="A840" s="334"/>
      <c r="B840" s="132"/>
      <c r="C840" s="141"/>
      <c r="D840" s="72">
        <v>4127</v>
      </c>
      <c r="E840" s="31" t="s">
        <v>186</v>
      </c>
      <c r="F840" s="146">
        <v>614.1</v>
      </c>
      <c r="G840" s="110">
        <v>0</v>
      </c>
      <c r="H840" s="130">
        <f>G840*100/F840</f>
        <v>0</v>
      </c>
      <c r="I840" s="129">
        <v>0</v>
      </c>
    </row>
    <row r="841" spans="1:10" s="35" customFormat="1" ht="25.5">
      <c r="A841" s="132"/>
      <c r="B841" s="172"/>
      <c r="C841" s="173"/>
      <c r="D841" s="70">
        <v>4177</v>
      </c>
      <c r="E841" s="31" t="s">
        <v>190</v>
      </c>
      <c r="F841" s="169">
        <v>27600</v>
      </c>
      <c r="G841" s="110">
        <v>0</v>
      </c>
      <c r="H841" s="148">
        <f>G841*100/F841</f>
        <v>0</v>
      </c>
      <c r="I841" s="129">
        <v>0</v>
      </c>
      <c r="J841" s="34"/>
    </row>
    <row r="842" spans="1:10" s="35" customFormat="1" ht="12.75">
      <c r="A842" s="36"/>
      <c r="B842" s="81"/>
      <c r="C842" s="64"/>
      <c r="D842" s="72">
        <v>4217</v>
      </c>
      <c r="E842" s="31" t="s">
        <v>122</v>
      </c>
      <c r="F842" s="47">
        <v>6915.13</v>
      </c>
      <c r="G842" s="110">
        <v>0</v>
      </c>
      <c r="H842" s="32">
        <f t="shared" si="35"/>
        <v>0</v>
      </c>
      <c r="I842" s="33">
        <v>0</v>
      </c>
      <c r="J842" s="34"/>
    </row>
    <row r="843" spans="1:10" s="35" customFormat="1" ht="12.75">
      <c r="A843" s="74"/>
      <c r="B843" s="75"/>
      <c r="C843" s="64"/>
      <c r="D843" s="72">
        <v>4307</v>
      </c>
      <c r="E843" s="31" t="s">
        <v>125</v>
      </c>
      <c r="F843" s="47">
        <v>44478</v>
      </c>
      <c r="G843" s="110">
        <v>0</v>
      </c>
      <c r="H843" s="32">
        <f t="shared" si="35"/>
        <v>0</v>
      </c>
      <c r="I843" s="33">
        <v>0</v>
      </c>
      <c r="J843" s="34"/>
    </row>
    <row r="844" spans="1:16" s="44" customFormat="1" ht="12.75">
      <c r="A844" s="15" t="s">
        <v>60</v>
      </c>
      <c r="B844" s="16">
        <v>34</v>
      </c>
      <c r="C844" s="55"/>
      <c r="D844" s="55"/>
      <c r="E844" s="78"/>
      <c r="F844" s="55"/>
      <c r="G844" s="438" t="s">
        <v>63</v>
      </c>
      <c r="H844" s="79" t="s">
        <v>63</v>
      </c>
      <c r="I844" s="77"/>
      <c r="P844" s="434">
        <f>SUM(F759:F761)</f>
        <v>0</v>
      </c>
    </row>
    <row r="845" spans="1:9" s="56" customFormat="1" ht="13.5" thickBot="1">
      <c r="A845" s="15"/>
      <c r="B845" s="16"/>
      <c r="C845" s="55"/>
      <c r="D845" s="55"/>
      <c r="E845" s="78"/>
      <c r="F845" s="55"/>
      <c r="G845" s="438" t="s">
        <v>63</v>
      </c>
      <c r="H845" s="79"/>
      <c r="I845" s="77"/>
    </row>
    <row r="846" spans="1:9" s="56" customFormat="1" ht="13.5" thickBot="1">
      <c r="A846" s="19" t="s">
        <v>29</v>
      </c>
      <c r="B846" s="20" t="s">
        <v>56</v>
      </c>
      <c r="C846" s="709" t="s">
        <v>39</v>
      </c>
      <c r="D846" s="710"/>
      <c r="E846" s="21" t="s">
        <v>28</v>
      </c>
      <c r="F846" s="20" t="s">
        <v>64</v>
      </c>
      <c r="G846" s="366" t="s">
        <v>65</v>
      </c>
      <c r="H846" s="22" t="s">
        <v>66</v>
      </c>
      <c r="I846" s="192" t="s">
        <v>71</v>
      </c>
    </row>
    <row r="847" spans="1:10" s="35" customFormat="1" ht="12.75">
      <c r="A847" s="36"/>
      <c r="B847" s="81"/>
      <c r="C847" s="53"/>
      <c r="D847" s="394">
        <v>4437</v>
      </c>
      <c r="E847" s="54" t="s">
        <v>130</v>
      </c>
      <c r="F847" s="47">
        <v>300</v>
      </c>
      <c r="G847" s="182">
        <v>0</v>
      </c>
      <c r="H847" s="32">
        <f t="shared" si="35"/>
        <v>0</v>
      </c>
      <c r="I847" s="67">
        <v>0</v>
      </c>
      <c r="J847" s="34"/>
    </row>
    <row r="848" spans="1:10" s="35" customFormat="1" ht="12.75">
      <c r="A848" s="36"/>
      <c r="B848" s="75"/>
      <c r="C848" s="53"/>
      <c r="D848" s="394">
        <v>4447</v>
      </c>
      <c r="E848" s="71" t="s">
        <v>131</v>
      </c>
      <c r="F848" s="47">
        <v>593</v>
      </c>
      <c r="G848" s="182">
        <v>0</v>
      </c>
      <c r="H848" s="32">
        <f>G848*100/F848</f>
        <v>0</v>
      </c>
      <c r="I848" s="67">
        <v>0</v>
      </c>
      <c r="J848" s="34"/>
    </row>
    <row r="849" spans="1:9" s="5" customFormat="1" ht="12.75">
      <c r="A849" s="132"/>
      <c r="B849" s="172"/>
      <c r="C849" s="507"/>
      <c r="D849" s="507"/>
      <c r="E849" s="54" t="s">
        <v>13</v>
      </c>
      <c r="F849" s="47">
        <f>SUM(F851)</f>
        <v>750000</v>
      </c>
      <c r="G849" s="47">
        <f>SUM(G851)</f>
        <v>41840</v>
      </c>
      <c r="H849" s="32">
        <f>G849*100/F849</f>
        <v>5.578666666666667</v>
      </c>
      <c r="I849" s="67">
        <f>SUM(I851)</f>
        <v>0</v>
      </c>
    </row>
    <row r="850" spans="1:11" s="131" customFormat="1" ht="12.75">
      <c r="A850" s="62"/>
      <c r="B850" s="63"/>
      <c r="C850" s="69"/>
      <c r="D850" s="69"/>
      <c r="E850" s="71" t="s">
        <v>67</v>
      </c>
      <c r="F850" s="200"/>
      <c r="G850" s="110"/>
      <c r="H850" s="32" t="s">
        <v>63</v>
      </c>
      <c r="I850" s="33"/>
      <c r="K850" s="396">
        <f>SUM(F866:F889)</f>
        <v>61422005</v>
      </c>
    </row>
    <row r="851" spans="1:9" s="131" customFormat="1" ht="12.75">
      <c r="A851" s="302"/>
      <c r="B851" s="209"/>
      <c r="C851" s="504"/>
      <c r="D851" s="505">
        <v>6050</v>
      </c>
      <c r="E851" s="66" t="s">
        <v>189</v>
      </c>
      <c r="F851" s="177">
        <v>750000</v>
      </c>
      <c r="G851" s="188">
        <v>41840</v>
      </c>
      <c r="H851" s="49">
        <f>G851*100/F851</f>
        <v>5.578666666666667</v>
      </c>
      <c r="I851" s="67">
        <v>0</v>
      </c>
    </row>
    <row r="852" spans="1:11" s="35" customFormat="1" ht="26.25" thickBot="1">
      <c r="A852" s="557"/>
      <c r="B852" s="532"/>
      <c r="C852" s="665"/>
      <c r="D852" s="666"/>
      <c r="E852" s="667" t="s">
        <v>331</v>
      </c>
      <c r="F852" s="668"/>
      <c r="G852" s="298">
        <v>41840</v>
      </c>
      <c r="H852" s="662"/>
      <c r="I852" s="433">
        <v>0</v>
      </c>
      <c r="J852" s="34"/>
      <c r="K852" s="321" t="s">
        <v>63</v>
      </c>
    </row>
    <row r="853" spans="1:11" s="35" customFormat="1" ht="12.75">
      <c r="A853" s="427">
        <v>854</v>
      </c>
      <c r="B853" s="230"/>
      <c r="C853" s="230"/>
      <c r="D853" s="231"/>
      <c r="E853" s="419" t="s">
        <v>25</v>
      </c>
      <c r="F853" s="428">
        <f>SUM(F880,F871,F854)</f>
        <v>701609</v>
      </c>
      <c r="G853" s="428">
        <f>SUM(G880,G871,G854)</f>
        <v>338337.38999999996</v>
      </c>
      <c r="H853" s="227">
        <f>G853*100/F853</f>
        <v>48.22306868925568</v>
      </c>
      <c r="I853" s="663">
        <f>SUM(I854)</f>
        <v>15516.369999999999</v>
      </c>
      <c r="J853" s="34"/>
      <c r="K853" s="321" t="s">
        <v>63</v>
      </c>
    </row>
    <row r="854" spans="1:9" s="131" customFormat="1" ht="12.75">
      <c r="A854" s="1"/>
      <c r="B854" s="108">
        <v>85401</v>
      </c>
      <c r="C854" s="2"/>
      <c r="D854" s="3"/>
      <c r="E854" s="25" t="s">
        <v>55</v>
      </c>
      <c r="F854" s="456">
        <f>SUM(F855)</f>
        <v>584153</v>
      </c>
      <c r="G854" s="456">
        <f>SUM(G855)</f>
        <v>313523.85</v>
      </c>
      <c r="H854" s="26">
        <f>G854*100/F854</f>
        <v>53.67152954790953</v>
      </c>
      <c r="I854" s="27">
        <f>SUM(I855)</f>
        <v>15516.369999999999</v>
      </c>
    </row>
    <row r="855" spans="1:11" s="131" customFormat="1" ht="38.25">
      <c r="A855" s="109"/>
      <c r="B855" s="406"/>
      <c r="C855" s="30"/>
      <c r="D855" s="29"/>
      <c r="E855" s="31" t="s">
        <v>105</v>
      </c>
      <c r="F855" s="144">
        <f>SUM(F857:F870)</f>
        <v>584153</v>
      </c>
      <c r="G855" s="144">
        <f>SUM(G857:G870)</f>
        <v>313523.85</v>
      </c>
      <c r="H855" s="130">
        <f>G855*100/F855</f>
        <v>53.67152954790953</v>
      </c>
      <c r="I855" s="129">
        <f>SUM(I857:I870)</f>
        <v>15516.369999999999</v>
      </c>
      <c r="K855" s="309" t="s">
        <v>63</v>
      </c>
    </row>
    <row r="856" spans="1:9" s="131" customFormat="1" ht="12.75">
      <c r="A856" s="140"/>
      <c r="B856" s="308"/>
      <c r="C856" s="173"/>
      <c r="D856" s="173"/>
      <c r="E856" s="71" t="s">
        <v>67</v>
      </c>
      <c r="F856" s="379"/>
      <c r="G856" s="110"/>
      <c r="H856" s="130" t="s">
        <v>63</v>
      </c>
      <c r="I856" s="129"/>
    </row>
    <row r="857" spans="1:9" s="131" customFormat="1" ht="12.75">
      <c r="A857" s="36"/>
      <c r="B857" s="81"/>
      <c r="C857" s="64"/>
      <c r="D857" s="72">
        <v>3020</v>
      </c>
      <c r="E857" s="31" t="s">
        <v>216</v>
      </c>
      <c r="F857" s="105">
        <v>1945</v>
      </c>
      <c r="G857" s="110">
        <v>0</v>
      </c>
      <c r="H857" s="32">
        <f>G857*100/F857</f>
        <v>0</v>
      </c>
      <c r="I857" s="33">
        <v>0</v>
      </c>
    </row>
    <row r="858" spans="1:10" s="35" customFormat="1" ht="12.75">
      <c r="A858" s="334"/>
      <c r="B858" s="132"/>
      <c r="C858" s="141"/>
      <c r="D858" s="72">
        <v>4010</v>
      </c>
      <c r="E858" s="31" t="s">
        <v>184</v>
      </c>
      <c r="F858" s="142">
        <v>410188</v>
      </c>
      <c r="G858" s="110">
        <v>201852.6</v>
      </c>
      <c r="H858" s="130">
        <f>G858*100/F858</f>
        <v>49.20977698031147</v>
      </c>
      <c r="I858" s="129">
        <v>10301.5</v>
      </c>
      <c r="J858" s="34"/>
    </row>
    <row r="859" spans="1:10" s="35" customFormat="1" ht="12.75">
      <c r="A859" s="334"/>
      <c r="B859" s="132"/>
      <c r="C859" s="141"/>
      <c r="D859" s="72">
        <v>4040</v>
      </c>
      <c r="E859" s="31" t="s">
        <v>193</v>
      </c>
      <c r="F859" s="146">
        <v>27997</v>
      </c>
      <c r="G859" s="110">
        <v>27452.69</v>
      </c>
      <c r="H859" s="130">
        <f>G859*100/F859</f>
        <v>98.05582741007966</v>
      </c>
      <c r="I859" s="129">
        <v>0</v>
      </c>
      <c r="J859" s="34"/>
    </row>
    <row r="860" spans="1:10" s="35" customFormat="1" ht="12.75">
      <c r="A860" s="132"/>
      <c r="B860" s="172"/>
      <c r="C860" s="141"/>
      <c r="D860" s="72">
        <v>4110</v>
      </c>
      <c r="E860" s="31" t="s">
        <v>185</v>
      </c>
      <c r="F860" s="146">
        <v>71621</v>
      </c>
      <c r="G860" s="110">
        <v>40357.31</v>
      </c>
      <c r="H860" s="130">
        <f aca="true" t="shared" si="36" ref="H860:H872">G860*100/F860</f>
        <v>56.348431326007734</v>
      </c>
      <c r="I860" s="129">
        <v>4562.93</v>
      </c>
      <c r="J860" s="34"/>
    </row>
    <row r="861" spans="1:10" s="35" customFormat="1" ht="12.75">
      <c r="A861" s="140"/>
      <c r="B861" s="132"/>
      <c r="C861" s="141"/>
      <c r="D861" s="72">
        <v>4120</v>
      </c>
      <c r="E861" s="31" t="s">
        <v>186</v>
      </c>
      <c r="F861" s="147">
        <v>10154</v>
      </c>
      <c r="G861" s="110">
        <v>5579.2</v>
      </c>
      <c r="H861" s="130">
        <f t="shared" si="36"/>
        <v>54.94583415402797</v>
      </c>
      <c r="I861" s="129">
        <v>611.98</v>
      </c>
      <c r="J861" s="34"/>
    </row>
    <row r="862" spans="1:10" s="35" customFormat="1" ht="12.75">
      <c r="A862" s="62"/>
      <c r="B862" s="36"/>
      <c r="C862" s="64"/>
      <c r="D862" s="72">
        <v>4140</v>
      </c>
      <c r="E862" s="31" t="s">
        <v>135</v>
      </c>
      <c r="F862" s="47">
        <v>3300</v>
      </c>
      <c r="G862" s="110">
        <v>440</v>
      </c>
      <c r="H862" s="32">
        <f t="shared" si="36"/>
        <v>13.333333333333334</v>
      </c>
      <c r="I862" s="33">
        <v>0</v>
      </c>
      <c r="J862" s="34"/>
    </row>
    <row r="863" spans="1:10" s="35" customFormat="1" ht="12.75">
      <c r="A863" s="62"/>
      <c r="B863" s="36"/>
      <c r="C863" s="64"/>
      <c r="D863" s="72">
        <v>4210</v>
      </c>
      <c r="E863" s="31" t="s">
        <v>122</v>
      </c>
      <c r="F863" s="47">
        <v>13000</v>
      </c>
      <c r="G863" s="110">
        <v>5168.37</v>
      </c>
      <c r="H863" s="32">
        <f t="shared" si="36"/>
        <v>39.756692307692305</v>
      </c>
      <c r="I863" s="33">
        <v>39.96</v>
      </c>
      <c r="J863" s="34"/>
    </row>
    <row r="864" spans="1:10" s="35" customFormat="1" ht="12.75">
      <c r="A864" s="62"/>
      <c r="B864" s="36"/>
      <c r="C864" s="64"/>
      <c r="D864" s="72">
        <v>4240</v>
      </c>
      <c r="E864" s="31" t="s">
        <v>137</v>
      </c>
      <c r="F864" s="47">
        <v>5000</v>
      </c>
      <c r="G864" s="110">
        <v>3921.74</v>
      </c>
      <c r="H864" s="32">
        <f t="shared" si="36"/>
        <v>78.4348</v>
      </c>
      <c r="I864" s="33">
        <v>0</v>
      </c>
      <c r="J864" s="34"/>
    </row>
    <row r="865" spans="1:10" s="35" customFormat="1" ht="12.75">
      <c r="A865" s="62"/>
      <c r="B865" s="36"/>
      <c r="C865" s="64"/>
      <c r="D865" s="72">
        <v>4270</v>
      </c>
      <c r="E865" s="31" t="s">
        <v>123</v>
      </c>
      <c r="F865" s="47">
        <v>4000</v>
      </c>
      <c r="G865" s="110">
        <v>1940.94</v>
      </c>
      <c r="H865" s="32">
        <f t="shared" si="36"/>
        <v>48.5235</v>
      </c>
      <c r="I865" s="33">
        <v>0</v>
      </c>
      <c r="J865" s="34"/>
    </row>
    <row r="866" spans="1:9" s="56" customFormat="1" ht="12.75">
      <c r="A866" s="62"/>
      <c r="B866" s="36"/>
      <c r="C866" s="64"/>
      <c r="D866" s="72">
        <v>4280</v>
      </c>
      <c r="E866" s="31" t="s">
        <v>124</v>
      </c>
      <c r="F866" s="47">
        <v>500</v>
      </c>
      <c r="G866" s="110">
        <v>0</v>
      </c>
      <c r="H866" s="32">
        <f t="shared" si="36"/>
        <v>0</v>
      </c>
      <c r="I866" s="33">
        <v>0</v>
      </c>
    </row>
    <row r="867" spans="1:10" s="18" customFormat="1" ht="12.75">
      <c r="A867" s="62"/>
      <c r="B867" s="36"/>
      <c r="C867" s="64"/>
      <c r="D867" s="72">
        <v>4300</v>
      </c>
      <c r="E867" s="31" t="s">
        <v>125</v>
      </c>
      <c r="F867" s="47">
        <v>200</v>
      </c>
      <c r="G867" s="110">
        <v>0</v>
      </c>
      <c r="H867" s="32">
        <f t="shared" si="36"/>
        <v>0</v>
      </c>
      <c r="I867" s="33">
        <v>0</v>
      </c>
      <c r="J867" s="17"/>
    </row>
    <row r="868" spans="1:10" s="35" customFormat="1" ht="12.75">
      <c r="A868" s="62"/>
      <c r="B868" s="36"/>
      <c r="C868" s="64"/>
      <c r="D868" s="72">
        <v>4410</v>
      </c>
      <c r="E868" s="31" t="s">
        <v>128</v>
      </c>
      <c r="F868" s="47">
        <v>200</v>
      </c>
      <c r="G868" s="110">
        <v>0</v>
      </c>
      <c r="H868" s="32">
        <f t="shared" si="36"/>
        <v>0</v>
      </c>
      <c r="I868" s="33">
        <v>0</v>
      </c>
      <c r="J868" s="34"/>
    </row>
    <row r="869" spans="1:10" s="44" customFormat="1" ht="12.75">
      <c r="A869" s="62"/>
      <c r="B869" s="36"/>
      <c r="C869" s="64"/>
      <c r="D869" s="72">
        <v>4440</v>
      </c>
      <c r="E869" s="31" t="s">
        <v>131</v>
      </c>
      <c r="F869" s="47">
        <v>35748</v>
      </c>
      <c r="G869" s="110">
        <v>26811</v>
      </c>
      <c r="H869" s="32">
        <f t="shared" si="36"/>
        <v>75</v>
      </c>
      <c r="I869" s="33">
        <v>0</v>
      </c>
      <c r="J869" s="43"/>
    </row>
    <row r="870" spans="1:9" s="56" customFormat="1" ht="25.5">
      <c r="A870" s="36"/>
      <c r="B870" s="75"/>
      <c r="C870" s="64"/>
      <c r="D870" s="72">
        <v>4700</v>
      </c>
      <c r="E870" s="31" t="s">
        <v>150</v>
      </c>
      <c r="F870" s="47">
        <v>300</v>
      </c>
      <c r="G870" s="110">
        <v>0</v>
      </c>
      <c r="H870" s="32">
        <f>G870*100/F870</f>
        <v>0</v>
      </c>
      <c r="I870" s="33">
        <v>0</v>
      </c>
    </row>
    <row r="871" spans="1:11" s="56" customFormat="1" ht="12.75">
      <c r="A871" s="13"/>
      <c r="B871" s="207">
        <v>85415</v>
      </c>
      <c r="C871" s="6"/>
      <c r="D871" s="7"/>
      <c r="E871" s="116" t="s">
        <v>50</v>
      </c>
      <c r="F871" s="170">
        <f>SUM(F872)</f>
        <v>114144</v>
      </c>
      <c r="G871" s="493">
        <f>SUM(G872)</f>
        <v>24003.54</v>
      </c>
      <c r="H871" s="163">
        <f t="shared" si="36"/>
        <v>21.029173675357445</v>
      </c>
      <c r="I871" s="283">
        <f>SUM(I872)</f>
        <v>0</v>
      </c>
      <c r="J871" s="55"/>
      <c r="K871" s="348" t="s">
        <v>63</v>
      </c>
    </row>
    <row r="872" spans="1:9" s="56" customFormat="1" ht="12.75">
      <c r="A872" s="28"/>
      <c r="B872" s="157"/>
      <c r="C872" s="280"/>
      <c r="D872" s="157"/>
      <c r="E872" s="185" t="s">
        <v>61</v>
      </c>
      <c r="F872" s="215">
        <f>SUM(F878:F879)</f>
        <v>114144</v>
      </c>
      <c r="G872" s="494">
        <f>SUM(G878:G879)</f>
        <v>24003.54</v>
      </c>
      <c r="H872" s="51">
        <f t="shared" si="36"/>
        <v>21.029173675357445</v>
      </c>
      <c r="I872" s="127">
        <f>SUM(I878:I879)</f>
        <v>0</v>
      </c>
    </row>
    <row r="873" spans="1:9" s="5" customFormat="1" ht="25.5">
      <c r="A873" s="42"/>
      <c r="B873" s="82"/>
      <c r="C873" s="277"/>
      <c r="D873" s="295" t="s">
        <v>63</v>
      </c>
      <c r="E873" s="213" t="s">
        <v>111</v>
      </c>
      <c r="F873" s="216" t="s">
        <v>63</v>
      </c>
      <c r="G873" s="471"/>
      <c r="H873" s="23" t="s">
        <v>63</v>
      </c>
      <c r="I873" s="214"/>
    </row>
    <row r="874" spans="1:9" s="131" customFormat="1" ht="12.75">
      <c r="A874" s="529"/>
      <c r="B874" s="462"/>
      <c r="C874" s="95"/>
      <c r="D874" s="95"/>
      <c r="E874" s="71" t="s">
        <v>67</v>
      </c>
      <c r="F874" s="540"/>
      <c r="G874" s="110"/>
      <c r="H874" s="347" t="s">
        <v>63</v>
      </c>
      <c r="I874" s="110"/>
    </row>
    <row r="875" spans="1:16" s="44" customFormat="1" ht="12.75">
      <c r="A875" s="15" t="s">
        <v>60</v>
      </c>
      <c r="B875" s="16">
        <v>35</v>
      </c>
      <c r="C875" s="55"/>
      <c r="D875" s="55"/>
      <c r="E875" s="78"/>
      <c r="F875" s="55"/>
      <c r="G875" s="438" t="s">
        <v>63</v>
      </c>
      <c r="H875" s="79" t="s">
        <v>63</v>
      </c>
      <c r="I875" s="77"/>
      <c r="P875" s="434">
        <f>SUM(F955:F957)</f>
        <v>0</v>
      </c>
    </row>
    <row r="876" spans="1:9" s="56" customFormat="1" ht="13.5" thickBot="1">
      <c r="A876" s="15"/>
      <c r="B876" s="16"/>
      <c r="C876" s="55"/>
      <c r="D876" s="55"/>
      <c r="E876" s="78"/>
      <c r="F876" s="55"/>
      <c r="G876" s="438" t="s">
        <v>63</v>
      </c>
      <c r="H876" s="79"/>
      <c r="I876" s="77"/>
    </row>
    <row r="877" spans="1:9" s="56" customFormat="1" ht="13.5" thickBot="1">
      <c r="A877" s="19" t="s">
        <v>29</v>
      </c>
      <c r="B877" s="20" t="s">
        <v>56</v>
      </c>
      <c r="C877" s="709" t="s">
        <v>39</v>
      </c>
      <c r="D877" s="710"/>
      <c r="E877" s="21" t="s">
        <v>28</v>
      </c>
      <c r="F877" s="20" t="s">
        <v>64</v>
      </c>
      <c r="G877" s="366" t="s">
        <v>65</v>
      </c>
      <c r="H877" s="22" t="s">
        <v>66</v>
      </c>
      <c r="I877" s="192" t="s">
        <v>71</v>
      </c>
    </row>
    <row r="878" spans="1:10" s="35" customFormat="1" ht="12.75">
      <c r="A878" s="28"/>
      <c r="B878" s="382"/>
      <c r="C878" s="29"/>
      <c r="D878" s="72">
        <v>3240</v>
      </c>
      <c r="E878" s="31" t="s">
        <v>205</v>
      </c>
      <c r="F878" s="105">
        <v>109144</v>
      </c>
      <c r="G878" s="110">
        <v>24003.54</v>
      </c>
      <c r="H878" s="347">
        <f>G878*100/F878</f>
        <v>21.992541962911382</v>
      </c>
      <c r="I878" s="110">
        <v>0</v>
      </c>
      <c r="J878" s="34"/>
    </row>
    <row r="879" spans="1:10" s="35" customFormat="1" ht="12.75">
      <c r="A879" s="28"/>
      <c r="B879" s="364"/>
      <c r="C879" s="29"/>
      <c r="D879" s="72">
        <v>3260</v>
      </c>
      <c r="E879" s="31" t="s">
        <v>219</v>
      </c>
      <c r="F879" s="142">
        <v>5000</v>
      </c>
      <c r="G879" s="110">
        <v>0</v>
      </c>
      <c r="H879" s="347">
        <f>G879*100/F879</f>
        <v>0</v>
      </c>
      <c r="I879" s="110">
        <v>0</v>
      </c>
      <c r="J879" s="34"/>
    </row>
    <row r="880" spans="1:10" s="35" customFormat="1" ht="12.75">
      <c r="A880" s="13"/>
      <c r="B880" s="91">
        <v>85446</v>
      </c>
      <c r="C880" s="8"/>
      <c r="D880" s="9"/>
      <c r="E880" s="92" t="s">
        <v>37</v>
      </c>
      <c r="F880" s="93">
        <f>SUM(F881)</f>
        <v>3312</v>
      </c>
      <c r="G880" s="480">
        <f>SUM(G881)</f>
        <v>810</v>
      </c>
      <c r="H880" s="26">
        <f>G880*100/F880</f>
        <v>24.456521739130434</v>
      </c>
      <c r="I880" s="58">
        <v>0</v>
      </c>
      <c r="J880" s="34"/>
    </row>
    <row r="881" spans="1:10" s="35" customFormat="1" ht="38.25">
      <c r="A881" s="109"/>
      <c r="B881" s="94"/>
      <c r="C881" s="94"/>
      <c r="D881" s="95"/>
      <c r="E881" s="71" t="s">
        <v>91</v>
      </c>
      <c r="F881" s="175">
        <f>SUM(F883:F886)</f>
        <v>3312</v>
      </c>
      <c r="G881" s="175">
        <f>SUM(G883:G886)</f>
        <v>810</v>
      </c>
      <c r="H881" s="148">
        <f>G881*100/F881</f>
        <v>24.456521739130434</v>
      </c>
      <c r="I881" s="129">
        <f>SUM(I883:I886)</f>
        <v>0</v>
      </c>
      <c r="J881" s="34"/>
    </row>
    <row r="882" spans="1:10" s="35" customFormat="1" ht="12.75">
      <c r="A882" s="36"/>
      <c r="B882" s="351"/>
      <c r="C882" s="331"/>
      <c r="D882" s="331"/>
      <c r="E882" s="411" t="s">
        <v>67</v>
      </c>
      <c r="F882" s="178"/>
      <c r="G882" s="182"/>
      <c r="H882" s="349" t="s">
        <v>63</v>
      </c>
      <c r="I882" s="67"/>
      <c r="J882" s="34"/>
    </row>
    <row r="883" spans="1:9" s="11" customFormat="1" ht="12.75">
      <c r="A883" s="62"/>
      <c r="B883" s="36"/>
      <c r="C883" s="64"/>
      <c r="D883" s="72">
        <v>4210</v>
      </c>
      <c r="E883" s="31" t="s">
        <v>122</v>
      </c>
      <c r="F883" s="47">
        <v>324</v>
      </c>
      <c r="G883" s="110">
        <v>80</v>
      </c>
      <c r="H883" s="148">
        <f aca="true" t="shared" si="37" ref="H883:H889">G883*100/F883</f>
        <v>24.691358024691358</v>
      </c>
      <c r="I883" s="33">
        <v>0</v>
      </c>
    </row>
    <row r="884" spans="1:9" s="5" customFormat="1" ht="12.75">
      <c r="A884" s="62"/>
      <c r="B884" s="36"/>
      <c r="C884" s="64"/>
      <c r="D884" s="72">
        <v>4300</v>
      </c>
      <c r="E884" s="31" t="s">
        <v>125</v>
      </c>
      <c r="F884" s="47">
        <v>660</v>
      </c>
      <c r="G884" s="110">
        <v>0</v>
      </c>
      <c r="H884" s="148">
        <f t="shared" si="37"/>
        <v>0</v>
      </c>
      <c r="I884" s="33">
        <v>0</v>
      </c>
    </row>
    <row r="885" spans="1:10" s="35" customFormat="1" ht="12.75">
      <c r="A885" s="36"/>
      <c r="B885" s="81"/>
      <c r="C885" s="64"/>
      <c r="D885" s="72">
        <v>4410</v>
      </c>
      <c r="E885" s="31" t="s">
        <v>128</v>
      </c>
      <c r="F885" s="47">
        <v>100</v>
      </c>
      <c r="G885" s="110">
        <v>0</v>
      </c>
      <c r="H885" s="32">
        <f t="shared" si="37"/>
        <v>0</v>
      </c>
      <c r="I885" s="33">
        <v>0</v>
      </c>
      <c r="J885" s="34"/>
    </row>
    <row r="886" spans="1:10" s="35" customFormat="1" ht="26.25" thickBot="1">
      <c r="A886" s="74"/>
      <c r="B886" s="75"/>
      <c r="C886" s="69"/>
      <c r="D886" s="70">
        <v>4700</v>
      </c>
      <c r="E886" s="71" t="s">
        <v>149</v>
      </c>
      <c r="F886" s="219">
        <v>2228</v>
      </c>
      <c r="G886" s="110">
        <v>730</v>
      </c>
      <c r="H886" s="700">
        <f t="shared" si="37"/>
        <v>32.76481149012567</v>
      </c>
      <c r="I886" s="33">
        <v>0</v>
      </c>
      <c r="J886" s="34"/>
    </row>
    <row r="887" spans="1:10" s="56" customFormat="1" ht="12.75">
      <c r="A887" s="582">
        <v>855</v>
      </c>
      <c r="B887" s="287"/>
      <c r="C887" s="287"/>
      <c r="D887" s="288"/>
      <c r="E887" s="583" t="s">
        <v>248</v>
      </c>
      <c r="F887" s="495">
        <f>SUM(F888,F911,F934,F940,F958,F980,F987,)</f>
        <v>27082089</v>
      </c>
      <c r="G887" s="495">
        <f>SUM(G888,G911,G934,G940,G958,G980,G987,)</f>
        <v>13904899.450000001</v>
      </c>
      <c r="H887" s="554">
        <f t="shared" si="37"/>
        <v>51.34352615856184</v>
      </c>
      <c r="I887" s="623">
        <f>SUM(I888,I911,I934,I940,I958,I980,I987,)</f>
        <v>83191.73</v>
      </c>
      <c r="J887" s="55"/>
    </row>
    <row r="888" spans="1:13" s="56" customFormat="1" ht="12.75">
      <c r="A888" s="13"/>
      <c r="B888" s="584">
        <v>85501</v>
      </c>
      <c r="C888" s="1"/>
      <c r="D888" s="4"/>
      <c r="E888" s="585" t="s">
        <v>254</v>
      </c>
      <c r="F888" s="586">
        <f>SUM(F889)</f>
        <v>16975300</v>
      </c>
      <c r="G888" s="586">
        <f>SUM(G889)</f>
        <v>8778297.180000002</v>
      </c>
      <c r="H888" s="587">
        <f t="shared" si="37"/>
        <v>51.71217698656284</v>
      </c>
      <c r="I888" s="27">
        <f>SUM(I889)</f>
        <v>10079.64</v>
      </c>
      <c r="J888" s="55"/>
      <c r="K888" s="348" t="s">
        <v>63</v>
      </c>
      <c r="M888" s="685">
        <f>SUM(G889)</f>
        <v>8778297.180000002</v>
      </c>
    </row>
    <row r="889" spans="1:13" s="56" customFormat="1" ht="51">
      <c r="A889" s="28"/>
      <c r="B889" s="80"/>
      <c r="C889" s="30"/>
      <c r="D889" s="29"/>
      <c r="E889" s="373" t="s">
        <v>370</v>
      </c>
      <c r="F889" s="128">
        <f>SUM(F891:F910)</f>
        <v>16975300</v>
      </c>
      <c r="G889" s="128">
        <f>SUM(G891:G910)</f>
        <v>8778297.180000002</v>
      </c>
      <c r="H889" s="347">
        <f t="shared" si="37"/>
        <v>51.71217698656284</v>
      </c>
      <c r="I889" s="182">
        <f>SUM(I891:I910)</f>
        <v>10079.64</v>
      </c>
      <c r="M889" s="56">
        <v>-8747681.2</v>
      </c>
    </row>
    <row r="890" spans="1:13" s="56" customFormat="1" ht="12.75">
      <c r="A890" s="28"/>
      <c r="B890" s="60"/>
      <c r="C890" s="95"/>
      <c r="D890" s="95"/>
      <c r="E890" s="588" t="s">
        <v>159</v>
      </c>
      <c r="F890" s="379"/>
      <c r="G890" s="110"/>
      <c r="H890" s="347" t="s">
        <v>63</v>
      </c>
      <c r="I890" s="110"/>
      <c r="M890" s="685">
        <f>SUM(M888:M889)</f>
        <v>30615.98000000231</v>
      </c>
    </row>
    <row r="891" spans="1:9" s="56" customFormat="1" ht="76.5">
      <c r="A891" s="28"/>
      <c r="B891" s="382"/>
      <c r="C891" s="95"/>
      <c r="D891" s="594">
        <v>2910</v>
      </c>
      <c r="E891" s="588" t="s">
        <v>256</v>
      </c>
      <c r="F891" s="595">
        <v>35120</v>
      </c>
      <c r="G891" s="110">
        <v>29433.4</v>
      </c>
      <c r="H891" s="347">
        <f>G891*100/F891</f>
        <v>83.80808656036446</v>
      </c>
      <c r="I891" s="110">
        <v>2758.4</v>
      </c>
    </row>
    <row r="892" spans="1:9" s="131" customFormat="1" ht="12.75">
      <c r="A892" s="62"/>
      <c r="B892" s="36"/>
      <c r="C892" s="64"/>
      <c r="D892" s="72">
        <v>3020</v>
      </c>
      <c r="E892" s="31" t="s">
        <v>216</v>
      </c>
      <c r="F892" s="105">
        <v>350</v>
      </c>
      <c r="G892" s="110">
        <v>0</v>
      </c>
      <c r="H892" s="32">
        <f>G892*100/F892</f>
        <v>0</v>
      </c>
      <c r="I892" s="33">
        <v>214.39</v>
      </c>
    </row>
    <row r="893" spans="1:9" s="56" customFormat="1" ht="12.75">
      <c r="A893" s="28"/>
      <c r="B893" s="28"/>
      <c r="C893" s="29"/>
      <c r="D893" s="589">
        <v>3110</v>
      </c>
      <c r="E893" s="174" t="s">
        <v>217</v>
      </c>
      <c r="F893" s="139">
        <v>16636958</v>
      </c>
      <c r="G893" s="110">
        <v>8624895.5</v>
      </c>
      <c r="H893" s="347">
        <f aca="true" t="shared" si="38" ref="H893:H909">G893*100/F893</f>
        <v>51.841782013274305</v>
      </c>
      <c r="I893" s="110">
        <v>0</v>
      </c>
    </row>
    <row r="894" spans="1:10" s="56" customFormat="1" ht="12.75">
      <c r="A894" s="28"/>
      <c r="B894" s="28"/>
      <c r="C894" s="29"/>
      <c r="D894" s="589">
        <v>4010</v>
      </c>
      <c r="E894" s="174" t="s">
        <v>184</v>
      </c>
      <c r="F894" s="146">
        <v>152041</v>
      </c>
      <c r="G894" s="110">
        <v>75294.13</v>
      </c>
      <c r="H894" s="347">
        <f t="shared" si="38"/>
        <v>49.52225386573358</v>
      </c>
      <c r="I894" s="110">
        <v>3859.13</v>
      </c>
      <c r="J894" s="55"/>
    </row>
    <row r="895" spans="1:10" s="56" customFormat="1" ht="12.75">
      <c r="A895" s="28"/>
      <c r="B895" s="382"/>
      <c r="C895" s="29"/>
      <c r="D895" s="589">
        <v>4040</v>
      </c>
      <c r="E895" s="174" t="s">
        <v>193</v>
      </c>
      <c r="F895" s="147">
        <v>14382</v>
      </c>
      <c r="G895" s="110">
        <v>9318.4</v>
      </c>
      <c r="H895" s="347">
        <f t="shared" si="38"/>
        <v>64.79210123765819</v>
      </c>
      <c r="I895" s="110">
        <v>0</v>
      </c>
      <c r="J895" s="55"/>
    </row>
    <row r="896" spans="1:10" s="56" customFormat="1" ht="12.75">
      <c r="A896" s="28"/>
      <c r="B896" s="28"/>
      <c r="C896" s="29"/>
      <c r="D896" s="589">
        <v>4110</v>
      </c>
      <c r="E896" s="174" t="s">
        <v>185</v>
      </c>
      <c r="F896" s="146">
        <v>28858</v>
      </c>
      <c r="G896" s="110">
        <v>14296.82</v>
      </c>
      <c r="H896" s="347">
        <f t="shared" si="38"/>
        <v>49.541964100076235</v>
      </c>
      <c r="I896" s="110">
        <v>0</v>
      </c>
      <c r="J896" s="55"/>
    </row>
    <row r="897" spans="1:10" s="56" customFormat="1" ht="12.75">
      <c r="A897" s="28"/>
      <c r="B897" s="28"/>
      <c r="C897" s="29"/>
      <c r="D897" s="589">
        <v>4120</v>
      </c>
      <c r="E897" s="174" t="s">
        <v>186</v>
      </c>
      <c r="F897" s="147">
        <v>4074</v>
      </c>
      <c r="G897" s="110">
        <v>1559.4</v>
      </c>
      <c r="H897" s="349">
        <f t="shared" si="38"/>
        <v>38.27687776141384</v>
      </c>
      <c r="I897" s="110">
        <v>317.44</v>
      </c>
      <c r="J897" s="55"/>
    </row>
    <row r="898" spans="1:10" s="56" customFormat="1" ht="12.75">
      <c r="A898" s="28"/>
      <c r="B898" s="28"/>
      <c r="C898" s="29"/>
      <c r="D898" s="589">
        <v>4210</v>
      </c>
      <c r="E898" s="174" t="s">
        <v>122</v>
      </c>
      <c r="F898" s="457">
        <v>55043</v>
      </c>
      <c r="G898" s="110">
        <v>2970.79</v>
      </c>
      <c r="H898" s="347">
        <f t="shared" si="38"/>
        <v>5.3972167214723035</v>
      </c>
      <c r="I898" s="110">
        <v>1094.56</v>
      </c>
      <c r="J898" s="55"/>
    </row>
    <row r="899" spans="1:10" s="56" customFormat="1" ht="12.75">
      <c r="A899" s="529"/>
      <c r="B899" s="529"/>
      <c r="C899" s="29"/>
      <c r="D899" s="589">
        <v>4260</v>
      </c>
      <c r="E899" s="174" t="s">
        <v>249</v>
      </c>
      <c r="F899" s="457">
        <v>1800</v>
      </c>
      <c r="G899" s="110">
        <v>454.61</v>
      </c>
      <c r="H899" s="347">
        <f t="shared" si="38"/>
        <v>25.25611111111111</v>
      </c>
      <c r="I899" s="110">
        <v>0</v>
      </c>
      <c r="J899" s="55"/>
    </row>
    <row r="900" spans="1:16" s="44" customFormat="1" ht="12.75">
      <c r="A900" s="15" t="s">
        <v>60</v>
      </c>
      <c r="B900" s="16">
        <v>36</v>
      </c>
      <c r="C900" s="55"/>
      <c r="D900" s="55"/>
      <c r="E900" s="78"/>
      <c r="F900" s="55"/>
      <c r="G900" s="438"/>
      <c r="H900" s="79" t="s">
        <v>63</v>
      </c>
      <c r="I900" s="77"/>
      <c r="M900" s="44">
        <v>-4079143.13</v>
      </c>
      <c r="P900" s="434">
        <f>SUM(F989:F991)</f>
        <v>22064086</v>
      </c>
    </row>
    <row r="901" spans="1:13" s="56" customFormat="1" ht="13.5" thickBot="1">
      <c r="A901" s="15"/>
      <c r="B901" s="16"/>
      <c r="C901" s="55"/>
      <c r="D901" s="55"/>
      <c r="E901" s="78"/>
      <c r="F901" s="55"/>
      <c r="G901" s="438" t="s">
        <v>63</v>
      </c>
      <c r="H901" s="79"/>
      <c r="I901" s="77"/>
      <c r="M901" s="685">
        <f>SUM(M913:M913)</f>
        <v>4127712.62</v>
      </c>
    </row>
    <row r="902" spans="1:9" s="56" customFormat="1" ht="13.5" thickBot="1">
      <c r="A902" s="19" t="s">
        <v>29</v>
      </c>
      <c r="B902" s="20" t="s">
        <v>56</v>
      </c>
      <c r="C902" s="709" t="s">
        <v>39</v>
      </c>
      <c r="D902" s="710"/>
      <c r="E902" s="21" t="s">
        <v>28</v>
      </c>
      <c r="F902" s="20" t="s">
        <v>64</v>
      </c>
      <c r="G902" s="366" t="s">
        <v>65</v>
      </c>
      <c r="H902" s="22" t="s">
        <v>66</v>
      </c>
      <c r="I902" s="192" t="s">
        <v>71</v>
      </c>
    </row>
    <row r="903" spans="1:10" s="56" customFormat="1" ht="12.75">
      <c r="A903" s="28"/>
      <c r="B903" s="28"/>
      <c r="C903" s="29"/>
      <c r="D903" s="589">
        <v>4270</v>
      </c>
      <c r="E903" s="174" t="s">
        <v>123</v>
      </c>
      <c r="F903" s="457">
        <v>1000</v>
      </c>
      <c r="G903" s="110">
        <v>0</v>
      </c>
      <c r="H903" s="347">
        <f t="shared" si="38"/>
        <v>0</v>
      </c>
      <c r="I903" s="110">
        <v>0</v>
      </c>
      <c r="J903" s="55"/>
    </row>
    <row r="904" spans="1:10" s="56" customFormat="1" ht="12.75">
      <c r="A904" s="28"/>
      <c r="B904" s="382"/>
      <c r="C904" s="29"/>
      <c r="D904" s="589">
        <v>4280</v>
      </c>
      <c r="E904" s="174" t="s">
        <v>124</v>
      </c>
      <c r="F904" s="457">
        <v>500</v>
      </c>
      <c r="G904" s="110">
        <v>104</v>
      </c>
      <c r="H904" s="347">
        <f t="shared" si="38"/>
        <v>20.8</v>
      </c>
      <c r="I904" s="110">
        <v>0</v>
      </c>
      <c r="J904" s="55"/>
    </row>
    <row r="905" spans="1:10" s="56" customFormat="1" ht="12.75">
      <c r="A905" s="28"/>
      <c r="B905" s="382"/>
      <c r="C905" s="29"/>
      <c r="D905" s="589">
        <v>4300</v>
      </c>
      <c r="E905" s="174" t="s">
        <v>125</v>
      </c>
      <c r="F905" s="457">
        <v>32785</v>
      </c>
      <c r="G905" s="110">
        <v>13773.64</v>
      </c>
      <c r="H905" s="347">
        <f t="shared" si="38"/>
        <v>42.012017691017235</v>
      </c>
      <c r="I905" s="110">
        <v>1436.64</v>
      </c>
      <c r="J905" s="55"/>
    </row>
    <row r="906" spans="1:10" s="56" customFormat="1" ht="12.75">
      <c r="A906" s="59"/>
      <c r="B906" s="28"/>
      <c r="C906" s="29"/>
      <c r="D906" s="589">
        <v>4360</v>
      </c>
      <c r="E906" s="174" t="s">
        <v>167</v>
      </c>
      <c r="F906" s="457">
        <v>2100</v>
      </c>
      <c r="G906" s="110">
        <v>546.5</v>
      </c>
      <c r="H906" s="347">
        <f t="shared" si="38"/>
        <v>26.023809523809526</v>
      </c>
      <c r="I906" s="110">
        <v>0</v>
      </c>
      <c r="J906" s="55"/>
    </row>
    <row r="907" spans="1:9" s="56" customFormat="1" ht="12.75">
      <c r="A907" s="28"/>
      <c r="B907" s="382"/>
      <c r="C907" s="29"/>
      <c r="D907" s="589">
        <v>4410</v>
      </c>
      <c r="E907" s="174" t="s">
        <v>128</v>
      </c>
      <c r="F907" s="457">
        <v>800</v>
      </c>
      <c r="G907" s="110">
        <v>243.42</v>
      </c>
      <c r="H907" s="347">
        <f t="shared" si="38"/>
        <v>30.4275</v>
      </c>
      <c r="I907" s="110">
        <v>0</v>
      </c>
    </row>
    <row r="908" spans="1:10" s="597" customFormat="1" ht="12.75">
      <c r="A908" s="28"/>
      <c r="B908" s="382"/>
      <c r="C908" s="29"/>
      <c r="D908" s="589">
        <v>4440</v>
      </c>
      <c r="E908" s="174" t="s">
        <v>131</v>
      </c>
      <c r="F908" s="457">
        <v>5632</v>
      </c>
      <c r="G908" s="110">
        <v>4223.99</v>
      </c>
      <c r="H908" s="347">
        <f t="shared" si="38"/>
        <v>74.99982244318181</v>
      </c>
      <c r="I908" s="110">
        <v>0</v>
      </c>
      <c r="J908" s="596"/>
    </row>
    <row r="909" spans="1:10" s="597" customFormat="1" ht="12.75">
      <c r="A909" s="28"/>
      <c r="B909" s="382"/>
      <c r="C909" s="80"/>
      <c r="D909" s="598">
        <v>4580</v>
      </c>
      <c r="E909" s="599" t="s">
        <v>152</v>
      </c>
      <c r="F909" s="600">
        <v>1700</v>
      </c>
      <c r="G909" s="110">
        <v>1182.58</v>
      </c>
      <c r="H909" s="347">
        <f t="shared" si="38"/>
        <v>69.5635294117647</v>
      </c>
      <c r="I909" s="110">
        <v>399.08</v>
      </c>
      <c r="J909" s="596"/>
    </row>
    <row r="910" spans="1:9" s="56" customFormat="1" ht="25.5">
      <c r="A910" s="28"/>
      <c r="B910" s="364"/>
      <c r="C910" s="29"/>
      <c r="D910" s="589">
        <v>4700</v>
      </c>
      <c r="E910" s="174" t="s">
        <v>149</v>
      </c>
      <c r="F910" s="457">
        <v>2157</v>
      </c>
      <c r="G910" s="110">
        <v>0</v>
      </c>
      <c r="H910" s="347">
        <v>0</v>
      </c>
      <c r="I910" s="110">
        <v>0</v>
      </c>
    </row>
    <row r="911" spans="1:11" s="56" customFormat="1" ht="39" customHeight="1">
      <c r="A911" s="13"/>
      <c r="B911" s="584">
        <v>85502</v>
      </c>
      <c r="C911" s="6"/>
      <c r="D911" s="7"/>
      <c r="E911" s="590" t="s">
        <v>253</v>
      </c>
      <c r="F911" s="591">
        <f>SUM(F913)</f>
        <v>8154041</v>
      </c>
      <c r="G911" s="591">
        <f>SUM(G913)</f>
        <v>4127712.62</v>
      </c>
      <c r="H911" s="508">
        <f>G911*100/F911</f>
        <v>50.62168095549188</v>
      </c>
      <c r="I911" s="592">
        <f>SUM(I913)</f>
        <v>9808.839999999998</v>
      </c>
      <c r="J911" s="55"/>
      <c r="K911" s="348" t="s">
        <v>63</v>
      </c>
    </row>
    <row r="912" spans="1:11" s="56" customFormat="1" ht="12.75">
      <c r="A912" s="13"/>
      <c r="B912" s="9"/>
      <c r="C912" s="8"/>
      <c r="D912" s="9"/>
      <c r="E912" s="593" t="s">
        <v>255</v>
      </c>
      <c r="F912" s="8"/>
      <c r="G912" s="487"/>
      <c r="H912" s="23" t="s">
        <v>63</v>
      </c>
      <c r="I912" s="120"/>
      <c r="J912" s="55"/>
      <c r="K912" s="348" t="s">
        <v>63</v>
      </c>
    </row>
    <row r="913" spans="1:13" s="56" customFormat="1" ht="38.25">
      <c r="A913" s="28"/>
      <c r="B913" s="339"/>
      <c r="C913" s="30"/>
      <c r="D913" s="29"/>
      <c r="E913" s="373" t="s">
        <v>371</v>
      </c>
      <c r="F913" s="128">
        <f>SUM(F915:F933)</f>
        <v>8154041</v>
      </c>
      <c r="G913" s="128">
        <f>SUM(G915:G933)</f>
        <v>4127712.62</v>
      </c>
      <c r="H913" s="347">
        <f>G913*100/F913</f>
        <v>50.62168095549188</v>
      </c>
      <c r="I913" s="182">
        <f>SUM(I915:I917,I918:I933)</f>
        <v>9808.839999999998</v>
      </c>
      <c r="M913" s="685">
        <f>SUM(G913)</f>
        <v>4127712.62</v>
      </c>
    </row>
    <row r="914" spans="1:9" s="56" customFormat="1" ht="12.75">
      <c r="A914" s="28"/>
      <c r="B914" s="206"/>
      <c r="C914" s="95"/>
      <c r="D914" s="95"/>
      <c r="E914" s="588" t="s">
        <v>159</v>
      </c>
      <c r="F914" s="379"/>
      <c r="G914" s="110"/>
      <c r="H914" s="347" t="s">
        <v>63</v>
      </c>
      <c r="I914" s="110"/>
    </row>
    <row r="915" spans="1:9" s="56" customFormat="1" ht="76.5">
      <c r="A915" s="28"/>
      <c r="B915" s="382"/>
      <c r="C915" s="95"/>
      <c r="D915" s="594">
        <v>2910</v>
      </c>
      <c r="E915" s="588" t="s">
        <v>250</v>
      </c>
      <c r="F915" s="595">
        <v>26000</v>
      </c>
      <c r="G915" s="110">
        <v>19685.46</v>
      </c>
      <c r="H915" s="347">
        <f>G915*100/F915</f>
        <v>75.7133076923077</v>
      </c>
      <c r="I915" s="110">
        <v>1680.2</v>
      </c>
    </row>
    <row r="916" spans="1:9" s="56" customFormat="1" ht="12.75">
      <c r="A916" s="28"/>
      <c r="B916" s="382"/>
      <c r="C916" s="29"/>
      <c r="D916" s="589">
        <v>3110</v>
      </c>
      <c r="E916" s="174" t="s">
        <v>217</v>
      </c>
      <c r="F916" s="139">
        <v>7582984</v>
      </c>
      <c r="G916" s="110">
        <v>3888282.15</v>
      </c>
      <c r="H916" s="347">
        <f aca="true" t="shared" si="39" ref="H916:H924">G916*100/F916</f>
        <v>51.27641242550426</v>
      </c>
      <c r="I916" s="110">
        <v>0</v>
      </c>
    </row>
    <row r="917" spans="1:10" s="56" customFormat="1" ht="12.75">
      <c r="A917" s="28"/>
      <c r="B917" s="28"/>
      <c r="C917" s="29"/>
      <c r="D917" s="589">
        <v>4010</v>
      </c>
      <c r="E917" s="174" t="s">
        <v>184</v>
      </c>
      <c r="F917" s="146">
        <v>155911</v>
      </c>
      <c r="G917" s="110">
        <v>77780.96</v>
      </c>
      <c r="H917" s="347">
        <f t="shared" si="39"/>
        <v>49.88805151657036</v>
      </c>
      <c r="I917" s="110">
        <v>4128.12</v>
      </c>
      <c r="J917" s="55"/>
    </row>
    <row r="918" spans="1:10" s="56" customFormat="1" ht="12.75">
      <c r="A918" s="28"/>
      <c r="B918" s="382"/>
      <c r="C918" s="29"/>
      <c r="D918" s="589">
        <v>4040</v>
      </c>
      <c r="E918" s="174" t="s">
        <v>193</v>
      </c>
      <c r="F918" s="147">
        <v>12109</v>
      </c>
      <c r="G918" s="110">
        <v>10332.56</v>
      </c>
      <c r="H918" s="347">
        <f t="shared" si="39"/>
        <v>85.32958956148319</v>
      </c>
      <c r="I918" s="110">
        <v>0</v>
      </c>
      <c r="J918" s="55"/>
    </row>
    <row r="919" spans="1:10" s="56" customFormat="1" ht="12.75">
      <c r="A919" s="28"/>
      <c r="B919" s="28"/>
      <c r="C919" s="29"/>
      <c r="D919" s="589">
        <v>4110</v>
      </c>
      <c r="E919" s="174" t="s">
        <v>185</v>
      </c>
      <c r="F919" s="146">
        <v>282098</v>
      </c>
      <c r="G919" s="110">
        <v>94494.71</v>
      </c>
      <c r="H919" s="347">
        <f t="shared" si="39"/>
        <v>33.49712156768215</v>
      </c>
      <c r="I919" s="110">
        <v>2201.05</v>
      </c>
      <c r="J919" s="55"/>
    </row>
    <row r="920" spans="1:10" s="56" customFormat="1" ht="12.75">
      <c r="A920" s="28"/>
      <c r="B920" s="28"/>
      <c r="C920" s="29"/>
      <c r="D920" s="589">
        <v>4120</v>
      </c>
      <c r="E920" s="174" t="s">
        <v>186</v>
      </c>
      <c r="F920" s="147">
        <v>4764</v>
      </c>
      <c r="G920" s="110">
        <v>1420.88</v>
      </c>
      <c r="H920" s="349">
        <f t="shared" si="39"/>
        <v>29.825356842989084</v>
      </c>
      <c r="I920" s="110">
        <v>246.42</v>
      </c>
      <c r="J920" s="55"/>
    </row>
    <row r="921" spans="1:10" s="56" customFormat="1" ht="12.75">
      <c r="A921" s="28"/>
      <c r="B921" s="28"/>
      <c r="C921" s="29"/>
      <c r="D921" s="589">
        <v>4210</v>
      </c>
      <c r="E921" s="174" t="s">
        <v>122</v>
      </c>
      <c r="F921" s="457">
        <v>8365</v>
      </c>
      <c r="G921" s="110">
        <v>881.42</v>
      </c>
      <c r="H921" s="347">
        <f t="shared" si="39"/>
        <v>10.536999402271368</v>
      </c>
      <c r="I921" s="110">
        <v>1178.72</v>
      </c>
      <c r="J921" s="55"/>
    </row>
    <row r="922" spans="1:10" s="56" customFormat="1" ht="12.75">
      <c r="A922" s="28"/>
      <c r="B922" s="28"/>
      <c r="C922" s="29"/>
      <c r="D922" s="589">
        <v>4260</v>
      </c>
      <c r="E922" s="174" t="s">
        <v>249</v>
      </c>
      <c r="F922" s="457">
        <v>1200</v>
      </c>
      <c r="G922" s="110">
        <v>432.02</v>
      </c>
      <c r="H922" s="347">
        <f t="shared" si="39"/>
        <v>36.001666666666665</v>
      </c>
      <c r="I922" s="110">
        <v>0</v>
      </c>
      <c r="J922" s="55"/>
    </row>
    <row r="923" spans="1:10" s="56" customFormat="1" ht="12.75">
      <c r="A923" s="28"/>
      <c r="B923" s="28"/>
      <c r="C923" s="29"/>
      <c r="D923" s="589">
        <v>4270</v>
      </c>
      <c r="E923" s="174" t="s">
        <v>123</v>
      </c>
      <c r="F923" s="457">
        <v>1100</v>
      </c>
      <c r="G923" s="110">
        <v>0</v>
      </c>
      <c r="H923" s="347">
        <f t="shared" si="39"/>
        <v>0</v>
      </c>
      <c r="I923" s="110">
        <v>0</v>
      </c>
      <c r="J923" s="55"/>
    </row>
    <row r="924" spans="1:10" s="56" customFormat="1" ht="12.75">
      <c r="A924" s="28"/>
      <c r="B924" s="382"/>
      <c r="C924" s="29"/>
      <c r="D924" s="589">
        <v>4280</v>
      </c>
      <c r="E924" s="174" t="s">
        <v>124</v>
      </c>
      <c r="F924" s="457">
        <v>500</v>
      </c>
      <c r="G924" s="110">
        <v>99</v>
      </c>
      <c r="H924" s="347">
        <f t="shared" si="39"/>
        <v>19.8</v>
      </c>
      <c r="I924" s="110">
        <v>0</v>
      </c>
      <c r="J924" s="55"/>
    </row>
    <row r="925" spans="1:10" s="56" customFormat="1" ht="12.75">
      <c r="A925" s="529"/>
      <c r="B925" s="364"/>
      <c r="C925" s="29"/>
      <c r="D925" s="589">
        <v>4300</v>
      </c>
      <c r="E925" s="174" t="s">
        <v>125</v>
      </c>
      <c r="F925" s="457">
        <v>66206</v>
      </c>
      <c r="G925" s="110">
        <v>26629.7</v>
      </c>
      <c r="H925" s="347">
        <f aca="true" t="shared" si="40" ref="H925:H933">G925*100/F925</f>
        <v>40.222487387850045</v>
      </c>
      <c r="I925" s="110">
        <v>0</v>
      </c>
      <c r="J925" s="55"/>
    </row>
    <row r="926" spans="1:16" s="44" customFormat="1" ht="12.75">
      <c r="A926" s="15" t="s">
        <v>60</v>
      </c>
      <c r="B926" s="16">
        <v>37</v>
      </c>
      <c r="C926" s="55"/>
      <c r="D926" s="55"/>
      <c r="E926" s="78"/>
      <c r="F926" s="55"/>
      <c r="G926" s="438"/>
      <c r="H926" s="79" t="s">
        <v>63</v>
      </c>
      <c r="I926" s="77"/>
      <c r="M926" s="44">
        <v>-4079143.13</v>
      </c>
      <c r="P926" s="434">
        <f>SUM(F1015:F1017)</f>
        <v>140500</v>
      </c>
    </row>
    <row r="927" spans="1:13" s="56" customFormat="1" ht="13.5" thickBot="1">
      <c r="A927" s="15"/>
      <c r="B927" s="16"/>
      <c r="C927" s="55"/>
      <c r="D927" s="55"/>
      <c r="E927" s="78"/>
      <c r="F927" s="55"/>
      <c r="G927" s="438" t="s">
        <v>63</v>
      </c>
      <c r="H927" s="79"/>
      <c r="I927" s="77"/>
      <c r="M927" s="685">
        <f>SUM(M939:M939)</f>
        <v>0</v>
      </c>
    </row>
    <row r="928" spans="1:9" s="56" customFormat="1" ht="13.5" thickBot="1">
      <c r="A928" s="19" t="s">
        <v>29</v>
      </c>
      <c r="B928" s="20" t="s">
        <v>56</v>
      </c>
      <c r="C928" s="709" t="s">
        <v>39</v>
      </c>
      <c r="D928" s="710"/>
      <c r="E928" s="21" t="s">
        <v>28</v>
      </c>
      <c r="F928" s="20" t="s">
        <v>64</v>
      </c>
      <c r="G928" s="366" t="s">
        <v>65</v>
      </c>
      <c r="H928" s="22" t="s">
        <v>66</v>
      </c>
      <c r="I928" s="192" t="s">
        <v>71</v>
      </c>
    </row>
    <row r="929" spans="1:10" s="56" customFormat="1" ht="12.75">
      <c r="A929" s="59"/>
      <c r="B929" s="28"/>
      <c r="C929" s="29"/>
      <c r="D929" s="589">
        <v>4360</v>
      </c>
      <c r="E929" s="174" t="s">
        <v>167</v>
      </c>
      <c r="F929" s="457">
        <v>1700</v>
      </c>
      <c r="G929" s="110">
        <v>822.41</v>
      </c>
      <c r="H929" s="347">
        <f t="shared" si="40"/>
        <v>48.37705882352941</v>
      </c>
      <c r="I929" s="110">
        <v>0</v>
      </c>
      <c r="J929" s="55"/>
    </row>
    <row r="930" spans="1:9" s="56" customFormat="1" ht="12.75">
      <c r="A930" s="28"/>
      <c r="B930" s="382"/>
      <c r="C930" s="29"/>
      <c r="D930" s="589">
        <v>4410</v>
      </c>
      <c r="E930" s="174" t="s">
        <v>128</v>
      </c>
      <c r="F930" s="457">
        <v>800</v>
      </c>
      <c r="G930" s="110">
        <v>0</v>
      </c>
      <c r="H930" s="347">
        <f t="shared" si="40"/>
        <v>0</v>
      </c>
      <c r="I930" s="110">
        <v>0</v>
      </c>
    </row>
    <row r="931" spans="1:10" s="597" customFormat="1" ht="12.75">
      <c r="A931" s="28"/>
      <c r="B931" s="382"/>
      <c r="C931" s="29"/>
      <c r="D931" s="589">
        <v>4440</v>
      </c>
      <c r="E931" s="174" t="s">
        <v>131</v>
      </c>
      <c r="F931" s="457">
        <v>5039</v>
      </c>
      <c r="G931" s="110">
        <v>3779.25</v>
      </c>
      <c r="H931" s="347">
        <f t="shared" si="40"/>
        <v>75</v>
      </c>
      <c r="I931" s="110">
        <v>0</v>
      </c>
      <c r="J931" s="596"/>
    </row>
    <row r="932" spans="1:10" s="597" customFormat="1" ht="12.75">
      <c r="A932" s="28"/>
      <c r="B932" s="382"/>
      <c r="C932" s="80"/>
      <c r="D932" s="598">
        <v>4580</v>
      </c>
      <c r="E932" s="599" t="s">
        <v>152</v>
      </c>
      <c r="F932" s="600">
        <v>2800</v>
      </c>
      <c r="G932" s="110">
        <v>2282.1</v>
      </c>
      <c r="H932" s="347">
        <f t="shared" si="40"/>
        <v>81.50357142857143</v>
      </c>
      <c r="I932" s="110">
        <v>374.33</v>
      </c>
      <c r="J932" s="596"/>
    </row>
    <row r="933" spans="1:9" s="5" customFormat="1" ht="25.5">
      <c r="A933" s="28"/>
      <c r="B933" s="364"/>
      <c r="C933" s="29"/>
      <c r="D933" s="589">
        <v>4700</v>
      </c>
      <c r="E933" s="174" t="s">
        <v>149</v>
      </c>
      <c r="F933" s="457">
        <v>2465</v>
      </c>
      <c r="G933" s="110">
        <v>790</v>
      </c>
      <c r="H933" s="347">
        <f t="shared" si="40"/>
        <v>32.04868154158215</v>
      </c>
      <c r="I933" s="110">
        <v>0</v>
      </c>
    </row>
    <row r="934" spans="1:11" s="56" customFormat="1" ht="12.75">
      <c r="A934" s="13"/>
      <c r="B934" s="610">
        <v>85503</v>
      </c>
      <c r="C934" s="8"/>
      <c r="D934" s="9"/>
      <c r="E934" s="593" t="s">
        <v>364</v>
      </c>
      <c r="F934" s="491">
        <f>SUM(F935)</f>
        <v>481</v>
      </c>
      <c r="G934" s="491">
        <f>SUM(G935)</f>
        <v>0</v>
      </c>
      <c r="H934" s="346">
        <f>G934*100/F934</f>
        <v>0</v>
      </c>
      <c r="I934" s="58">
        <f>SUM(I935)</f>
        <v>0</v>
      </c>
      <c r="K934" s="348" t="s">
        <v>63</v>
      </c>
    </row>
    <row r="935" spans="1:9" s="56" customFormat="1" ht="12.75">
      <c r="A935" s="109"/>
      <c r="B935" s="123"/>
      <c r="C935" s="30"/>
      <c r="D935" s="29"/>
      <c r="E935" s="174" t="s">
        <v>257</v>
      </c>
      <c r="F935" s="128">
        <f>SUM(F937:F939)</f>
        <v>481</v>
      </c>
      <c r="G935" s="128">
        <f>SUM(G937:G939)</f>
        <v>0</v>
      </c>
      <c r="H935" s="347">
        <f>G935*100/F935</f>
        <v>0</v>
      </c>
      <c r="I935" s="110">
        <f>SUM(I937:I939)</f>
        <v>0</v>
      </c>
    </row>
    <row r="936" spans="1:10" s="56" customFormat="1" ht="12.75">
      <c r="A936" s="109"/>
      <c r="B936" s="60"/>
      <c r="C936" s="95"/>
      <c r="D936" s="95"/>
      <c r="E936" s="588" t="s">
        <v>67</v>
      </c>
      <c r="F936" s="379"/>
      <c r="G936" s="110"/>
      <c r="H936" s="347" t="s">
        <v>63</v>
      </c>
      <c r="I936" s="110"/>
      <c r="J936" s="55"/>
    </row>
    <row r="937" spans="1:10" s="56" customFormat="1" ht="12.75">
      <c r="A937" s="28"/>
      <c r="B937" s="28"/>
      <c r="C937" s="29"/>
      <c r="D937" s="589">
        <v>4010</v>
      </c>
      <c r="E937" s="174" t="s">
        <v>184</v>
      </c>
      <c r="F937" s="146">
        <v>401</v>
      </c>
      <c r="G937" s="110">
        <v>0</v>
      </c>
      <c r="H937" s="347">
        <f>G937*100/F937</f>
        <v>0</v>
      </c>
      <c r="I937" s="110">
        <v>0</v>
      </c>
      <c r="J937" s="55"/>
    </row>
    <row r="938" spans="1:10" s="56" customFormat="1" ht="12.75">
      <c r="A938" s="28"/>
      <c r="B938" s="28"/>
      <c r="C938" s="29"/>
      <c r="D938" s="589">
        <v>4110</v>
      </c>
      <c r="E938" s="174" t="s">
        <v>185</v>
      </c>
      <c r="F938" s="146">
        <v>70</v>
      </c>
      <c r="G938" s="110">
        <v>0</v>
      </c>
      <c r="H938" s="347">
        <f>G938*100/F938</f>
        <v>0</v>
      </c>
      <c r="I938" s="110">
        <v>0</v>
      </c>
      <c r="J938" s="55"/>
    </row>
    <row r="939" spans="1:10" s="56" customFormat="1" ht="12.75">
      <c r="A939" s="28"/>
      <c r="B939" s="529"/>
      <c r="C939" s="29"/>
      <c r="D939" s="589">
        <v>4120</v>
      </c>
      <c r="E939" s="174" t="s">
        <v>186</v>
      </c>
      <c r="F939" s="147">
        <v>10</v>
      </c>
      <c r="G939" s="110">
        <v>0</v>
      </c>
      <c r="H939" s="349">
        <f>G939*100/F939</f>
        <v>0</v>
      </c>
      <c r="I939" s="110">
        <v>0</v>
      </c>
      <c r="J939" s="55"/>
    </row>
    <row r="940" spans="1:9" s="56" customFormat="1" ht="12.75">
      <c r="A940" s="13"/>
      <c r="B940" s="584">
        <v>85504</v>
      </c>
      <c r="C940" s="6"/>
      <c r="D940" s="7"/>
      <c r="E940" s="605" t="s">
        <v>365</v>
      </c>
      <c r="F940" s="606">
        <f>SUM(F941)</f>
        <v>164500</v>
      </c>
      <c r="G940" s="607">
        <f>SUM(G941)</f>
        <v>67036.71999999999</v>
      </c>
      <c r="H940" s="587">
        <f>G940*100/F940</f>
        <v>40.75180547112461</v>
      </c>
      <c r="I940" s="27">
        <f>SUM(I941)</f>
        <v>2708.04</v>
      </c>
    </row>
    <row r="941" spans="1:13" s="56" customFormat="1" ht="51">
      <c r="A941" s="28"/>
      <c r="B941" s="80"/>
      <c r="C941" s="30"/>
      <c r="D941" s="29"/>
      <c r="E941" s="373" t="s">
        <v>372</v>
      </c>
      <c r="F941" s="128">
        <f>SUM(F943:F943,F944:F957)</f>
        <v>164500</v>
      </c>
      <c r="G941" s="128">
        <f>SUM(G943:G943,G944:G957)</f>
        <v>67036.71999999999</v>
      </c>
      <c r="H941" s="347">
        <f>G941*100/F941</f>
        <v>40.75180547112461</v>
      </c>
      <c r="I941" s="182">
        <f>SUM(I943:I957)</f>
        <v>2708.04</v>
      </c>
      <c r="M941" s="685">
        <f>SUM(G941)</f>
        <v>67036.71999999999</v>
      </c>
    </row>
    <row r="942" spans="1:13" s="597" customFormat="1" ht="12.75">
      <c r="A942" s="59"/>
      <c r="B942" s="60"/>
      <c r="C942" s="95"/>
      <c r="D942" s="95"/>
      <c r="E942" s="588" t="s">
        <v>67</v>
      </c>
      <c r="F942" s="379" t="s">
        <v>63</v>
      </c>
      <c r="G942" s="110"/>
      <c r="H942" s="347" t="s">
        <v>63</v>
      </c>
      <c r="I942" s="110"/>
      <c r="J942" s="596"/>
      <c r="M942" s="597" t="e">
        <f>-E941</f>
        <v>#VALUE!</v>
      </c>
    </row>
    <row r="943" spans="1:9" s="56" customFormat="1" ht="12.75">
      <c r="A943" s="28"/>
      <c r="B943" s="382"/>
      <c r="C943" s="29"/>
      <c r="D943" s="589">
        <v>4010</v>
      </c>
      <c r="E943" s="174" t="s">
        <v>184</v>
      </c>
      <c r="F943" s="146">
        <v>95961</v>
      </c>
      <c r="G943" s="110">
        <v>39931.58</v>
      </c>
      <c r="H943" s="347">
        <f aca="true" t="shared" si="41" ref="H943:H950">G943*100/F943</f>
        <v>41.61230083054574</v>
      </c>
      <c r="I943" s="110">
        <v>2223.27</v>
      </c>
    </row>
    <row r="944" spans="1:10" s="56" customFormat="1" ht="12.75">
      <c r="A944" s="59"/>
      <c r="B944" s="28"/>
      <c r="C944" s="29"/>
      <c r="D944" s="589">
        <v>4040</v>
      </c>
      <c r="E944" s="174" t="s">
        <v>193</v>
      </c>
      <c r="F944" s="146">
        <v>6775</v>
      </c>
      <c r="G944" s="110">
        <v>6488.01</v>
      </c>
      <c r="H944" s="347">
        <f t="shared" si="41"/>
        <v>95.7639852398524</v>
      </c>
      <c r="I944" s="110">
        <v>0</v>
      </c>
      <c r="J944" s="55"/>
    </row>
    <row r="945" spans="1:9" s="5" customFormat="1" ht="12.75">
      <c r="A945" s="28"/>
      <c r="B945" s="382"/>
      <c r="C945" s="95"/>
      <c r="D945" s="589">
        <v>4110</v>
      </c>
      <c r="E945" s="174" t="s">
        <v>185</v>
      </c>
      <c r="F945" s="146">
        <v>26997</v>
      </c>
      <c r="G945" s="110">
        <v>10179.91</v>
      </c>
      <c r="H945" s="347">
        <f t="shared" si="41"/>
        <v>37.70756009927029</v>
      </c>
      <c r="I945" s="110">
        <v>0</v>
      </c>
    </row>
    <row r="946" spans="1:10" s="56" customFormat="1" ht="12.75">
      <c r="A946" s="28"/>
      <c r="B946" s="28"/>
      <c r="C946" s="29"/>
      <c r="D946" s="589">
        <v>4120</v>
      </c>
      <c r="E946" s="174" t="s">
        <v>186</v>
      </c>
      <c r="F946" s="147">
        <v>3818</v>
      </c>
      <c r="G946" s="110">
        <v>1274.46</v>
      </c>
      <c r="H946" s="349">
        <f t="shared" si="41"/>
        <v>33.38030382399162</v>
      </c>
      <c r="I946" s="110">
        <v>177.38</v>
      </c>
      <c r="J946" s="55"/>
    </row>
    <row r="947" spans="1:10" s="35" customFormat="1" ht="25.5">
      <c r="A947" s="132"/>
      <c r="B947" s="172"/>
      <c r="C947" s="173"/>
      <c r="D947" s="70">
        <v>4170</v>
      </c>
      <c r="E947" s="31" t="s">
        <v>190</v>
      </c>
      <c r="F947" s="169">
        <v>3760</v>
      </c>
      <c r="G947" s="110">
        <v>0</v>
      </c>
      <c r="H947" s="148">
        <f t="shared" si="41"/>
        <v>0</v>
      </c>
      <c r="I947" s="129">
        <v>0</v>
      </c>
      <c r="J947" s="34"/>
    </row>
    <row r="948" spans="1:9" s="5" customFormat="1" ht="12.75">
      <c r="A948" s="59"/>
      <c r="B948" s="28"/>
      <c r="C948" s="29"/>
      <c r="D948" s="589">
        <v>4210</v>
      </c>
      <c r="E948" s="174" t="s">
        <v>122</v>
      </c>
      <c r="F948" s="457">
        <v>4136</v>
      </c>
      <c r="G948" s="110">
        <v>661.58</v>
      </c>
      <c r="H948" s="349">
        <f t="shared" si="41"/>
        <v>15.995647969052225</v>
      </c>
      <c r="I948" s="110">
        <v>200.21</v>
      </c>
    </row>
    <row r="949" spans="1:10" s="56" customFormat="1" ht="12.75">
      <c r="A949" s="28"/>
      <c r="B949" s="28"/>
      <c r="C949" s="29"/>
      <c r="D949" s="589">
        <v>4260</v>
      </c>
      <c r="E949" s="174" t="s">
        <v>249</v>
      </c>
      <c r="F949" s="457">
        <v>1265</v>
      </c>
      <c r="G949" s="110">
        <v>378.85</v>
      </c>
      <c r="H949" s="347">
        <f t="shared" si="41"/>
        <v>29.948616600790515</v>
      </c>
      <c r="I949" s="110">
        <v>0</v>
      </c>
      <c r="J949" s="55"/>
    </row>
    <row r="950" spans="1:9" s="56" customFormat="1" ht="12.75">
      <c r="A950" s="59"/>
      <c r="B950" s="28"/>
      <c r="C950" s="29"/>
      <c r="D950" s="589">
        <v>4300</v>
      </c>
      <c r="E950" s="174" t="s">
        <v>125</v>
      </c>
      <c r="F950" s="457">
        <v>11682</v>
      </c>
      <c r="G950" s="110">
        <v>4182</v>
      </c>
      <c r="H950" s="349">
        <f t="shared" si="41"/>
        <v>35.79866461222394</v>
      </c>
      <c r="I950" s="110">
        <v>30.69</v>
      </c>
    </row>
    <row r="951" spans="1:10" s="56" customFormat="1" ht="12.75">
      <c r="A951" s="28"/>
      <c r="B951" s="382"/>
      <c r="C951" s="29"/>
      <c r="D951" s="589">
        <v>4360</v>
      </c>
      <c r="E951" s="174" t="s">
        <v>167</v>
      </c>
      <c r="F951" s="457">
        <v>1468</v>
      </c>
      <c r="G951" s="110">
        <v>382.45</v>
      </c>
      <c r="H951" s="347">
        <f>G951*100/F951</f>
        <v>26.052452316076295</v>
      </c>
      <c r="I951" s="110">
        <v>76.49</v>
      </c>
      <c r="J951" s="55"/>
    </row>
    <row r="952" spans="1:9" s="56" customFormat="1" ht="12.75">
      <c r="A952" s="28"/>
      <c r="B952" s="382"/>
      <c r="C952" s="29"/>
      <c r="D952" s="589">
        <v>4410</v>
      </c>
      <c r="E952" s="174" t="s">
        <v>128</v>
      </c>
      <c r="F952" s="457">
        <v>1228</v>
      </c>
      <c r="G952" s="110">
        <v>21.68</v>
      </c>
      <c r="H952" s="347">
        <f>G952*100/F952</f>
        <v>1.765472312703583</v>
      </c>
      <c r="I952" s="110">
        <v>0</v>
      </c>
    </row>
    <row r="953" spans="1:9" s="56" customFormat="1" ht="12.75">
      <c r="A953" s="28"/>
      <c r="B953" s="382"/>
      <c r="C953" s="29"/>
      <c r="D953" s="589">
        <v>4440</v>
      </c>
      <c r="E953" s="174" t="s">
        <v>131</v>
      </c>
      <c r="F953" s="457">
        <v>4644</v>
      </c>
      <c r="G953" s="110">
        <v>3483</v>
      </c>
      <c r="H953" s="347">
        <f>G953*100/F953</f>
        <v>75</v>
      </c>
      <c r="I953" s="110">
        <v>0</v>
      </c>
    </row>
    <row r="954" spans="1:9" s="56" customFormat="1" ht="25.5">
      <c r="A954" s="529"/>
      <c r="B954" s="364"/>
      <c r="C954" s="29"/>
      <c r="D954" s="589">
        <v>4700</v>
      </c>
      <c r="E954" s="174" t="s">
        <v>149</v>
      </c>
      <c r="F954" s="175">
        <v>2766</v>
      </c>
      <c r="G954" s="110">
        <v>53.2</v>
      </c>
      <c r="H954" s="349">
        <f>G954*100/F954</f>
        <v>1.923355025307303</v>
      </c>
      <c r="I954" s="110">
        <v>0</v>
      </c>
    </row>
    <row r="955" spans="1:9" s="5" customFormat="1" ht="12.75">
      <c r="A955" s="608" t="s">
        <v>60</v>
      </c>
      <c r="B955" s="609">
        <v>38</v>
      </c>
      <c r="C955" s="55"/>
      <c r="D955" s="55"/>
      <c r="E955" s="78"/>
      <c r="F955" s="55"/>
      <c r="G955" s="77"/>
      <c r="H955" s="79" t="s">
        <v>63</v>
      </c>
      <c r="I955" s="77" t="s">
        <v>63</v>
      </c>
    </row>
    <row r="956" spans="1:13" s="56" customFormat="1" ht="13.5" thickBot="1">
      <c r="A956" s="608"/>
      <c r="B956" s="609"/>
      <c r="C956" s="55"/>
      <c r="D956" s="55"/>
      <c r="E956" s="78"/>
      <c r="F956" s="55"/>
      <c r="G956" s="77"/>
      <c r="H956" s="79"/>
      <c r="I956" s="77"/>
      <c r="K956" s="612">
        <f>SUM(F961:F979)</f>
        <v>1692767</v>
      </c>
      <c r="L956" s="348">
        <f>SUM(G961:G979)</f>
        <v>883345.13</v>
      </c>
      <c r="M956" s="348">
        <f>SUM(I961:I979)</f>
        <v>60595.21</v>
      </c>
    </row>
    <row r="957" spans="1:9" s="56" customFormat="1" ht="12.75" customHeight="1" thickBot="1">
      <c r="A957" s="602" t="s">
        <v>29</v>
      </c>
      <c r="B957" s="603" t="s">
        <v>56</v>
      </c>
      <c r="C957" s="711" t="s">
        <v>39</v>
      </c>
      <c r="D957" s="712"/>
      <c r="E957" s="604" t="s">
        <v>28</v>
      </c>
      <c r="F957" s="603" t="s">
        <v>64</v>
      </c>
      <c r="G957" s="366" t="s">
        <v>65</v>
      </c>
      <c r="H957" s="366" t="s">
        <v>66</v>
      </c>
      <c r="I957" s="369" t="s">
        <v>71</v>
      </c>
    </row>
    <row r="958" spans="1:11" s="56" customFormat="1" ht="12.75">
      <c r="A958" s="13"/>
      <c r="B958" s="610">
        <v>85505</v>
      </c>
      <c r="C958" s="2"/>
      <c r="D958" s="3"/>
      <c r="E958" s="611" t="s">
        <v>258</v>
      </c>
      <c r="F958" s="459">
        <f>SUM(F959)</f>
        <v>1692767</v>
      </c>
      <c r="G958" s="459">
        <f>SUM(G959)</f>
        <v>883345.13</v>
      </c>
      <c r="H958" s="346">
        <f>G958*100/F958</f>
        <v>52.18350369542885</v>
      </c>
      <c r="I958" s="58">
        <f>SUM(I961:I979)</f>
        <v>60595.21</v>
      </c>
      <c r="K958" s="348" t="s">
        <v>63</v>
      </c>
    </row>
    <row r="959" spans="1:9" s="56" customFormat="1" ht="38.25">
      <c r="A959" s="109"/>
      <c r="B959" s="123"/>
      <c r="C959" s="30"/>
      <c r="D959" s="29"/>
      <c r="E959" s="174" t="s">
        <v>251</v>
      </c>
      <c r="F959" s="128">
        <f>SUM(F961:F966,F967:F979)</f>
        <v>1692767</v>
      </c>
      <c r="G959" s="128">
        <f>SUM(G961:G966,G967:G979)</f>
        <v>883345.13</v>
      </c>
      <c r="H959" s="347">
        <f>G959*100/F959</f>
        <v>52.18350369542885</v>
      </c>
      <c r="I959" s="110">
        <f>SUM(I961:I966,I967:I979)</f>
        <v>60595.21</v>
      </c>
    </row>
    <row r="960" spans="1:10" s="56" customFormat="1" ht="12.75">
      <c r="A960" s="109"/>
      <c r="B960" s="60"/>
      <c r="C960" s="95"/>
      <c r="D960" s="95"/>
      <c r="E960" s="588" t="s">
        <v>67</v>
      </c>
      <c r="F960" s="379"/>
      <c r="G960" s="110"/>
      <c r="H960" s="347" t="s">
        <v>63</v>
      </c>
      <c r="I960" s="110"/>
      <c r="J960" s="55"/>
    </row>
    <row r="961" spans="1:10" s="56" customFormat="1" ht="12.75">
      <c r="A961" s="59"/>
      <c r="B961" s="28"/>
      <c r="C961" s="29"/>
      <c r="D961" s="589">
        <v>4010</v>
      </c>
      <c r="E961" s="174" t="s">
        <v>184</v>
      </c>
      <c r="F961" s="139">
        <v>988329</v>
      </c>
      <c r="G961" s="182">
        <v>500806.75</v>
      </c>
      <c r="H961" s="347">
        <f aca="true" t="shared" si="42" ref="H961:H977">G961*100/F961</f>
        <v>50.672068713960634</v>
      </c>
      <c r="I961" s="182">
        <v>23977.47</v>
      </c>
      <c r="J961" s="55"/>
    </row>
    <row r="962" spans="1:10" s="56" customFormat="1" ht="12.75">
      <c r="A962" s="109"/>
      <c r="B962" s="28"/>
      <c r="C962" s="29"/>
      <c r="D962" s="589">
        <v>4040</v>
      </c>
      <c r="E962" s="174" t="s">
        <v>193</v>
      </c>
      <c r="F962" s="147">
        <v>75296</v>
      </c>
      <c r="G962" s="110">
        <v>68032.24</v>
      </c>
      <c r="H962" s="347">
        <f t="shared" si="42"/>
        <v>90.35305992350193</v>
      </c>
      <c r="I962" s="110">
        <v>0</v>
      </c>
      <c r="J962" s="55"/>
    </row>
    <row r="963" spans="1:10" s="56" customFormat="1" ht="12.75">
      <c r="A963" s="28"/>
      <c r="B963" s="382"/>
      <c r="C963" s="29"/>
      <c r="D963" s="589">
        <v>4110</v>
      </c>
      <c r="E963" s="174" t="s">
        <v>185</v>
      </c>
      <c r="F963" s="142">
        <v>170350</v>
      </c>
      <c r="G963" s="110">
        <v>96392.56</v>
      </c>
      <c r="H963" s="347">
        <f t="shared" si="42"/>
        <v>56.58500733783387</v>
      </c>
      <c r="I963" s="110">
        <v>14897.19</v>
      </c>
      <c r="J963" s="55"/>
    </row>
    <row r="964" spans="1:10" s="56" customFormat="1" ht="12.75">
      <c r="A964" s="109"/>
      <c r="B964" s="28"/>
      <c r="C964" s="29"/>
      <c r="D964" s="589">
        <v>4120</v>
      </c>
      <c r="E964" s="174" t="s">
        <v>186</v>
      </c>
      <c r="F964" s="146">
        <v>33500</v>
      </c>
      <c r="G964" s="110">
        <v>11276.59</v>
      </c>
      <c r="H964" s="347">
        <f>G964*100/F964</f>
        <v>33.66146268656716</v>
      </c>
      <c r="I964" s="110">
        <v>1631.67</v>
      </c>
      <c r="J964" s="55"/>
    </row>
    <row r="965" spans="1:10" s="56" customFormat="1" ht="25.5">
      <c r="A965" s="59"/>
      <c r="B965" s="28"/>
      <c r="C965" s="95"/>
      <c r="D965" s="601">
        <v>4170</v>
      </c>
      <c r="E965" s="174" t="s">
        <v>252</v>
      </c>
      <c r="F965" s="169">
        <v>3310</v>
      </c>
      <c r="G965" s="110">
        <v>2173.15</v>
      </c>
      <c r="H965" s="349">
        <f>G965*100/F965</f>
        <v>65.65407854984895</v>
      </c>
      <c r="I965" s="110">
        <v>42.67</v>
      </c>
      <c r="J965" s="55"/>
    </row>
    <row r="966" spans="1:10" s="56" customFormat="1" ht="12.75">
      <c r="A966" s="28"/>
      <c r="B966" s="382"/>
      <c r="C966" s="29"/>
      <c r="D966" s="589">
        <v>4210</v>
      </c>
      <c r="E966" s="174" t="s">
        <v>122</v>
      </c>
      <c r="F966" s="457">
        <v>57962</v>
      </c>
      <c r="G966" s="110">
        <v>33527.29</v>
      </c>
      <c r="H966" s="347">
        <f>G966*100/F966</f>
        <v>57.843569925123354</v>
      </c>
      <c r="I966" s="110">
        <v>162.49</v>
      </c>
      <c r="J966" s="55"/>
    </row>
    <row r="967" spans="1:10" s="56" customFormat="1" ht="12.75">
      <c r="A967" s="28"/>
      <c r="B967" s="382"/>
      <c r="C967" s="29"/>
      <c r="D967" s="589">
        <v>4220</v>
      </c>
      <c r="E967" s="174" t="s">
        <v>139</v>
      </c>
      <c r="F967" s="457">
        <v>91200</v>
      </c>
      <c r="G967" s="110">
        <v>65061.57</v>
      </c>
      <c r="H967" s="347">
        <f t="shared" si="42"/>
        <v>71.33944078947368</v>
      </c>
      <c r="I967" s="110">
        <v>6510.61</v>
      </c>
      <c r="J967" s="55"/>
    </row>
    <row r="968" spans="1:10" s="56" customFormat="1" ht="12.75">
      <c r="A968" s="59"/>
      <c r="B968" s="28"/>
      <c r="C968" s="29"/>
      <c r="D968" s="589">
        <v>4240</v>
      </c>
      <c r="E968" s="174" t="s">
        <v>137</v>
      </c>
      <c r="F968" s="457">
        <v>3300</v>
      </c>
      <c r="G968" s="110">
        <v>383.66</v>
      </c>
      <c r="H968" s="347">
        <f t="shared" si="42"/>
        <v>11.626060606060607</v>
      </c>
      <c r="I968" s="110">
        <v>0</v>
      </c>
      <c r="J968" s="55"/>
    </row>
    <row r="969" spans="1:10" s="56" customFormat="1" ht="12.75">
      <c r="A969" s="59"/>
      <c r="B969" s="28"/>
      <c r="C969" s="29"/>
      <c r="D969" s="589">
        <v>4260</v>
      </c>
      <c r="E969" s="174" t="s">
        <v>249</v>
      </c>
      <c r="F969" s="457">
        <v>75400</v>
      </c>
      <c r="G969" s="110">
        <v>43352.79</v>
      </c>
      <c r="H969" s="347">
        <f t="shared" si="42"/>
        <v>57.497068965517244</v>
      </c>
      <c r="I969" s="110">
        <v>12115.5</v>
      </c>
      <c r="J969" s="55"/>
    </row>
    <row r="970" spans="1:10" s="56" customFormat="1" ht="12.75">
      <c r="A970" s="59"/>
      <c r="B970" s="28"/>
      <c r="C970" s="29"/>
      <c r="D970" s="589">
        <v>4270</v>
      </c>
      <c r="E970" s="174" t="s">
        <v>123</v>
      </c>
      <c r="F970" s="457">
        <v>80500</v>
      </c>
      <c r="G970" s="110">
        <v>6187.71</v>
      </c>
      <c r="H970" s="347">
        <f t="shared" si="42"/>
        <v>7.686596273291926</v>
      </c>
      <c r="I970" s="110">
        <v>846.73</v>
      </c>
      <c r="J970" s="55"/>
    </row>
    <row r="971" spans="1:10" s="56" customFormat="1" ht="12.75">
      <c r="A971" s="59"/>
      <c r="B971" s="28"/>
      <c r="C971" s="29"/>
      <c r="D971" s="589">
        <v>4280</v>
      </c>
      <c r="E971" s="174" t="s">
        <v>124</v>
      </c>
      <c r="F971" s="457">
        <v>2200</v>
      </c>
      <c r="G971" s="110">
        <v>400</v>
      </c>
      <c r="H971" s="347">
        <f t="shared" si="42"/>
        <v>18.181818181818183</v>
      </c>
      <c r="I971" s="110">
        <v>0</v>
      </c>
      <c r="J971" s="55"/>
    </row>
    <row r="972" spans="1:10" s="56" customFormat="1" ht="12.75">
      <c r="A972" s="59"/>
      <c r="B972" s="28"/>
      <c r="C972" s="29"/>
      <c r="D972" s="589">
        <v>4300</v>
      </c>
      <c r="E972" s="174" t="s">
        <v>125</v>
      </c>
      <c r="F972" s="457">
        <v>43015</v>
      </c>
      <c r="G972" s="110">
        <v>22020.2</v>
      </c>
      <c r="H972" s="347">
        <f t="shared" si="42"/>
        <v>51.19190979890736</v>
      </c>
      <c r="I972" s="110">
        <v>356.7</v>
      </c>
      <c r="J972" s="55"/>
    </row>
    <row r="973" spans="1:10" s="56" customFormat="1" ht="12.75">
      <c r="A973" s="59"/>
      <c r="B973" s="28"/>
      <c r="C973" s="29"/>
      <c r="D973" s="589">
        <v>4360</v>
      </c>
      <c r="E973" s="174" t="s">
        <v>167</v>
      </c>
      <c r="F973" s="457">
        <v>2300</v>
      </c>
      <c r="G973" s="110">
        <v>1001.84</v>
      </c>
      <c r="H973" s="347">
        <f t="shared" si="42"/>
        <v>43.55826086956522</v>
      </c>
      <c r="I973" s="110">
        <v>54.18</v>
      </c>
      <c r="J973" s="55"/>
    </row>
    <row r="974" spans="1:9" s="56" customFormat="1" ht="12.75">
      <c r="A974" s="59"/>
      <c r="B974" s="28"/>
      <c r="C974" s="29"/>
      <c r="D974" s="589">
        <v>4410</v>
      </c>
      <c r="E974" s="174" t="s">
        <v>128</v>
      </c>
      <c r="F974" s="457">
        <v>1000</v>
      </c>
      <c r="G974" s="110">
        <v>0</v>
      </c>
      <c r="H974" s="347">
        <f t="shared" si="42"/>
        <v>0</v>
      </c>
      <c r="I974" s="110">
        <v>0</v>
      </c>
    </row>
    <row r="975" spans="1:9" s="56" customFormat="1" ht="12.75">
      <c r="A975" s="59"/>
      <c r="B975" s="28"/>
      <c r="C975" s="29"/>
      <c r="D975" s="589">
        <v>4430</v>
      </c>
      <c r="E975" s="174" t="s">
        <v>130</v>
      </c>
      <c r="F975" s="457">
        <v>1635</v>
      </c>
      <c r="G975" s="110">
        <v>832.78</v>
      </c>
      <c r="H975" s="347">
        <f t="shared" si="42"/>
        <v>50.93455657492355</v>
      </c>
      <c r="I975" s="110">
        <v>0</v>
      </c>
    </row>
    <row r="976" spans="1:9" s="56" customFormat="1" ht="12.75">
      <c r="A976" s="28"/>
      <c r="B976" s="382"/>
      <c r="C976" s="29"/>
      <c r="D976" s="589">
        <v>4440</v>
      </c>
      <c r="E976" s="174" t="s">
        <v>131</v>
      </c>
      <c r="F976" s="457">
        <v>38470</v>
      </c>
      <c r="G976" s="110">
        <v>28853</v>
      </c>
      <c r="H976" s="347">
        <f t="shared" si="42"/>
        <v>75.00129971406291</v>
      </c>
      <c r="I976" s="110">
        <v>0</v>
      </c>
    </row>
    <row r="977" spans="1:9" s="56" customFormat="1" ht="12.75">
      <c r="A977" s="28"/>
      <c r="B977" s="382"/>
      <c r="C977" s="29"/>
      <c r="D977" s="589">
        <v>4480</v>
      </c>
      <c r="E977" s="174" t="s">
        <v>138</v>
      </c>
      <c r="F977" s="457">
        <v>15600</v>
      </c>
      <c r="G977" s="110">
        <v>0</v>
      </c>
      <c r="H977" s="347">
        <f t="shared" si="42"/>
        <v>0</v>
      </c>
      <c r="I977" s="110">
        <v>0</v>
      </c>
    </row>
    <row r="978" spans="1:10" s="597" customFormat="1" ht="25.5">
      <c r="A978" s="59"/>
      <c r="B978" s="28"/>
      <c r="C978" s="29"/>
      <c r="D978" s="589">
        <v>4520</v>
      </c>
      <c r="E978" s="174" t="s">
        <v>133</v>
      </c>
      <c r="F978" s="457">
        <v>3400</v>
      </c>
      <c r="G978" s="110">
        <v>2040</v>
      </c>
      <c r="H978" s="347">
        <f>G978*100/F978</f>
        <v>60</v>
      </c>
      <c r="I978" s="110">
        <v>0</v>
      </c>
      <c r="J978" s="596"/>
    </row>
    <row r="979" spans="1:9" s="56" customFormat="1" ht="25.5">
      <c r="A979" s="28"/>
      <c r="B979" s="529"/>
      <c r="C979" s="29"/>
      <c r="D979" s="589">
        <v>4700</v>
      </c>
      <c r="E979" s="174" t="s">
        <v>149</v>
      </c>
      <c r="F979" s="457">
        <v>6000</v>
      </c>
      <c r="G979" s="110">
        <v>1003</v>
      </c>
      <c r="H979" s="347">
        <f>G979*100/F979</f>
        <v>16.716666666666665</v>
      </c>
      <c r="I979" s="110">
        <v>0</v>
      </c>
    </row>
    <row r="980" spans="1:9" s="5" customFormat="1" ht="12.75">
      <c r="A980" s="13"/>
      <c r="B980" s="584">
        <v>85508</v>
      </c>
      <c r="C980" s="6"/>
      <c r="D980" s="7"/>
      <c r="E980" s="590" t="s">
        <v>143</v>
      </c>
      <c r="F980" s="613">
        <f>SUM(F981)</f>
        <v>75000</v>
      </c>
      <c r="G980" s="613">
        <f>SUM(G981)</f>
        <v>36107.7</v>
      </c>
      <c r="H980" s="346">
        <f>G980*100/F980</f>
        <v>48.14359999999999</v>
      </c>
      <c r="I980" s="58">
        <f>SUM(I981)</f>
        <v>0</v>
      </c>
    </row>
    <row r="981" spans="1:9" s="56" customFormat="1" ht="12.75">
      <c r="A981" s="28"/>
      <c r="B981" s="80"/>
      <c r="C981" s="30"/>
      <c r="D981" s="29"/>
      <c r="E981" s="174" t="s">
        <v>61</v>
      </c>
      <c r="F981" s="128">
        <f>SUM(F983)</f>
        <v>75000</v>
      </c>
      <c r="G981" s="128">
        <f>SUM(G983)</f>
        <v>36107.7</v>
      </c>
      <c r="H981" s="347">
        <f>G981*100/F981</f>
        <v>48.14359999999999</v>
      </c>
      <c r="I981" s="182">
        <f>SUM(I983)</f>
        <v>0</v>
      </c>
    </row>
    <row r="982" spans="1:10" s="56" customFormat="1" ht="12.75">
      <c r="A982" s="28"/>
      <c r="B982" s="206"/>
      <c r="C982" s="95"/>
      <c r="D982" s="95"/>
      <c r="E982" s="588" t="s">
        <v>67</v>
      </c>
      <c r="F982" s="379"/>
      <c r="G982" s="110"/>
      <c r="H982" s="347" t="s">
        <v>63</v>
      </c>
      <c r="I982" s="110"/>
      <c r="J982" s="55"/>
    </row>
    <row r="983" spans="1:9" s="56" customFormat="1" ht="25.5">
      <c r="A983" s="529"/>
      <c r="B983" s="364"/>
      <c r="C983" s="29"/>
      <c r="D983" s="589">
        <v>4330</v>
      </c>
      <c r="E983" s="174" t="s">
        <v>215</v>
      </c>
      <c r="F983" s="139">
        <v>75000</v>
      </c>
      <c r="G983" s="110">
        <v>36107.7</v>
      </c>
      <c r="H983" s="347">
        <f>G983*100/F983</f>
        <v>48.14359999999999</v>
      </c>
      <c r="I983" s="110">
        <v>0</v>
      </c>
    </row>
    <row r="984" spans="1:9" s="5" customFormat="1" ht="12.75">
      <c r="A984" s="608" t="s">
        <v>60</v>
      </c>
      <c r="B984" s="609">
        <v>39</v>
      </c>
      <c r="C984" s="55"/>
      <c r="D984" s="55"/>
      <c r="E984" s="78"/>
      <c r="F984" s="55"/>
      <c r="G984" s="77" t="s">
        <v>63</v>
      </c>
      <c r="H984" s="79" t="s">
        <v>63</v>
      </c>
      <c r="I984" s="77"/>
    </row>
    <row r="985" spans="1:13" s="56" customFormat="1" ht="13.5" thickBot="1">
      <c r="A985" s="608"/>
      <c r="B985" s="609"/>
      <c r="C985" s="55"/>
      <c r="D985" s="55"/>
      <c r="E985" s="78"/>
      <c r="F985" s="55"/>
      <c r="G985" s="77"/>
      <c r="H985" s="79"/>
      <c r="I985" s="77"/>
      <c r="K985" s="612">
        <f>SUM(F980:F996)</f>
        <v>29857688</v>
      </c>
      <c r="L985" s="348">
        <f>SUM(G980:G996)</f>
        <v>14960607.359999998</v>
      </c>
      <c r="M985" s="348">
        <f>SUM(I980:I996)</f>
        <v>188209.66999999995</v>
      </c>
    </row>
    <row r="986" spans="1:9" s="56" customFormat="1" ht="13.5" thickBot="1">
      <c r="A986" s="602" t="s">
        <v>29</v>
      </c>
      <c r="B986" s="603" t="s">
        <v>56</v>
      </c>
      <c r="C986" s="711" t="s">
        <v>39</v>
      </c>
      <c r="D986" s="712"/>
      <c r="E986" s="604" t="s">
        <v>28</v>
      </c>
      <c r="F986" s="603" t="s">
        <v>64</v>
      </c>
      <c r="G986" s="366" t="s">
        <v>65</v>
      </c>
      <c r="H986" s="366" t="s">
        <v>66</v>
      </c>
      <c r="I986" s="369" t="s">
        <v>71</v>
      </c>
    </row>
    <row r="987" spans="1:9" s="5" customFormat="1" ht="12.75">
      <c r="A987" s="13"/>
      <c r="B987" s="614">
        <v>85510</v>
      </c>
      <c r="C987" s="2"/>
      <c r="D987" s="3"/>
      <c r="E987" s="611" t="s">
        <v>260</v>
      </c>
      <c r="F987" s="456">
        <f>SUM(F988)</f>
        <v>20000</v>
      </c>
      <c r="G987" s="456">
        <f>SUM(G988)</f>
        <v>12400.1</v>
      </c>
      <c r="H987" s="346">
        <f>G987*100/F987</f>
        <v>62.0005</v>
      </c>
      <c r="I987" s="27">
        <f>SUM(I988)</f>
        <v>0</v>
      </c>
    </row>
    <row r="988" spans="1:9" s="56" customFormat="1" ht="12.75">
      <c r="A988" s="28"/>
      <c r="B988" s="29"/>
      <c r="C988" s="30"/>
      <c r="D988" s="29"/>
      <c r="E988" s="174" t="s">
        <v>142</v>
      </c>
      <c r="F988" s="144">
        <f>SUM(F990)</f>
        <v>20000</v>
      </c>
      <c r="G988" s="144">
        <f>SUM(G990)</f>
        <v>12400.1</v>
      </c>
      <c r="H988" s="347">
        <f>G988*100/F988</f>
        <v>62.0005</v>
      </c>
      <c r="I988" s="110">
        <f>SUM(I990)</f>
        <v>0</v>
      </c>
    </row>
    <row r="989" spans="1:10" s="56" customFormat="1" ht="12.75">
      <c r="A989" s="28"/>
      <c r="B989" s="462"/>
      <c r="C989" s="381"/>
      <c r="D989" s="381"/>
      <c r="E989" s="615" t="s">
        <v>67</v>
      </c>
      <c r="F989" s="374"/>
      <c r="G989" s="182"/>
      <c r="H989" s="347" t="s">
        <v>63</v>
      </c>
      <c r="I989" s="182"/>
      <c r="J989" s="55"/>
    </row>
    <row r="990" spans="1:10" s="56" customFormat="1" ht="26.25" thickBot="1">
      <c r="A990" s="28"/>
      <c r="B990" s="364"/>
      <c r="C990" s="29"/>
      <c r="D990" s="589">
        <v>4330</v>
      </c>
      <c r="E990" s="174" t="s">
        <v>140</v>
      </c>
      <c r="F990" s="457">
        <v>20000</v>
      </c>
      <c r="G990" s="110">
        <v>12400.1</v>
      </c>
      <c r="H990" s="565">
        <f>G990*100/F990</f>
        <v>62.0005</v>
      </c>
      <c r="I990" s="481">
        <v>0</v>
      </c>
      <c r="J990" s="55"/>
    </row>
    <row r="991" spans="1:10" s="35" customFormat="1" ht="12.75">
      <c r="A991" s="412">
        <v>900</v>
      </c>
      <c r="B991" s="287"/>
      <c r="C991" s="287"/>
      <c r="D991" s="288"/>
      <c r="E991" s="289" t="s">
        <v>49</v>
      </c>
      <c r="F991" s="290">
        <f>SUM(F1048,F1030,F1018,F1005,F992)</f>
        <v>22044086</v>
      </c>
      <c r="G991" s="495">
        <f>SUM(G1048,G1030,G1018,G1005,G992)</f>
        <v>11715382.109999998</v>
      </c>
      <c r="H991" s="227">
        <f>G991*100/F991</f>
        <v>53.14523863679355</v>
      </c>
      <c r="I991" s="234">
        <f>SUM(I992,I1005,I1018,I1030,I1048)</f>
        <v>182261.3</v>
      </c>
      <c r="J991" s="34"/>
    </row>
    <row r="992" spans="1:11" s="5" customFormat="1" ht="12.75">
      <c r="A992" s="14"/>
      <c r="B992" s="91">
        <v>90002</v>
      </c>
      <c r="C992" s="8"/>
      <c r="D992" s="9"/>
      <c r="E992" s="92" t="s">
        <v>42</v>
      </c>
      <c r="F992" s="180">
        <f>SUM(F993)</f>
        <v>3714389</v>
      </c>
      <c r="G992" s="479">
        <f>SUM(G993)</f>
        <v>1529453.43</v>
      </c>
      <c r="H992" s="26">
        <f>G992*100/F992</f>
        <v>41.17644732417633</v>
      </c>
      <c r="I992" s="58">
        <f>SUM(I993)</f>
        <v>2213.33</v>
      </c>
      <c r="K992" s="322" t="s">
        <v>63</v>
      </c>
    </row>
    <row r="993" spans="1:9" s="35" customFormat="1" ht="38.25">
      <c r="A993" s="28"/>
      <c r="B993" s="335"/>
      <c r="C993" s="30"/>
      <c r="D993" s="29"/>
      <c r="E993" s="31" t="s">
        <v>163</v>
      </c>
      <c r="F993" s="90">
        <f>SUM(F995:F998,F999:F1004,)</f>
        <v>3714389</v>
      </c>
      <c r="G993" s="90">
        <f>SUM(G996:G1004)</f>
        <v>1529453.43</v>
      </c>
      <c r="H993" s="32">
        <f>G993*100/F993</f>
        <v>41.17644732417633</v>
      </c>
      <c r="I993" s="33">
        <f>SUM(I996:I1004)</f>
        <v>2213.33</v>
      </c>
    </row>
    <row r="994" spans="1:10" s="35" customFormat="1" ht="12.75">
      <c r="A994" s="36"/>
      <c r="B994" s="63"/>
      <c r="C994" s="395"/>
      <c r="D994" s="69"/>
      <c r="E994" s="71" t="s">
        <v>67</v>
      </c>
      <c r="F994" s="350"/>
      <c r="G994" s="182"/>
      <c r="H994" s="347" t="s">
        <v>63</v>
      </c>
      <c r="I994" s="67"/>
      <c r="J994" s="34"/>
    </row>
    <row r="995" spans="1:10" s="35" customFormat="1" ht="38.25">
      <c r="A995" s="36"/>
      <c r="B995" s="36"/>
      <c r="C995" s="34"/>
      <c r="D995" s="394">
        <v>2710</v>
      </c>
      <c r="E995" s="66" t="s">
        <v>332</v>
      </c>
      <c r="F995" s="669">
        <v>10000</v>
      </c>
      <c r="G995" s="182">
        <v>0</v>
      </c>
      <c r="H995" s="130">
        <f>G995*100/F995</f>
        <v>0</v>
      </c>
      <c r="I995" s="67">
        <v>0</v>
      </c>
      <c r="J995" s="34"/>
    </row>
    <row r="996" spans="1:10" s="35" customFormat="1" ht="12.75">
      <c r="A996" s="132"/>
      <c r="B996" s="132"/>
      <c r="C996" s="141"/>
      <c r="D996" s="72">
        <v>4010</v>
      </c>
      <c r="E996" s="31" t="s">
        <v>184</v>
      </c>
      <c r="F996" s="142">
        <v>89824</v>
      </c>
      <c r="G996" s="110">
        <v>40794.99</v>
      </c>
      <c r="H996" s="130">
        <f>G996*100/F996</f>
        <v>45.41658131457071</v>
      </c>
      <c r="I996" s="129">
        <v>1521.71</v>
      </c>
      <c r="J996" s="34"/>
    </row>
    <row r="997" spans="1:10" s="35" customFormat="1" ht="12.75">
      <c r="A997" s="132"/>
      <c r="B997" s="132"/>
      <c r="C997" s="141"/>
      <c r="D997" s="72">
        <v>4040</v>
      </c>
      <c r="E997" s="31" t="s">
        <v>193</v>
      </c>
      <c r="F997" s="146">
        <v>6100</v>
      </c>
      <c r="G997" s="110">
        <v>5941.69</v>
      </c>
      <c r="H997" s="130">
        <f>G997*100/F997</f>
        <v>97.40475409836066</v>
      </c>
      <c r="I997" s="129">
        <v>0</v>
      </c>
      <c r="J997" s="34"/>
    </row>
    <row r="998" spans="1:10" s="35" customFormat="1" ht="12.75">
      <c r="A998" s="36"/>
      <c r="B998" s="36"/>
      <c r="C998" s="69"/>
      <c r="D998" s="70">
        <v>4100</v>
      </c>
      <c r="E998" s="71" t="s">
        <v>192</v>
      </c>
      <c r="F998" s="217">
        <v>10000</v>
      </c>
      <c r="G998" s="110">
        <v>3452</v>
      </c>
      <c r="H998" s="32">
        <f aca="true" t="shared" si="43" ref="H998:H1006">G998*100/F998</f>
        <v>34.52</v>
      </c>
      <c r="I998" s="33">
        <v>0</v>
      </c>
      <c r="J998" s="34"/>
    </row>
    <row r="999" spans="1:10" s="35" customFormat="1" ht="12.75">
      <c r="A999" s="132"/>
      <c r="B999" s="172"/>
      <c r="C999" s="141"/>
      <c r="D999" s="72">
        <v>4110</v>
      </c>
      <c r="E999" s="31" t="s">
        <v>185</v>
      </c>
      <c r="F999" s="146">
        <v>15000</v>
      </c>
      <c r="G999" s="110">
        <v>9888.33</v>
      </c>
      <c r="H999" s="130">
        <f>G999*100/F999</f>
        <v>65.9222</v>
      </c>
      <c r="I999" s="129">
        <v>0</v>
      </c>
      <c r="J999" s="34"/>
    </row>
    <row r="1000" spans="1:10" s="35" customFormat="1" ht="12.75">
      <c r="A1000" s="132"/>
      <c r="B1000" s="172"/>
      <c r="C1000" s="141"/>
      <c r="D1000" s="72">
        <v>4120</v>
      </c>
      <c r="E1000" s="31" t="s">
        <v>186</v>
      </c>
      <c r="F1000" s="147">
        <v>2200</v>
      </c>
      <c r="G1000" s="110">
        <v>1189.9</v>
      </c>
      <c r="H1000" s="130">
        <f t="shared" si="43"/>
        <v>54.08636363636364</v>
      </c>
      <c r="I1000" s="129">
        <v>88.92</v>
      </c>
      <c r="J1000" s="34"/>
    </row>
    <row r="1001" spans="1:9" s="11" customFormat="1" ht="12.75">
      <c r="A1001" s="36"/>
      <c r="B1001" s="36"/>
      <c r="C1001" s="64"/>
      <c r="D1001" s="72">
        <v>4210</v>
      </c>
      <c r="E1001" s="31" t="s">
        <v>122</v>
      </c>
      <c r="F1001" s="47">
        <v>1500</v>
      </c>
      <c r="G1001" s="110">
        <v>0</v>
      </c>
      <c r="H1001" s="148">
        <f t="shared" si="43"/>
        <v>0</v>
      </c>
      <c r="I1001" s="33">
        <v>0</v>
      </c>
    </row>
    <row r="1002" spans="1:10" s="35" customFormat="1" ht="12.75">
      <c r="A1002" s="36"/>
      <c r="B1002" s="36"/>
      <c r="C1002" s="64"/>
      <c r="D1002" s="72">
        <v>4300</v>
      </c>
      <c r="E1002" s="31" t="s">
        <v>125</v>
      </c>
      <c r="F1002" s="47">
        <v>3573465</v>
      </c>
      <c r="G1002" s="110">
        <v>1465694.1</v>
      </c>
      <c r="H1002" s="32">
        <f t="shared" si="43"/>
        <v>41.01604744974416</v>
      </c>
      <c r="I1002" s="33">
        <v>602.7</v>
      </c>
      <c r="J1002" s="34"/>
    </row>
    <row r="1003" spans="1:9" s="35" customFormat="1" ht="12.75">
      <c r="A1003" s="36"/>
      <c r="B1003" s="36"/>
      <c r="C1003" s="64"/>
      <c r="D1003" s="72">
        <v>4430</v>
      </c>
      <c r="E1003" s="31" t="s">
        <v>130</v>
      </c>
      <c r="F1003" s="47">
        <v>3300</v>
      </c>
      <c r="G1003" s="110">
        <v>1995.03</v>
      </c>
      <c r="H1003" s="32">
        <f t="shared" si="43"/>
        <v>60.45545454545454</v>
      </c>
      <c r="I1003" s="33">
        <v>0</v>
      </c>
    </row>
    <row r="1004" spans="1:9" s="56" customFormat="1" ht="25.5">
      <c r="A1004" s="36"/>
      <c r="B1004" s="75"/>
      <c r="C1004" s="64"/>
      <c r="D1004" s="72">
        <v>4700</v>
      </c>
      <c r="E1004" s="31" t="s">
        <v>150</v>
      </c>
      <c r="F1004" s="47">
        <v>3000</v>
      </c>
      <c r="G1004" s="110">
        <v>497.39</v>
      </c>
      <c r="H1004" s="32">
        <f>G1004*100/F1004</f>
        <v>16.579666666666668</v>
      </c>
      <c r="I1004" s="33">
        <v>0</v>
      </c>
    </row>
    <row r="1005" spans="1:9" s="56" customFormat="1" ht="12.75">
      <c r="A1005" s="13"/>
      <c r="B1005" s="91">
        <v>90003</v>
      </c>
      <c r="C1005" s="8"/>
      <c r="D1005" s="9"/>
      <c r="E1005" s="25" t="s">
        <v>35</v>
      </c>
      <c r="F1005" s="89">
        <f>SUM(F1006:F1006)</f>
        <v>184670</v>
      </c>
      <c r="G1005" s="456">
        <f>SUM(G1006:G1006)</f>
        <v>53477.09</v>
      </c>
      <c r="H1005" s="26">
        <f t="shared" si="43"/>
        <v>28.95819028537391</v>
      </c>
      <c r="I1005" s="27">
        <f>SUM(I1006)</f>
        <v>8904.2</v>
      </c>
    </row>
    <row r="1006" spans="1:9" s="56" customFormat="1" ht="38.25">
      <c r="A1006" s="28"/>
      <c r="B1006" s="80"/>
      <c r="C1006" s="30"/>
      <c r="D1006" s="29"/>
      <c r="E1006" s="31" t="s">
        <v>92</v>
      </c>
      <c r="F1006" s="90">
        <f>SUM(F1008:F1017)</f>
        <v>184670</v>
      </c>
      <c r="G1006" s="90">
        <f>SUM(G1008:G1017)</f>
        <v>53477.09</v>
      </c>
      <c r="H1006" s="32">
        <f t="shared" si="43"/>
        <v>28.95819028537391</v>
      </c>
      <c r="I1006" s="33">
        <f>SUM(I1009:I1017)</f>
        <v>8904.2</v>
      </c>
    </row>
    <row r="1007" spans="1:10" s="18" customFormat="1" ht="12.75">
      <c r="A1007" s="62"/>
      <c r="B1007" s="63"/>
      <c r="C1007" s="395"/>
      <c r="D1007" s="69"/>
      <c r="E1007" s="71" t="s">
        <v>67</v>
      </c>
      <c r="F1007" s="350"/>
      <c r="G1007" s="182"/>
      <c r="H1007" s="347" t="s">
        <v>63</v>
      </c>
      <c r="I1007" s="67"/>
      <c r="J1007" s="17"/>
    </row>
    <row r="1008" spans="1:10" s="56" customFormat="1" ht="12.75">
      <c r="A1008" s="28"/>
      <c r="B1008" s="382"/>
      <c r="C1008" s="29"/>
      <c r="D1008" s="589">
        <v>4110</v>
      </c>
      <c r="E1008" s="174" t="s">
        <v>185</v>
      </c>
      <c r="F1008" s="142">
        <v>4340</v>
      </c>
      <c r="G1008" s="110">
        <v>0</v>
      </c>
      <c r="H1008" s="347">
        <f>G1008*100/F1008</f>
        <v>0</v>
      </c>
      <c r="I1008" s="110">
        <v>0</v>
      </c>
      <c r="J1008" s="55"/>
    </row>
    <row r="1009" spans="1:10" s="56" customFormat="1" ht="12.75">
      <c r="A1009" s="109"/>
      <c r="B1009" s="28"/>
      <c r="C1009" s="29"/>
      <c r="D1009" s="589">
        <v>4120</v>
      </c>
      <c r="E1009" s="174" t="s">
        <v>186</v>
      </c>
      <c r="F1009" s="146">
        <v>630</v>
      </c>
      <c r="G1009" s="110">
        <v>0</v>
      </c>
      <c r="H1009" s="347">
        <f>G1009*100/F1009</f>
        <v>0</v>
      </c>
      <c r="I1009" s="110">
        <v>0</v>
      </c>
      <c r="J1009" s="55"/>
    </row>
    <row r="1010" spans="1:10" s="56" customFormat="1" ht="25.5">
      <c r="A1010" s="371"/>
      <c r="B1010" s="529"/>
      <c r="C1010" s="95"/>
      <c r="D1010" s="601">
        <v>4170</v>
      </c>
      <c r="E1010" s="174" t="s">
        <v>252</v>
      </c>
      <c r="F1010" s="169">
        <v>25200</v>
      </c>
      <c r="G1010" s="110">
        <v>12271</v>
      </c>
      <c r="H1010" s="349">
        <f>G1010*100/F1010</f>
        <v>48.69444444444444</v>
      </c>
      <c r="I1010" s="110">
        <v>329</v>
      </c>
      <c r="J1010" s="55"/>
    </row>
    <row r="1011" spans="1:10" s="35" customFormat="1" ht="12.75">
      <c r="A1011" s="15" t="s">
        <v>60</v>
      </c>
      <c r="B1011" s="16">
        <v>40</v>
      </c>
      <c r="C1011" s="55"/>
      <c r="D1011" s="55"/>
      <c r="E1011" s="78"/>
      <c r="F1011" s="55"/>
      <c r="G1011" s="438"/>
      <c r="H1011" s="79" t="s">
        <v>63</v>
      </c>
      <c r="I1011" s="77"/>
      <c r="J1011" s="34"/>
    </row>
    <row r="1012" spans="1:9" s="5" customFormat="1" ht="13.5" thickBot="1">
      <c r="A1012" s="15"/>
      <c r="B1012" s="16"/>
      <c r="C1012" s="55"/>
      <c r="D1012" s="55"/>
      <c r="E1012" s="78"/>
      <c r="F1012" s="55"/>
      <c r="G1012" s="438"/>
      <c r="H1012" s="79"/>
      <c r="I1012" s="77"/>
    </row>
    <row r="1013" spans="1:10" s="35" customFormat="1" ht="13.5" thickBot="1">
      <c r="A1013" s="19" t="s">
        <v>29</v>
      </c>
      <c r="B1013" s="20" t="s">
        <v>56</v>
      </c>
      <c r="C1013" s="709" t="s">
        <v>39</v>
      </c>
      <c r="D1013" s="710"/>
      <c r="E1013" s="21" t="s">
        <v>28</v>
      </c>
      <c r="F1013" s="20" t="s">
        <v>64</v>
      </c>
      <c r="G1013" s="366" t="s">
        <v>65</v>
      </c>
      <c r="H1013" s="22" t="s">
        <v>66</v>
      </c>
      <c r="I1013" s="192" t="s">
        <v>71</v>
      </c>
      <c r="J1013" s="34"/>
    </row>
    <row r="1014" spans="1:10" s="35" customFormat="1" ht="12.75">
      <c r="A1014" s="62"/>
      <c r="B1014" s="36"/>
      <c r="C1014" s="53"/>
      <c r="D1014" s="394">
        <v>4210</v>
      </c>
      <c r="E1014" s="54" t="s">
        <v>122</v>
      </c>
      <c r="F1014" s="47">
        <v>14000</v>
      </c>
      <c r="G1014" s="110">
        <v>0</v>
      </c>
      <c r="H1014" s="32">
        <f aca="true" t="shared" si="44" ref="H1014:H1019">G1014*100/F1014</f>
        <v>0</v>
      </c>
      <c r="I1014" s="33">
        <v>0</v>
      </c>
      <c r="J1014" s="34"/>
    </row>
    <row r="1015" spans="1:9" s="35" customFormat="1" ht="12.75">
      <c r="A1015" s="36"/>
      <c r="B1015" s="81"/>
      <c r="C1015" s="64"/>
      <c r="D1015" s="72">
        <v>4260</v>
      </c>
      <c r="E1015" s="31" t="s">
        <v>126</v>
      </c>
      <c r="F1015" s="47">
        <v>8000</v>
      </c>
      <c r="G1015" s="110">
        <v>2163.23</v>
      </c>
      <c r="H1015" s="32">
        <f t="shared" si="44"/>
        <v>27.040375</v>
      </c>
      <c r="I1015" s="33">
        <v>0</v>
      </c>
    </row>
    <row r="1016" spans="1:10" s="35" customFormat="1" ht="12.75">
      <c r="A1016" s="36"/>
      <c r="B1016" s="81"/>
      <c r="C1016" s="64"/>
      <c r="D1016" s="72">
        <v>4270</v>
      </c>
      <c r="E1016" s="31" t="s">
        <v>123</v>
      </c>
      <c r="F1016" s="47">
        <v>8000</v>
      </c>
      <c r="G1016" s="110">
        <v>0</v>
      </c>
      <c r="H1016" s="32">
        <f t="shared" si="44"/>
        <v>0</v>
      </c>
      <c r="I1016" s="33">
        <v>0</v>
      </c>
      <c r="J1016" s="34"/>
    </row>
    <row r="1017" spans="1:10" s="35" customFormat="1" ht="12.75">
      <c r="A1017" s="36"/>
      <c r="B1017" s="352"/>
      <c r="C1017" s="64"/>
      <c r="D1017" s="72">
        <v>4300</v>
      </c>
      <c r="E1017" s="31" t="s">
        <v>125</v>
      </c>
      <c r="F1017" s="47">
        <v>124500</v>
      </c>
      <c r="G1017" s="110">
        <v>39042.86</v>
      </c>
      <c r="H1017" s="32">
        <f t="shared" si="44"/>
        <v>31.359726907630524</v>
      </c>
      <c r="I1017" s="33">
        <v>8575.2</v>
      </c>
      <c r="J1017" s="34"/>
    </row>
    <row r="1018" spans="1:10" s="35" customFormat="1" ht="12.75">
      <c r="A1018" s="13"/>
      <c r="B1018" s="91">
        <v>90004</v>
      </c>
      <c r="C1018" s="2"/>
      <c r="D1018" s="3"/>
      <c r="E1018" s="92" t="s">
        <v>31</v>
      </c>
      <c r="F1018" s="180">
        <f>SUM(F1024,F1019)</f>
        <v>740859</v>
      </c>
      <c r="G1018" s="180">
        <f>SUM(G1024,G1019)</f>
        <v>158856.62</v>
      </c>
      <c r="H1018" s="26">
        <f t="shared" si="44"/>
        <v>21.442220449505236</v>
      </c>
      <c r="I1018" s="58">
        <f>SUM(I1024,I1019)</f>
        <v>51712</v>
      </c>
      <c r="J1018" s="34"/>
    </row>
    <row r="1019" spans="1:9" s="5" customFormat="1" ht="25.5">
      <c r="A1019" s="28"/>
      <c r="B1019" s="29"/>
      <c r="C1019" s="30"/>
      <c r="D1019" s="29"/>
      <c r="E1019" s="31" t="s">
        <v>120</v>
      </c>
      <c r="F1019" s="90">
        <f>SUM(F1021:F1023)</f>
        <v>633300</v>
      </c>
      <c r="G1019" s="90">
        <f>SUM(G1021:G1023)</f>
        <v>156056.62</v>
      </c>
      <c r="H1019" s="32">
        <f t="shared" si="44"/>
        <v>24.641815885046583</v>
      </c>
      <c r="I1019" s="33">
        <f>SUM(I1021:I1023)</f>
        <v>51712</v>
      </c>
    </row>
    <row r="1020" spans="1:13" s="35" customFormat="1" ht="12.75">
      <c r="A1020" s="36"/>
      <c r="B1020" s="351"/>
      <c r="C1020" s="34"/>
      <c r="D1020" s="34"/>
      <c r="E1020" s="66" t="s">
        <v>67</v>
      </c>
      <c r="F1020" s="350"/>
      <c r="G1020" s="182"/>
      <c r="H1020" s="347" t="s">
        <v>63</v>
      </c>
      <c r="I1020" s="67"/>
      <c r="K1020" s="385">
        <f>SUM(F1033:F1035)</f>
        <v>1652000</v>
      </c>
      <c r="L1020" s="321">
        <f>SUM(G1033:G1035)</f>
        <v>591569.4600000001</v>
      </c>
      <c r="M1020" s="321">
        <f>SUM(I1033:I1035)</f>
        <v>118731.77</v>
      </c>
    </row>
    <row r="1021" spans="1:9" s="11" customFormat="1" ht="12.75">
      <c r="A1021" s="62"/>
      <c r="B1021" s="36"/>
      <c r="C1021" s="64"/>
      <c r="D1021" s="72">
        <v>4210</v>
      </c>
      <c r="E1021" s="31" t="s">
        <v>122</v>
      </c>
      <c r="F1021" s="47">
        <v>85800</v>
      </c>
      <c r="G1021" s="110">
        <v>1079.6</v>
      </c>
      <c r="H1021" s="148">
        <f>G1021*100/F1021</f>
        <v>1.2582750582750581</v>
      </c>
      <c r="I1021" s="33">
        <v>1600</v>
      </c>
    </row>
    <row r="1022" spans="1:9" s="35" customFormat="1" ht="12.75">
      <c r="A1022" s="36"/>
      <c r="B1022" s="81"/>
      <c r="C1022" s="64"/>
      <c r="D1022" s="72">
        <v>4260</v>
      </c>
      <c r="E1022" s="31" t="s">
        <v>126</v>
      </c>
      <c r="F1022" s="47">
        <v>6000</v>
      </c>
      <c r="G1022" s="110">
        <v>734.62</v>
      </c>
      <c r="H1022" s="32">
        <f>G1022*100/F1022</f>
        <v>12.243666666666666</v>
      </c>
      <c r="I1022" s="33">
        <v>0</v>
      </c>
    </row>
    <row r="1023" spans="1:10" s="35" customFormat="1" ht="12.75">
      <c r="A1023" s="36"/>
      <c r="B1023" s="352"/>
      <c r="C1023" s="64"/>
      <c r="D1023" s="72">
        <v>4300</v>
      </c>
      <c r="E1023" s="31" t="s">
        <v>125</v>
      </c>
      <c r="F1023" s="47">
        <v>541500</v>
      </c>
      <c r="G1023" s="110">
        <v>154242.4</v>
      </c>
      <c r="H1023" s="32">
        <f>G1023*100/F1023</f>
        <v>28.48428439519852</v>
      </c>
      <c r="I1023" s="33">
        <v>50112</v>
      </c>
      <c r="J1023" s="34"/>
    </row>
    <row r="1024" spans="1:9" s="5" customFormat="1" ht="12.75">
      <c r="A1024" s="28"/>
      <c r="B1024" s="80"/>
      <c r="C1024" s="30"/>
      <c r="D1024" s="29"/>
      <c r="E1024" s="31" t="s">
        <v>13</v>
      </c>
      <c r="F1024" s="90">
        <f>SUM(F1026)</f>
        <v>107559</v>
      </c>
      <c r="G1024" s="90">
        <f>SUM(G1026)</f>
        <v>2800</v>
      </c>
      <c r="H1024" s="32">
        <f>G1024*100/F1024</f>
        <v>2.6032224174639036</v>
      </c>
      <c r="I1024" s="67">
        <f>SUM(I1026)</f>
        <v>0</v>
      </c>
    </row>
    <row r="1025" spans="1:13" s="131" customFormat="1" ht="12.75">
      <c r="A1025" s="62"/>
      <c r="B1025" s="63"/>
      <c r="C1025" s="38"/>
      <c r="D1025" s="38"/>
      <c r="E1025" s="39" t="s">
        <v>67</v>
      </c>
      <c r="F1025" s="40"/>
      <c r="G1025" s="156"/>
      <c r="H1025" s="49" t="s">
        <v>63</v>
      </c>
      <c r="I1025" s="48"/>
      <c r="K1025" s="397">
        <f>SUM(F1034:F1066)</f>
        <v>34715037</v>
      </c>
      <c r="L1025" s="309">
        <f>SUM(G1034:G1066)</f>
        <v>20941647.009999998</v>
      </c>
      <c r="M1025" s="309">
        <f>SUM(I1034:I1066)</f>
        <v>71684.35</v>
      </c>
    </row>
    <row r="1026" spans="1:9" s="35" customFormat="1" ht="12.75">
      <c r="A1026" s="62"/>
      <c r="B1026" s="36"/>
      <c r="C1026" s="331"/>
      <c r="D1026" s="284">
        <v>6050</v>
      </c>
      <c r="E1026" s="359" t="s">
        <v>189</v>
      </c>
      <c r="F1026" s="184">
        <v>107559</v>
      </c>
      <c r="G1026" s="477">
        <v>2800</v>
      </c>
      <c r="H1026" s="96">
        <f>G1026*100/F1026</f>
        <v>2.6032224174639036</v>
      </c>
      <c r="I1026" s="165">
        <v>0</v>
      </c>
    </row>
    <row r="1027" spans="1:13" s="35" customFormat="1" ht="12.75">
      <c r="A1027" s="62"/>
      <c r="B1027" s="36"/>
      <c r="C1027" s="34"/>
      <c r="D1027" s="34"/>
      <c r="E1027" s="66" t="s">
        <v>67</v>
      </c>
      <c r="F1027" s="350"/>
      <c r="G1027" s="182"/>
      <c r="H1027" s="347" t="s">
        <v>63</v>
      </c>
      <c r="I1027" s="67"/>
      <c r="K1027" s="385">
        <f>SUM(F1046:F1047)</f>
        <v>0</v>
      </c>
      <c r="L1027" s="321">
        <f>SUM(G1046:G1047)</f>
        <v>0</v>
      </c>
      <c r="M1027" s="321">
        <f>SUM(I1046:I1047)</f>
        <v>0</v>
      </c>
    </row>
    <row r="1028" spans="1:11" s="131" customFormat="1" ht="25.5">
      <c r="A1028" s="193"/>
      <c r="B1028" s="42"/>
      <c r="C1028" s="43"/>
      <c r="D1028" s="202"/>
      <c r="E1028" s="445" t="s">
        <v>348</v>
      </c>
      <c r="F1028" s="338" t="s">
        <v>63</v>
      </c>
      <c r="G1028" s="471">
        <v>0</v>
      </c>
      <c r="H1028" s="315" t="s">
        <v>63</v>
      </c>
      <c r="I1028" s="214">
        <v>0</v>
      </c>
      <c r="K1028" s="309">
        <f>SUM(G1028:G1029)</f>
        <v>2800</v>
      </c>
    </row>
    <row r="1029" spans="1:9" s="131" customFormat="1" ht="26.25" thickBot="1">
      <c r="A1029" s="42"/>
      <c r="B1029" s="88"/>
      <c r="C1029" s="82"/>
      <c r="D1029" s="88"/>
      <c r="E1029" s="445" t="s">
        <v>333</v>
      </c>
      <c r="F1029" s="338" t="s">
        <v>63</v>
      </c>
      <c r="G1029" s="471">
        <v>2800</v>
      </c>
      <c r="H1029" s="315" t="s">
        <v>63</v>
      </c>
      <c r="I1029" s="214">
        <v>0</v>
      </c>
    </row>
    <row r="1030" spans="1:10" s="35" customFormat="1" ht="12.75">
      <c r="A1030" s="13"/>
      <c r="B1030" s="91">
        <v>90015</v>
      </c>
      <c r="C1030" s="2"/>
      <c r="D1030" s="3"/>
      <c r="E1030" s="92" t="s">
        <v>30</v>
      </c>
      <c r="F1030" s="84">
        <f>SUM(F1036,F1031)</f>
        <v>3372305</v>
      </c>
      <c r="G1030" s="84">
        <f>SUM(G1036,G1031)</f>
        <v>2191569.46</v>
      </c>
      <c r="H1030" s="26">
        <f>G1030*100/F1030</f>
        <v>64.98728495791454</v>
      </c>
      <c r="I1030" s="633">
        <f>SUM(I1036,I1031)</f>
        <v>118731.77</v>
      </c>
      <c r="J1030" s="34"/>
    </row>
    <row r="1031" spans="1:10" s="35" customFormat="1" ht="38.25">
      <c r="A1031" s="28"/>
      <c r="B1031" s="80"/>
      <c r="C1031" s="30"/>
      <c r="D1031" s="29"/>
      <c r="E1031" s="31" t="s">
        <v>93</v>
      </c>
      <c r="F1031" s="90">
        <f>SUM(F1033:F1035)</f>
        <v>1652000</v>
      </c>
      <c r="G1031" s="144">
        <f>SUM(G1033:G1035)</f>
        <v>591569.4600000001</v>
      </c>
      <c r="H1031" s="32">
        <f>G1031*100/F1031</f>
        <v>35.80928934624698</v>
      </c>
      <c r="I1031" s="33">
        <f>SUM(I1033:I1035)</f>
        <v>118731.77</v>
      </c>
      <c r="J1031" s="34"/>
    </row>
    <row r="1032" spans="1:10" s="35" customFormat="1" ht="12.75">
      <c r="A1032" s="36"/>
      <c r="B1032" s="63"/>
      <c r="C1032" s="34"/>
      <c r="D1032" s="34"/>
      <c r="E1032" s="66" t="s">
        <v>67</v>
      </c>
      <c r="F1032" s="350"/>
      <c r="G1032" s="182"/>
      <c r="H1032" s="347" t="s">
        <v>63</v>
      </c>
      <c r="I1032" s="67"/>
      <c r="J1032" s="34"/>
    </row>
    <row r="1033" spans="1:9" s="35" customFormat="1" ht="12.75">
      <c r="A1033" s="36"/>
      <c r="B1033" s="36"/>
      <c r="C1033" s="64"/>
      <c r="D1033" s="72">
        <v>4260</v>
      </c>
      <c r="E1033" s="31" t="s">
        <v>126</v>
      </c>
      <c r="F1033" s="47">
        <v>800000</v>
      </c>
      <c r="G1033" s="110">
        <v>318435.09</v>
      </c>
      <c r="H1033" s="32">
        <f>G1033*100/F1033</f>
        <v>39.80438625000001</v>
      </c>
      <c r="I1033" s="33">
        <v>49147.42</v>
      </c>
    </row>
    <row r="1034" spans="1:9" s="35" customFormat="1" ht="12.75">
      <c r="A1034" s="36"/>
      <c r="B1034" s="36"/>
      <c r="C1034" s="64"/>
      <c r="D1034" s="72">
        <v>4270</v>
      </c>
      <c r="E1034" s="31" t="s">
        <v>123</v>
      </c>
      <c r="F1034" s="47">
        <v>800000</v>
      </c>
      <c r="G1034" s="110">
        <v>273034.59</v>
      </c>
      <c r="H1034" s="32">
        <f>G1034*100/F1034</f>
        <v>34.129323750000005</v>
      </c>
      <c r="I1034" s="33">
        <v>69584.35</v>
      </c>
    </row>
    <row r="1035" spans="1:9" s="35" customFormat="1" ht="12.75">
      <c r="A1035" s="36"/>
      <c r="B1035" s="352"/>
      <c r="C1035" s="64"/>
      <c r="D1035" s="72">
        <v>4300</v>
      </c>
      <c r="E1035" s="31" t="s">
        <v>125</v>
      </c>
      <c r="F1035" s="47">
        <v>52000</v>
      </c>
      <c r="G1035" s="110">
        <v>99.78</v>
      </c>
      <c r="H1035" s="32">
        <f>G1035*100/F1035</f>
        <v>0.19188461538461538</v>
      </c>
      <c r="I1035" s="33">
        <v>0</v>
      </c>
    </row>
    <row r="1036" spans="1:9" s="5" customFormat="1" ht="12.75">
      <c r="A1036" s="28"/>
      <c r="B1036" s="80"/>
      <c r="C1036" s="30"/>
      <c r="D1036" s="29"/>
      <c r="E1036" s="31" t="s">
        <v>13</v>
      </c>
      <c r="F1036" s="90">
        <f>SUM(F1038,F1044,)</f>
        <v>1720305</v>
      </c>
      <c r="G1036" s="90">
        <f>SUM(G1038,G1044,)</f>
        <v>1600000</v>
      </c>
      <c r="H1036" s="32">
        <f>G1036*100/F1036</f>
        <v>93.0067633355713</v>
      </c>
      <c r="I1036" s="634">
        <f>SUM(I1038,I1044,)</f>
        <v>0</v>
      </c>
    </row>
    <row r="1037" spans="1:13" s="131" customFormat="1" ht="12.75">
      <c r="A1037" s="36"/>
      <c r="B1037" s="63"/>
      <c r="C1037" s="38"/>
      <c r="D1037" s="38"/>
      <c r="E1037" s="39" t="s">
        <v>67</v>
      </c>
      <c r="F1037" s="40"/>
      <c r="G1037" s="156"/>
      <c r="H1037" s="49" t="s">
        <v>63</v>
      </c>
      <c r="I1037" s="48"/>
      <c r="K1037" s="397">
        <f>SUM(F1039:F1078)</f>
        <v>53642894</v>
      </c>
      <c r="L1037" s="309">
        <f>SUM(G1039:G1078)</f>
        <v>32382116.639999997</v>
      </c>
      <c r="M1037" s="309">
        <f>SUM(I1039:I1078)</f>
        <v>2100</v>
      </c>
    </row>
    <row r="1038" spans="1:10" s="44" customFormat="1" ht="38.25">
      <c r="A1038" s="75"/>
      <c r="B1038" s="352"/>
      <c r="C1038" s="638"/>
      <c r="D1038" s="284">
        <v>6030</v>
      </c>
      <c r="E1038" s="359" t="s">
        <v>334</v>
      </c>
      <c r="F1038" s="324">
        <v>1600000</v>
      </c>
      <c r="G1038" s="324">
        <v>1600000</v>
      </c>
      <c r="H1038" s="96">
        <f>G1038*100/F1038</f>
        <v>100</v>
      </c>
      <c r="I1038" s="33">
        <f>SUM(I1043)</f>
        <v>0</v>
      </c>
      <c r="J1038" s="43"/>
    </row>
    <row r="1039" spans="1:9" s="35" customFormat="1" ht="12.75">
      <c r="A1039" s="15" t="s">
        <v>60</v>
      </c>
      <c r="B1039" s="16">
        <v>41</v>
      </c>
      <c r="C1039" s="55"/>
      <c r="D1039" s="55"/>
      <c r="E1039" s="78"/>
      <c r="F1039" s="55"/>
      <c r="G1039" s="438"/>
      <c r="H1039" s="79" t="s">
        <v>63</v>
      </c>
      <c r="I1039" s="77"/>
    </row>
    <row r="1040" spans="1:9" s="35" customFormat="1" ht="13.5" thickBot="1">
      <c r="A1040" s="15"/>
      <c r="B1040" s="16"/>
      <c r="C1040" s="55"/>
      <c r="D1040" s="55"/>
      <c r="E1040" s="78"/>
      <c r="F1040" s="55"/>
      <c r="G1040" s="438"/>
      <c r="H1040" s="79"/>
      <c r="I1040" s="77"/>
    </row>
    <row r="1041" spans="1:9" s="35" customFormat="1" ht="13.5" thickBot="1">
      <c r="A1041" s="19" t="s">
        <v>29</v>
      </c>
      <c r="B1041" s="20" t="s">
        <v>56</v>
      </c>
      <c r="C1041" s="707" t="s">
        <v>39</v>
      </c>
      <c r="D1041" s="708"/>
      <c r="E1041" s="21" t="s">
        <v>28</v>
      </c>
      <c r="F1041" s="20" t="s">
        <v>64</v>
      </c>
      <c r="G1041" s="366" t="s">
        <v>65</v>
      </c>
      <c r="H1041" s="22" t="s">
        <v>66</v>
      </c>
      <c r="I1041" s="192" t="s">
        <v>71</v>
      </c>
    </row>
    <row r="1042" spans="1:13" s="35" customFormat="1" ht="12.75">
      <c r="A1042" s="36"/>
      <c r="B1042" s="36"/>
      <c r="C1042" s="34"/>
      <c r="D1042" s="34"/>
      <c r="E1042" s="618" t="s">
        <v>67</v>
      </c>
      <c r="F1042" s="617"/>
      <c r="G1042" s="182"/>
      <c r="H1042" s="347" t="s">
        <v>63</v>
      </c>
      <c r="I1042" s="67"/>
      <c r="K1042" s="385">
        <f>SUM(F1049:F1051)</f>
        <v>761201</v>
      </c>
      <c r="L1042" s="321">
        <f>SUM(G1049:G1051)</f>
        <v>304461.62</v>
      </c>
      <c r="M1042" s="321">
        <f>SUM(I1049:I1051)</f>
        <v>700</v>
      </c>
    </row>
    <row r="1043" spans="1:11" s="35" customFormat="1" ht="25.5">
      <c r="A1043" s="42"/>
      <c r="B1043" s="43"/>
      <c r="C1043" s="277"/>
      <c r="D1043" s="88"/>
      <c r="E1043" s="460" t="s">
        <v>262</v>
      </c>
      <c r="F1043" s="216">
        <v>1600000</v>
      </c>
      <c r="G1043" s="471">
        <v>1600000</v>
      </c>
      <c r="H1043" s="315" t="s">
        <v>63</v>
      </c>
      <c r="I1043" s="214">
        <v>0</v>
      </c>
      <c r="K1043" s="321" t="e">
        <f>SUM(#REF!,#REF!,#REF!)</f>
        <v>#REF!</v>
      </c>
    </row>
    <row r="1044" spans="1:9" s="35" customFormat="1" ht="12.75">
      <c r="A1044" s="36"/>
      <c r="B1044" s="36"/>
      <c r="C1044" s="331"/>
      <c r="D1044" s="284">
        <v>6050</v>
      </c>
      <c r="E1044" s="359" t="s">
        <v>189</v>
      </c>
      <c r="F1044" s="184">
        <v>120305</v>
      </c>
      <c r="G1044" s="477">
        <v>0</v>
      </c>
      <c r="H1044" s="96">
        <f>G1044*100/F1044</f>
        <v>0</v>
      </c>
      <c r="I1044" s="165">
        <v>0</v>
      </c>
    </row>
    <row r="1045" spans="1:13" s="35" customFormat="1" ht="12.75">
      <c r="A1045" s="36"/>
      <c r="B1045" s="36"/>
      <c r="C1045" s="34"/>
      <c r="D1045" s="34"/>
      <c r="E1045" s="66" t="s">
        <v>67</v>
      </c>
      <c r="F1045" s="350"/>
      <c r="G1045" s="182"/>
      <c r="H1045" s="347" t="s">
        <v>63</v>
      </c>
      <c r="I1045" s="67"/>
      <c r="K1045" s="385">
        <f>SUM(F1052:F1054)</f>
        <v>21000</v>
      </c>
      <c r="L1045" s="321">
        <f>SUM(G1052:G1054)</f>
        <v>21000</v>
      </c>
      <c r="M1045" s="321">
        <f>SUM(I1052:I1054)</f>
        <v>0</v>
      </c>
    </row>
    <row r="1046" spans="1:9" s="131" customFormat="1" ht="12.75">
      <c r="A1046" s="42"/>
      <c r="B1046" s="202"/>
      <c r="C1046" s="43"/>
      <c r="D1046" s="202"/>
      <c r="E1046" s="445" t="s">
        <v>261</v>
      </c>
      <c r="F1046" s="338" t="s">
        <v>63</v>
      </c>
      <c r="G1046" s="471">
        <v>0</v>
      </c>
      <c r="H1046" s="315" t="s">
        <v>63</v>
      </c>
      <c r="I1046" s="214">
        <v>0</v>
      </c>
    </row>
    <row r="1047" spans="1:12" s="131" customFormat="1" ht="25.5">
      <c r="A1047" s="42"/>
      <c r="B1047" s="203"/>
      <c r="C1047" s="82"/>
      <c r="D1047" s="88"/>
      <c r="E1047" s="445" t="s">
        <v>349</v>
      </c>
      <c r="F1047" s="338" t="s">
        <v>63</v>
      </c>
      <c r="G1047" s="471">
        <v>0</v>
      </c>
      <c r="H1047" s="315" t="s">
        <v>63</v>
      </c>
      <c r="I1047" s="214">
        <v>0</v>
      </c>
      <c r="L1047" s="309">
        <f>SUM(I1046:I1053)</f>
        <v>1400</v>
      </c>
    </row>
    <row r="1048" spans="1:10" s="18" customFormat="1" ht="12.75">
      <c r="A1048" s="13"/>
      <c r="B1048" s="91">
        <v>90095</v>
      </c>
      <c r="C1048" s="2"/>
      <c r="D1048" s="3"/>
      <c r="E1048" s="92" t="s">
        <v>46</v>
      </c>
      <c r="F1048" s="212">
        <f>SUM(F1049,F1065)</f>
        <v>14031863</v>
      </c>
      <c r="G1048" s="212">
        <f>SUM(G1049,G1065)</f>
        <v>7782025.51</v>
      </c>
      <c r="H1048" s="346">
        <f>G1048*100/F1048</f>
        <v>55.459674242828626</v>
      </c>
      <c r="I1048" s="512">
        <f>SUM(I1049,I1065)</f>
        <v>700</v>
      </c>
      <c r="J1048" s="17"/>
    </row>
    <row r="1049" spans="1:9" s="35" customFormat="1" ht="76.5">
      <c r="A1049" s="28"/>
      <c r="B1049" s="29"/>
      <c r="C1049" s="30"/>
      <c r="D1049" s="29"/>
      <c r="E1049" s="31" t="s">
        <v>221</v>
      </c>
      <c r="F1049" s="90">
        <f>SUM(F1051,F1054,F1057:F1061)</f>
        <v>758701</v>
      </c>
      <c r="G1049" s="90">
        <f>SUM(G1051,G1054,G1057:G1061)</f>
        <v>304461.62</v>
      </c>
      <c r="H1049" s="32">
        <f>G1049*100/F1049</f>
        <v>40.12932894513122</v>
      </c>
      <c r="I1049" s="33">
        <f>SUM(I1051,I1054,I1057:I1061)</f>
        <v>700</v>
      </c>
    </row>
    <row r="1050" spans="1:9" s="131" customFormat="1" ht="12.75">
      <c r="A1050" s="36"/>
      <c r="B1050" s="351"/>
      <c r="C1050" s="38"/>
      <c r="D1050" s="38"/>
      <c r="E1050" s="39" t="s">
        <v>67</v>
      </c>
      <c r="F1050" s="40"/>
      <c r="G1050" s="156"/>
      <c r="H1050" s="51" t="s">
        <v>63</v>
      </c>
      <c r="I1050" s="48"/>
    </row>
    <row r="1051" spans="1:11" s="44" customFormat="1" ht="12.75">
      <c r="A1051" s="36"/>
      <c r="B1051" s="81"/>
      <c r="C1051" s="166"/>
      <c r="D1051" s="158">
        <v>2820</v>
      </c>
      <c r="E1051" s="159" t="s">
        <v>36</v>
      </c>
      <c r="F1051" s="179">
        <v>2500</v>
      </c>
      <c r="G1051" s="468">
        <v>0</v>
      </c>
      <c r="H1051" s="51">
        <f>G1051*100/F1051</f>
        <v>0</v>
      </c>
      <c r="I1051" s="127">
        <v>0</v>
      </c>
      <c r="K1051" s="320" t="s">
        <v>63</v>
      </c>
    </row>
    <row r="1052" spans="1:9" s="44" customFormat="1" ht="12.75">
      <c r="A1052" s="62"/>
      <c r="B1052" s="36"/>
      <c r="C1052" s="34"/>
      <c r="D1052" s="34"/>
      <c r="E1052" s="161" t="s">
        <v>27</v>
      </c>
      <c r="F1052" s="34"/>
      <c r="G1052" s="440"/>
      <c r="H1052" s="114" t="s">
        <v>63</v>
      </c>
      <c r="I1052" s="121"/>
    </row>
    <row r="1053" spans="1:9" s="44" customFormat="1" ht="12.75">
      <c r="A1053" s="59"/>
      <c r="B1053" s="28"/>
      <c r="C1053" s="381"/>
      <c r="D1053" s="381"/>
      <c r="E1053" s="383" t="s">
        <v>86</v>
      </c>
      <c r="F1053" s="99"/>
      <c r="G1053" s="435"/>
      <c r="H1053" s="23"/>
      <c r="I1053" s="115"/>
    </row>
    <row r="1054" spans="1:10" s="35" customFormat="1" ht="12.75">
      <c r="A1054" s="36"/>
      <c r="B1054" s="81"/>
      <c r="C1054" s="34"/>
      <c r="D1054" s="330">
        <v>2830</v>
      </c>
      <c r="E1054" s="292" t="s">
        <v>198</v>
      </c>
      <c r="F1054" s="500">
        <v>21000</v>
      </c>
      <c r="G1054" s="492">
        <v>21000</v>
      </c>
      <c r="H1054" s="49">
        <f>G1054*100/F1054</f>
        <v>100</v>
      </c>
      <c r="I1054" s="121">
        <v>0</v>
      </c>
      <c r="J1054" s="34"/>
    </row>
    <row r="1055" spans="1:10" s="35" customFormat="1" ht="12.75">
      <c r="A1055" s="36"/>
      <c r="B1055" s="81"/>
      <c r="C1055" s="34"/>
      <c r="D1055" s="81"/>
      <c r="E1055" s="292" t="s">
        <v>27</v>
      </c>
      <c r="F1055" s="34"/>
      <c r="G1055" s="492"/>
      <c r="H1055" s="49" t="s">
        <v>63</v>
      </c>
      <c r="I1055" s="121"/>
      <c r="J1055" s="34"/>
    </row>
    <row r="1056" spans="1:10" s="35" customFormat="1" ht="38.25">
      <c r="A1056" s="36"/>
      <c r="B1056" s="81"/>
      <c r="C1056" s="99"/>
      <c r="D1056" s="352"/>
      <c r="E1056" s="293" t="s">
        <v>119</v>
      </c>
      <c r="F1056" s="304"/>
      <c r="G1056" s="469"/>
      <c r="H1056" s="32" t="s">
        <v>63</v>
      </c>
      <c r="I1056" s="115"/>
      <c r="J1056" s="34"/>
    </row>
    <row r="1057" spans="1:10" s="35" customFormat="1" ht="25.5">
      <c r="A1057" s="132"/>
      <c r="B1057" s="172"/>
      <c r="C1057" s="173"/>
      <c r="D1057" s="70">
        <v>4170</v>
      </c>
      <c r="E1057" s="31" t="s">
        <v>190</v>
      </c>
      <c r="F1057" s="169">
        <v>2000</v>
      </c>
      <c r="G1057" s="110">
        <v>0</v>
      </c>
      <c r="H1057" s="148">
        <f aca="true" t="shared" si="45" ref="H1057:H1065">G1057*100/F1057</f>
        <v>0</v>
      </c>
      <c r="I1057" s="129">
        <v>0</v>
      </c>
      <c r="J1057" s="34"/>
    </row>
    <row r="1058" spans="1:9" s="35" customFormat="1" ht="12.75">
      <c r="A1058" s="36"/>
      <c r="B1058" s="81"/>
      <c r="C1058" s="64"/>
      <c r="D1058" s="72">
        <v>4210</v>
      </c>
      <c r="E1058" s="31" t="s">
        <v>122</v>
      </c>
      <c r="F1058" s="47">
        <v>27461</v>
      </c>
      <c r="G1058" s="110">
        <v>13103.6</v>
      </c>
      <c r="H1058" s="32">
        <f t="shared" si="45"/>
        <v>47.71712610611412</v>
      </c>
      <c r="I1058" s="33">
        <v>700</v>
      </c>
    </row>
    <row r="1059" spans="1:9" s="35" customFormat="1" ht="12.75">
      <c r="A1059" s="36"/>
      <c r="B1059" s="81"/>
      <c r="C1059" s="64"/>
      <c r="D1059" s="72">
        <v>4270</v>
      </c>
      <c r="E1059" s="31" t="s">
        <v>123</v>
      </c>
      <c r="F1059" s="47">
        <v>50000</v>
      </c>
      <c r="G1059" s="110">
        <v>35000</v>
      </c>
      <c r="H1059" s="32">
        <f t="shared" si="45"/>
        <v>70</v>
      </c>
      <c r="I1059" s="33">
        <v>0</v>
      </c>
    </row>
    <row r="1060" spans="1:11" s="35" customFormat="1" ht="12.75">
      <c r="A1060" s="36"/>
      <c r="B1060" s="81"/>
      <c r="C1060" s="64"/>
      <c r="D1060" s="72">
        <v>4300</v>
      </c>
      <c r="E1060" s="31" t="s">
        <v>125</v>
      </c>
      <c r="F1060" s="47">
        <v>252940</v>
      </c>
      <c r="G1060" s="110">
        <v>141944.02</v>
      </c>
      <c r="H1060" s="148">
        <f t="shared" si="45"/>
        <v>56.11766426820589</v>
      </c>
      <c r="I1060" s="33">
        <v>0</v>
      </c>
      <c r="J1060" s="34"/>
      <c r="K1060" s="321" t="e">
        <f>SUM(K1070,G1067)</f>
        <v>#REF!</v>
      </c>
    </row>
    <row r="1061" spans="1:11" s="44" customFormat="1" ht="12.75">
      <c r="A1061" s="75"/>
      <c r="B1061" s="352"/>
      <c r="C1061" s="64"/>
      <c r="D1061" s="72">
        <v>4430</v>
      </c>
      <c r="E1061" s="31" t="s">
        <v>130</v>
      </c>
      <c r="F1061" s="47">
        <v>402800</v>
      </c>
      <c r="G1061" s="110">
        <v>93414</v>
      </c>
      <c r="H1061" s="148">
        <f t="shared" si="45"/>
        <v>23.19116186693148</v>
      </c>
      <c r="I1061" s="33">
        <v>0</v>
      </c>
      <c r="J1061" s="43"/>
      <c r="K1061" s="320">
        <f>SUM(G1070:G1070)</f>
        <v>5418000</v>
      </c>
    </row>
    <row r="1062" spans="1:9" s="35" customFormat="1" ht="12.75">
      <c r="A1062" s="15" t="s">
        <v>60</v>
      </c>
      <c r="B1062" s="16">
        <v>42</v>
      </c>
      <c r="C1062" s="55"/>
      <c r="D1062" s="55"/>
      <c r="E1062" s="78"/>
      <c r="F1062" s="55"/>
      <c r="G1062" s="438"/>
      <c r="H1062" s="79" t="s">
        <v>63</v>
      </c>
      <c r="I1062" s="77"/>
    </row>
    <row r="1063" spans="1:9" s="35" customFormat="1" ht="13.5" thickBot="1">
      <c r="A1063" s="15"/>
      <c r="B1063" s="16"/>
      <c r="C1063" s="55"/>
      <c r="D1063" s="55"/>
      <c r="E1063" s="78"/>
      <c r="F1063" s="55"/>
      <c r="G1063" s="438"/>
      <c r="H1063" s="79"/>
      <c r="I1063" s="77"/>
    </row>
    <row r="1064" spans="1:9" s="35" customFormat="1" ht="13.5" thickBot="1">
      <c r="A1064" s="19" t="s">
        <v>29</v>
      </c>
      <c r="B1064" s="20" t="s">
        <v>56</v>
      </c>
      <c r="C1064" s="707" t="s">
        <v>39</v>
      </c>
      <c r="D1064" s="708"/>
      <c r="E1064" s="21" t="s">
        <v>28</v>
      </c>
      <c r="F1064" s="20" t="s">
        <v>64</v>
      </c>
      <c r="G1064" s="366" t="s">
        <v>65</v>
      </c>
      <c r="H1064" s="22" t="s">
        <v>66</v>
      </c>
      <c r="I1064" s="192" t="s">
        <v>71</v>
      </c>
    </row>
    <row r="1065" spans="1:10" s="44" customFormat="1" ht="12.75">
      <c r="A1065" s="36"/>
      <c r="B1065" s="38"/>
      <c r="C1065" s="102"/>
      <c r="D1065" s="64"/>
      <c r="E1065" s="31" t="s">
        <v>13</v>
      </c>
      <c r="F1065" s="90">
        <f>SUM(F1067,F1071,F1082,)</f>
        <v>13273162</v>
      </c>
      <c r="G1065" s="90">
        <f>SUM(G1067,G1071,G1082,)</f>
        <v>7477563.89</v>
      </c>
      <c r="H1065" s="148">
        <f t="shared" si="45"/>
        <v>56.335964934354</v>
      </c>
      <c r="I1065" s="184">
        <f>SUM(I1067,I1071,I1082)</f>
        <v>0</v>
      </c>
      <c r="J1065" s="43"/>
    </row>
    <row r="1066" spans="1:9" s="35" customFormat="1" ht="12.75">
      <c r="A1066" s="62"/>
      <c r="B1066" s="63"/>
      <c r="C1066" s="38"/>
      <c r="D1066" s="38"/>
      <c r="E1066" s="71" t="s">
        <v>67</v>
      </c>
      <c r="F1066" s="200"/>
      <c r="G1066" s="110"/>
      <c r="H1066" s="96" t="s">
        <v>63</v>
      </c>
      <c r="I1066" s="33"/>
    </row>
    <row r="1067" spans="1:10" s="44" customFormat="1" ht="38.25">
      <c r="A1067" s="36"/>
      <c r="B1067" s="34"/>
      <c r="C1067" s="638"/>
      <c r="D1067" s="284">
        <v>6030</v>
      </c>
      <c r="E1067" s="359" t="s">
        <v>334</v>
      </c>
      <c r="F1067" s="324">
        <v>10227000</v>
      </c>
      <c r="G1067" s="477">
        <v>7327000</v>
      </c>
      <c r="H1067" s="96">
        <f>G1067*100/F1067</f>
        <v>71.64368827613181</v>
      </c>
      <c r="I1067" s="165">
        <v>0</v>
      </c>
      <c r="J1067" s="43"/>
    </row>
    <row r="1068" spans="1:13" s="35" customFormat="1" ht="12.75">
      <c r="A1068" s="62"/>
      <c r="B1068" s="62"/>
      <c r="C1068" s="167"/>
      <c r="D1068" s="351"/>
      <c r="E1068" s="618" t="s">
        <v>67</v>
      </c>
      <c r="F1068" s="617"/>
      <c r="G1068" s="182"/>
      <c r="H1068" s="347" t="s">
        <v>63</v>
      </c>
      <c r="I1068" s="67"/>
      <c r="K1068" s="385">
        <f>SUM(F1083:F1085)</f>
        <v>5332559</v>
      </c>
      <c r="L1068" s="321">
        <f>SUM(G1083:G1085)</f>
        <v>1603107.3800000001</v>
      </c>
      <c r="M1068" s="321">
        <f>SUM(I1083:I1085)</f>
        <v>4446.264</v>
      </c>
    </row>
    <row r="1069" spans="1:11" s="35" customFormat="1" ht="25.5">
      <c r="A1069" s="42"/>
      <c r="B1069" s="43"/>
      <c r="C1069" s="193"/>
      <c r="D1069" s="202"/>
      <c r="E1069" s="460" t="s">
        <v>175</v>
      </c>
      <c r="F1069" s="216">
        <v>1909000</v>
      </c>
      <c r="G1069" s="471">
        <v>1909000</v>
      </c>
      <c r="H1069" s="621">
        <f>G1069*100/F1069</f>
        <v>100</v>
      </c>
      <c r="I1069" s="214">
        <v>0</v>
      </c>
      <c r="K1069" s="321" t="e">
        <f>SUM(#REF!,#REF!,#REF!)</f>
        <v>#REF!</v>
      </c>
    </row>
    <row r="1070" spans="1:11" s="35" customFormat="1" ht="25.5">
      <c r="A1070" s="42"/>
      <c r="B1070" s="43"/>
      <c r="C1070" s="277"/>
      <c r="D1070" s="88"/>
      <c r="E1070" s="460" t="s">
        <v>222</v>
      </c>
      <c r="F1070" s="216">
        <v>8318000</v>
      </c>
      <c r="G1070" s="471">
        <v>5418000</v>
      </c>
      <c r="H1070" s="621">
        <f>G1070*100/F1070</f>
        <v>65.13584996393364</v>
      </c>
      <c r="I1070" s="214">
        <v>0</v>
      </c>
      <c r="K1070" s="321" t="e">
        <f>SUM(#REF!,#REF!,#REF!)</f>
        <v>#REF!</v>
      </c>
    </row>
    <row r="1071" spans="1:10" s="44" customFormat="1" ht="12.75">
      <c r="A1071" s="209"/>
      <c r="B1071" s="431"/>
      <c r="C1071" s="502"/>
      <c r="D1071" s="361">
        <v>6050</v>
      </c>
      <c r="E1071" s="380" t="s">
        <v>52</v>
      </c>
      <c r="F1071" s="211">
        <v>2646162</v>
      </c>
      <c r="G1071" s="182">
        <v>129802</v>
      </c>
      <c r="H1071" s="32">
        <f>G1071*100/F1071</f>
        <v>4.905293024387774</v>
      </c>
      <c r="I1071" s="67">
        <v>0</v>
      </c>
      <c r="J1071" s="43"/>
    </row>
    <row r="1072" spans="1:13" s="35" customFormat="1" ht="12.75">
      <c r="A1072" s="62"/>
      <c r="B1072" s="36"/>
      <c r="C1072" s="34"/>
      <c r="D1072" s="34"/>
      <c r="E1072" s="66" t="s">
        <v>67</v>
      </c>
      <c r="F1072" s="350"/>
      <c r="G1072" s="182"/>
      <c r="H1072" s="347" t="s">
        <v>63</v>
      </c>
      <c r="I1072" s="67"/>
      <c r="K1072" s="385">
        <f>SUM(G1073:G1078)</f>
        <v>129802</v>
      </c>
      <c r="L1072" s="321">
        <f>SUM(G1087:G1089)</f>
        <v>38000</v>
      </c>
      <c r="M1072" s="321">
        <f>SUM(I1087:I1089)</f>
        <v>0</v>
      </c>
    </row>
    <row r="1073" spans="1:9" s="56" customFormat="1" ht="51">
      <c r="A1073" s="218"/>
      <c r="B1073" s="193"/>
      <c r="C1073" s="193"/>
      <c r="D1073" s="202"/>
      <c r="E1073" s="446" t="s">
        <v>335</v>
      </c>
      <c r="F1073" s="311" t="s">
        <v>63</v>
      </c>
      <c r="G1073" s="45">
        <v>0</v>
      </c>
      <c r="H1073" s="313" t="s">
        <v>63</v>
      </c>
      <c r="I1073" s="45">
        <v>0</v>
      </c>
    </row>
    <row r="1074" spans="1:9" s="56" customFormat="1" ht="38.25">
      <c r="A1074" s="193"/>
      <c r="B1074" s="193"/>
      <c r="C1074" s="193"/>
      <c r="D1074" s="202"/>
      <c r="E1074" s="509" t="s">
        <v>350</v>
      </c>
      <c r="F1074" s="311" t="s">
        <v>63</v>
      </c>
      <c r="G1074" s="45">
        <v>0</v>
      </c>
      <c r="H1074" s="313" t="s">
        <v>63</v>
      </c>
      <c r="I1074" s="45">
        <v>0</v>
      </c>
    </row>
    <row r="1075" spans="1:9" s="56" customFormat="1" ht="38.25">
      <c r="A1075" s="218"/>
      <c r="B1075" s="193"/>
      <c r="C1075" s="193"/>
      <c r="D1075" s="202"/>
      <c r="E1075" s="446" t="s">
        <v>351</v>
      </c>
      <c r="F1075" s="311" t="s">
        <v>63</v>
      </c>
      <c r="G1075" s="45">
        <v>36445</v>
      </c>
      <c r="H1075" s="313" t="s">
        <v>63</v>
      </c>
      <c r="I1075" s="45">
        <v>0</v>
      </c>
    </row>
    <row r="1076" spans="1:9" s="56" customFormat="1" ht="25.5">
      <c r="A1076" s="218"/>
      <c r="B1076" s="193"/>
      <c r="C1076" s="193"/>
      <c r="D1076" s="202"/>
      <c r="E1076" s="446" t="s">
        <v>336</v>
      </c>
      <c r="F1076" s="311" t="s">
        <v>63</v>
      </c>
      <c r="G1076" s="45">
        <v>0</v>
      </c>
      <c r="H1076" s="313" t="s">
        <v>63</v>
      </c>
      <c r="I1076" s="45">
        <v>0</v>
      </c>
    </row>
    <row r="1077" spans="1:9" s="56" customFormat="1" ht="51">
      <c r="A1077" s="193"/>
      <c r="B1077" s="42"/>
      <c r="C1077" s="43"/>
      <c r="D1077" s="202"/>
      <c r="E1077" s="446" t="s">
        <v>337</v>
      </c>
      <c r="F1077" s="311" t="s">
        <v>63</v>
      </c>
      <c r="G1077" s="45">
        <v>93357</v>
      </c>
      <c r="H1077" s="313" t="s">
        <v>63</v>
      </c>
      <c r="I1077" s="45">
        <v>0</v>
      </c>
    </row>
    <row r="1078" spans="1:9" s="56" customFormat="1" ht="12.75">
      <c r="A1078" s="670"/>
      <c r="B1078" s="277"/>
      <c r="C1078" s="277"/>
      <c r="D1078" s="88"/>
      <c r="E1078" s="446" t="s">
        <v>338</v>
      </c>
      <c r="F1078" s="311" t="s">
        <v>63</v>
      </c>
      <c r="G1078" s="45">
        <v>0</v>
      </c>
      <c r="H1078" s="313" t="s">
        <v>63</v>
      </c>
      <c r="I1078" s="45">
        <v>0</v>
      </c>
    </row>
    <row r="1079" spans="1:9" s="35" customFormat="1" ht="12.75">
      <c r="A1079" s="15" t="s">
        <v>60</v>
      </c>
      <c r="B1079" s="16">
        <v>43</v>
      </c>
      <c r="C1079" s="55"/>
      <c r="D1079" s="55"/>
      <c r="E1079" s="78"/>
      <c r="F1079" s="55"/>
      <c r="G1079" s="438"/>
      <c r="H1079" s="79" t="s">
        <v>63</v>
      </c>
      <c r="I1079" s="77"/>
    </row>
    <row r="1080" spans="1:9" s="35" customFormat="1" ht="13.5" thickBot="1">
      <c r="A1080" s="15"/>
      <c r="B1080" s="16"/>
      <c r="C1080" s="55"/>
      <c r="D1080" s="55"/>
      <c r="E1080" s="78"/>
      <c r="F1080" s="55"/>
      <c r="G1080" s="438"/>
      <c r="H1080" s="79"/>
      <c r="I1080" s="77"/>
    </row>
    <row r="1081" spans="1:9" s="35" customFormat="1" ht="13.5" thickBot="1">
      <c r="A1081" s="19" t="s">
        <v>29</v>
      </c>
      <c r="B1081" s="20" t="s">
        <v>56</v>
      </c>
      <c r="C1081" s="707" t="s">
        <v>39</v>
      </c>
      <c r="D1081" s="708"/>
      <c r="E1081" s="21" t="s">
        <v>28</v>
      </c>
      <c r="F1081" s="20" t="s">
        <v>64</v>
      </c>
      <c r="G1081" s="366" t="s">
        <v>65</v>
      </c>
      <c r="H1081" s="22" t="s">
        <v>66</v>
      </c>
      <c r="I1081" s="192" t="s">
        <v>71</v>
      </c>
    </row>
    <row r="1082" spans="1:9" s="56" customFormat="1" ht="51">
      <c r="A1082" s="209"/>
      <c r="B1082" s="303"/>
      <c r="C1082" s="555"/>
      <c r="D1082" s="284">
        <v>6230</v>
      </c>
      <c r="E1082" s="518" t="s">
        <v>263</v>
      </c>
      <c r="F1082" s="400">
        <v>400000</v>
      </c>
      <c r="G1082" s="110">
        <v>20761.89</v>
      </c>
      <c r="H1082" s="96">
        <f>G1082*100/F1082</f>
        <v>5.1904725</v>
      </c>
      <c r="I1082" s="33">
        <v>0</v>
      </c>
    </row>
    <row r="1083" spans="1:13" s="35" customFormat="1" ht="12.75">
      <c r="A1083" s="62"/>
      <c r="B1083" s="36"/>
      <c r="C1083" s="34"/>
      <c r="D1083" s="34"/>
      <c r="E1083" s="66" t="s">
        <v>67</v>
      </c>
      <c r="F1083" s="101"/>
      <c r="G1083" s="182"/>
      <c r="H1083" s="347" t="s">
        <v>63</v>
      </c>
      <c r="I1083" s="67"/>
      <c r="K1083" s="385">
        <f>SUM(F1097:F1110)</f>
        <v>4723232</v>
      </c>
      <c r="L1083" s="321">
        <f>SUM(G1097:G1110)</f>
        <v>2592699.84</v>
      </c>
      <c r="M1083" s="321">
        <f>SUM(I1097:I1110)</f>
        <v>885.042</v>
      </c>
    </row>
    <row r="1084" spans="1:9" s="56" customFormat="1" ht="26.25" thickBot="1">
      <c r="A1084" s="532"/>
      <c r="B1084" s="556"/>
      <c r="C1084" s="557"/>
      <c r="D1084" s="533"/>
      <c r="E1084" s="528" t="s">
        <v>264</v>
      </c>
      <c r="F1084" s="619">
        <v>400000</v>
      </c>
      <c r="G1084" s="298">
        <v>20761.89</v>
      </c>
      <c r="H1084" s="620">
        <f>G1084*100/F1084</f>
        <v>5.1904725</v>
      </c>
      <c r="I1084" s="433">
        <v>0</v>
      </c>
    </row>
    <row r="1085" spans="1:9" s="35" customFormat="1" ht="12.75">
      <c r="A1085" s="259">
        <v>921</v>
      </c>
      <c r="B1085" s="230"/>
      <c r="C1085" s="230"/>
      <c r="D1085" s="231"/>
      <c r="E1085" s="232" t="s">
        <v>14</v>
      </c>
      <c r="F1085" s="233">
        <f>SUM(F1086,F1099,F1124,F1137,F1142,F1146)</f>
        <v>4932559</v>
      </c>
      <c r="G1085" s="420">
        <f>SUM(G1086,G1099,G1124,G1137,G1142,G1146)</f>
        <v>1582345.4900000002</v>
      </c>
      <c r="H1085" s="327">
        <f>G1085*100/F1085</f>
        <v>32.0796059408514</v>
      </c>
      <c r="I1085" s="358">
        <f>SUM(I1086,I1099,I1124,I1137,I1142,I1146)</f>
        <v>4446.264</v>
      </c>
    </row>
    <row r="1086" spans="1:9" s="56" customFormat="1" ht="12.75">
      <c r="A1086" s="14"/>
      <c r="B1086" s="201">
        <v>92105</v>
      </c>
      <c r="C1086" s="2"/>
      <c r="D1086" s="3"/>
      <c r="E1086" s="25" t="s">
        <v>16</v>
      </c>
      <c r="F1086" s="46">
        <f>SUM(F1087)</f>
        <v>50000</v>
      </c>
      <c r="G1086" s="467">
        <f>SUM(G1087)</f>
        <v>19000</v>
      </c>
      <c r="H1086" s="26">
        <f>G1086*100/F1086</f>
        <v>38</v>
      </c>
      <c r="I1086" s="27">
        <v>0</v>
      </c>
    </row>
    <row r="1087" spans="1:9" s="56" customFormat="1" ht="12.75">
      <c r="A1087" s="59"/>
      <c r="B1087" s="28"/>
      <c r="C1087" s="80"/>
      <c r="D1087" s="80"/>
      <c r="E1087" s="39" t="s">
        <v>61</v>
      </c>
      <c r="F1087" s="177">
        <f>SUM(F1089)</f>
        <v>50000</v>
      </c>
      <c r="G1087" s="496">
        <f>SUM(G1089)</f>
        <v>19000</v>
      </c>
      <c r="H1087" s="32">
        <f>G1087*100/F1087</f>
        <v>38</v>
      </c>
      <c r="I1087" s="33">
        <v>0</v>
      </c>
    </row>
    <row r="1088" spans="1:12" s="44" customFormat="1" ht="12.75">
      <c r="A1088" s="62"/>
      <c r="B1088" s="63"/>
      <c r="C1088" s="69"/>
      <c r="D1088" s="69"/>
      <c r="E1088" s="516" t="s">
        <v>67</v>
      </c>
      <c r="F1088" s="178"/>
      <c r="G1088" s="110"/>
      <c r="H1088" s="32" t="s">
        <v>63</v>
      </c>
      <c r="I1088" s="33"/>
      <c r="K1088" s="320" t="s">
        <v>63</v>
      </c>
      <c r="L1088" s="320">
        <f>SUM(G1092:G1098)</f>
        <v>19000</v>
      </c>
    </row>
    <row r="1089" spans="1:11" s="44" customFormat="1" ht="12.75">
      <c r="A1089" s="36"/>
      <c r="B1089" s="81"/>
      <c r="C1089" s="166"/>
      <c r="D1089" s="158">
        <v>2820</v>
      </c>
      <c r="E1089" s="159" t="s">
        <v>198</v>
      </c>
      <c r="F1089" s="179">
        <v>50000</v>
      </c>
      <c r="G1089" s="468">
        <v>19000</v>
      </c>
      <c r="H1089" s="51">
        <f>G1089*100/F1089</f>
        <v>38</v>
      </c>
      <c r="I1089" s="127">
        <v>0</v>
      </c>
      <c r="K1089" s="320" t="s">
        <v>63</v>
      </c>
    </row>
    <row r="1090" spans="1:9" s="44" customFormat="1" ht="12.75">
      <c r="A1090" s="62"/>
      <c r="B1090" s="36"/>
      <c r="C1090" s="34"/>
      <c r="D1090" s="34"/>
      <c r="E1090" s="161" t="s">
        <v>27</v>
      </c>
      <c r="F1090" s="34"/>
      <c r="G1090" s="440"/>
      <c r="H1090" s="114" t="s">
        <v>63</v>
      </c>
      <c r="I1090" s="121"/>
    </row>
    <row r="1091" spans="1:9" s="44" customFormat="1" ht="12.75">
      <c r="A1091" s="59"/>
      <c r="B1091" s="28"/>
      <c r="C1091" s="381"/>
      <c r="D1091" s="381"/>
      <c r="E1091" s="383" t="s">
        <v>86</v>
      </c>
      <c r="F1091" s="99"/>
      <c r="G1091" s="435"/>
      <c r="H1091" s="23"/>
      <c r="I1091" s="115"/>
    </row>
    <row r="1092" spans="1:12" s="44" customFormat="1" ht="12.75" hidden="1">
      <c r="A1092" s="42"/>
      <c r="B1092" s="202"/>
      <c r="C1092" s="43"/>
      <c r="D1092" s="43"/>
      <c r="E1092" s="636" t="s">
        <v>272</v>
      </c>
      <c r="F1092" s="312"/>
      <c r="G1092" s="45">
        <v>0</v>
      </c>
      <c r="H1092" s="318"/>
      <c r="I1092" s="45">
        <v>0</v>
      </c>
      <c r="L1092" s="320">
        <f>SUM(G1092:G1098)</f>
        <v>19000</v>
      </c>
    </row>
    <row r="1093" spans="1:9" s="44" customFormat="1" ht="25.5" hidden="1">
      <c r="A1093" s="193"/>
      <c r="B1093" s="42"/>
      <c r="C1093" s="43"/>
      <c r="D1093" s="43"/>
      <c r="E1093" s="636" t="s">
        <v>273</v>
      </c>
      <c r="F1093" s="312"/>
      <c r="G1093" s="45">
        <v>0</v>
      </c>
      <c r="H1093" s="318"/>
      <c r="I1093" s="45">
        <v>0</v>
      </c>
    </row>
    <row r="1094" spans="1:9" s="44" customFormat="1" ht="12.75" hidden="1">
      <c r="A1094" s="193"/>
      <c r="B1094" s="42"/>
      <c r="C1094" s="43"/>
      <c r="D1094" s="43"/>
      <c r="E1094" s="636" t="s">
        <v>8</v>
      </c>
      <c r="F1094" s="312"/>
      <c r="G1094" s="45">
        <v>0</v>
      </c>
      <c r="H1094" s="318"/>
      <c r="I1094" s="45">
        <v>0</v>
      </c>
    </row>
    <row r="1095" spans="1:9" s="44" customFormat="1" ht="12.75" hidden="1">
      <c r="A1095" s="193"/>
      <c r="B1095" s="42"/>
      <c r="C1095" s="43"/>
      <c r="D1095" s="43"/>
      <c r="E1095" s="636" t="s">
        <v>87</v>
      </c>
      <c r="F1095" s="312"/>
      <c r="G1095" s="45">
        <v>0</v>
      </c>
      <c r="H1095" s="318"/>
      <c r="I1095" s="45">
        <v>0</v>
      </c>
    </row>
    <row r="1096" spans="1:9" s="44" customFormat="1" ht="12.75" hidden="1">
      <c r="A1096" s="42"/>
      <c r="B1096" s="202"/>
      <c r="C1096" s="43"/>
      <c r="D1096" s="43"/>
      <c r="E1096" s="636" t="s">
        <v>224</v>
      </c>
      <c r="F1096" s="312"/>
      <c r="G1096" s="45">
        <v>0</v>
      </c>
      <c r="H1096" s="318"/>
      <c r="I1096" s="45">
        <v>0</v>
      </c>
    </row>
    <row r="1097" spans="1:9" s="5" customFormat="1" ht="12.75">
      <c r="A1097" s="42"/>
      <c r="B1097" s="202"/>
      <c r="C1097" s="43"/>
      <c r="D1097" s="43"/>
      <c r="E1097" s="636" t="s">
        <v>223</v>
      </c>
      <c r="F1097" s="312"/>
      <c r="G1097" s="45">
        <v>7000</v>
      </c>
      <c r="H1097" s="318"/>
      <c r="I1097" s="45">
        <v>0</v>
      </c>
    </row>
    <row r="1098" spans="1:9" s="35" customFormat="1" ht="12.75">
      <c r="A1098" s="42"/>
      <c r="B1098" s="203"/>
      <c r="C1098" s="82"/>
      <c r="D1098" s="88"/>
      <c r="E1098" s="636" t="s">
        <v>88</v>
      </c>
      <c r="F1098" s="312"/>
      <c r="G1098" s="45">
        <v>12000</v>
      </c>
      <c r="H1098" s="318"/>
      <c r="I1098" s="45">
        <v>0</v>
      </c>
    </row>
    <row r="1099" spans="1:9" s="56" customFormat="1" ht="12.75">
      <c r="A1099" s="13"/>
      <c r="B1099" s="91">
        <v>92109</v>
      </c>
      <c r="C1099" s="8"/>
      <c r="D1099" s="9"/>
      <c r="E1099" s="92" t="s">
        <v>89</v>
      </c>
      <c r="F1099" s="180">
        <f>SUM(F1100,F1108)</f>
        <v>1810744</v>
      </c>
      <c r="G1099" s="180">
        <f>SUM(G1100,G1108)</f>
        <v>903163.39</v>
      </c>
      <c r="H1099" s="26">
        <f>G1099*100/F1099</f>
        <v>49.878027484834966</v>
      </c>
      <c r="I1099" s="58">
        <f>SUM(I1100,I1108)</f>
        <v>295.014</v>
      </c>
    </row>
    <row r="1100" spans="1:9" s="5" customFormat="1" ht="12.75">
      <c r="A1100" s="59"/>
      <c r="B1100" s="123"/>
      <c r="C1100" s="30"/>
      <c r="D1100" s="29"/>
      <c r="E1100" s="31" t="s">
        <v>61</v>
      </c>
      <c r="F1100" s="90">
        <f>SUM(F1102:F1107)</f>
        <v>1101744</v>
      </c>
      <c r="G1100" s="90">
        <f>SUM(G1102:G1107)</f>
        <v>767373.06</v>
      </c>
      <c r="H1100" s="32">
        <f>G1100*100/F1100</f>
        <v>69.65075916002266</v>
      </c>
      <c r="I1100" s="33">
        <f>SUM(I1102:I1107)</f>
        <v>295.014</v>
      </c>
    </row>
    <row r="1101" spans="1:9" s="35" customFormat="1" ht="12.75">
      <c r="A1101" s="62"/>
      <c r="B1101" s="63"/>
      <c r="C1101" s="38"/>
      <c r="D1101" s="38"/>
      <c r="E1101" s="39" t="s">
        <v>67</v>
      </c>
      <c r="F1101" s="40"/>
      <c r="G1101" s="110"/>
      <c r="H1101" s="49" t="s">
        <v>63</v>
      </c>
      <c r="I1101" s="48"/>
    </row>
    <row r="1102" spans="1:9" s="35" customFormat="1" ht="25.5">
      <c r="A1102" s="62"/>
      <c r="B1102" s="36"/>
      <c r="C1102" s="38"/>
      <c r="D1102" s="41">
        <v>2480</v>
      </c>
      <c r="E1102" s="39" t="s">
        <v>226</v>
      </c>
      <c r="F1102" s="87">
        <v>1000000</v>
      </c>
      <c r="G1102" s="468">
        <v>740000</v>
      </c>
      <c r="H1102" s="181">
        <f>G1102*100/F1102</f>
        <v>74</v>
      </c>
      <c r="I1102" s="48">
        <v>0</v>
      </c>
    </row>
    <row r="1103" spans="1:9" s="56" customFormat="1" ht="12.75">
      <c r="A1103" s="62"/>
      <c r="B1103" s="36"/>
      <c r="C1103" s="53"/>
      <c r="D1103" s="53"/>
      <c r="E1103" s="54" t="s">
        <v>164</v>
      </c>
      <c r="F1103" s="52"/>
      <c r="G1103" s="435"/>
      <c r="H1103" s="126" t="s">
        <v>63</v>
      </c>
      <c r="I1103" s="182"/>
    </row>
    <row r="1104" spans="1:10" s="35" customFormat="1" ht="12.75">
      <c r="A1104" s="62"/>
      <c r="B1104" s="36"/>
      <c r="C1104" s="53"/>
      <c r="D1104" s="394">
        <v>4210</v>
      </c>
      <c r="E1104" s="54" t="s">
        <v>122</v>
      </c>
      <c r="F1104" s="47">
        <v>42570</v>
      </c>
      <c r="G1104" s="110">
        <v>8317.26</v>
      </c>
      <c r="H1104" s="32">
        <f>G1104*100/F1104</f>
        <v>19.53784355179704</v>
      </c>
      <c r="I1104" s="33">
        <v>84.014</v>
      </c>
      <c r="J1104" s="34"/>
    </row>
    <row r="1105" spans="1:9" s="35" customFormat="1" ht="12.75">
      <c r="A1105" s="62"/>
      <c r="B1105" s="36"/>
      <c r="C1105" s="64"/>
      <c r="D1105" s="72">
        <v>4260</v>
      </c>
      <c r="E1105" s="31" t="s">
        <v>126</v>
      </c>
      <c r="F1105" s="47">
        <v>12000</v>
      </c>
      <c r="G1105" s="110">
        <v>5455.8</v>
      </c>
      <c r="H1105" s="32">
        <f>G1105*100/F1105</f>
        <v>45.465</v>
      </c>
      <c r="I1105" s="33">
        <v>100.3</v>
      </c>
    </row>
    <row r="1106" spans="1:10" s="35" customFormat="1" ht="12.75">
      <c r="A1106" s="62"/>
      <c r="B1106" s="36"/>
      <c r="C1106" s="64"/>
      <c r="D1106" s="72">
        <v>4270</v>
      </c>
      <c r="E1106" s="31" t="s">
        <v>123</v>
      </c>
      <c r="F1106" s="47">
        <v>21500</v>
      </c>
      <c r="G1106" s="110">
        <v>5500</v>
      </c>
      <c r="H1106" s="32">
        <f>G1106*100/F1106</f>
        <v>25.58139534883721</v>
      </c>
      <c r="I1106" s="33">
        <v>110.7</v>
      </c>
      <c r="J1106" s="34"/>
    </row>
    <row r="1107" spans="1:10" s="35" customFormat="1" ht="12.75">
      <c r="A1107" s="62"/>
      <c r="B1107" s="75"/>
      <c r="C1107" s="64"/>
      <c r="D1107" s="72">
        <v>4300</v>
      </c>
      <c r="E1107" s="31" t="s">
        <v>125</v>
      </c>
      <c r="F1107" s="47">
        <v>25674</v>
      </c>
      <c r="G1107" s="110">
        <v>8100</v>
      </c>
      <c r="H1107" s="32">
        <f>G1107*100/F1107</f>
        <v>31.549427436316897</v>
      </c>
      <c r="I1107" s="33">
        <v>0</v>
      </c>
      <c r="J1107" s="34"/>
    </row>
    <row r="1108" spans="1:10" s="44" customFormat="1" ht="12.75">
      <c r="A1108" s="36"/>
      <c r="B1108" s="38"/>
      <c r="C1108" s="102"/>
      <c r="D1108" s="64"/>
      <c r="E1108" s="31" t="s">
        <v>13</v>
      </c>
      <c r="F1108" s="90">
        <f>SUM(F1113,F1121,)</f>
        <v>709000</v>
      </c>
      <c r="G1108" s="90">
        <f>SUM(G1113,G1121,)</f>
        <v>135790.33</v>
      </c>
      <c r="H1108" s="32">
        <f>G1108*100/F1108</f>
        <v>19.152373765867416</v>
      </c>
      <c r="I1108" s="184">
        <f>SUM(I1113,I1121,)</f>
        <v>0</v>
      </c>
      <c r="J1108" s="43"/>
    </row>
    <row r="1109" spans="1:9" s="35" customFormat="1" ht="12.75">
      <c r="A1109" s="74"/>
      <c r="B1109" s="408"/>
      <c r="C1109" s="69"/>
      <c r="D1109" s="510"/>
      <c r="E1109" s="71" t="s">
        <v>67</v>
      </c>
      <c r="F1109" s="200"/>
      <c r="G1109" s="110"/>
      <c r="H1109" s="96" t="s">
        <v>63</v>
      </c>
      <c r="I1109" s="33"/>
    </row>
    <row r="1110" spans="1:9" s="56" customFormat="1" ht="12.75">
      <c r="A1110" s="15" t="s">
        <v>60</v>
      </c>
      <c r="B1110" s="16">
        <v>44</v>
      </c>
      <c r="C1110" s="55"/>
      <c r="D1110" s="55"/>
      <c r="E1110" s="78"/>
      <c r="F1110" s="55"/>
      <c r="G1110" s="438"/>
      <c r="H1110" s="79" t="s">
        <v>63</v>
      </c>
      <c r="I1110" s="77"/>
    </row>
    <row r="1111" spans="1:9" s="5" customFormat="1" ht="13.5" thickBot="1">
      <c r="A1111" s="15"/>
      <c r="B1111" s="16"/>
      <c r="C1111" s="55"/>
      <c r="D1111" s="55"/>
      <c r="E1111" s="78"/>
      <c r="F1111" s="55"/>
      <c r="G1111" s="438"/>
      <c r="H1111" s="79"/>
      <c r="I1111" s="77"/>
    </row>
    <row r="1112" spans="1:9" s="35" customFormat="1" ht="13.5" thickBot="1">
      <c r="A1112" s="19" t="s">
        <v>29</v>
      </c>
      <c r="B1112" s="20" t="s">
        <v>56</v>
      </c>
      <c r="C1112" s="707" t="s">
        <v>39</v>
      </c>
      <c r="D1112" s="708"/>
      <c r="E1112" s="21" t="s">
        <v>28</v>
      </c>
      <c r="F1112" s="20" t="s">
        <v>64</v>
      </c>
      <c r="G1112" s="366" t="s">
        <v>65</v>
      </c>
      <c r="H1112" s="22" t="s">
        <v>66</v>
      </c>
      <c r="I1112" s="192" t="s">
        <v>71</v>
      </c>
    </row>
    <row r="1113" spans="1:10" s="44" customFormat="1" ht="12.75">
      <c r="A1113" s="266"/>
      <c r="B1113" s="209"/>
      <c r="C1113" s="555"/>
      <c r="D1113" s="284">
        <v>6050</v>
      </c>
      <c r="E1113" s="380" t="s">
        <v>189</v>
      </c>
      <c r="F1113" s="211">
        <v>109000</v>
      </c>
      <c r="G1113" s="182">
        <v>2186.33</v>
      </c>
      <c r="H1113" s="32">
        <f>G1113*100/F1113</f>
        <v>2.0058073394495413</v>
      </c>
      <c r="I1113" s="67">
        <v>0</v>
      </c>
      <c r="J1113" s="43"/>
    </row>
    <row r="1114" spans="1:13" s="35" customFormat="1" ht="12.75">
      <c r="A1114" s="62"/>
      <c r="B1114" s="36"/>
      <c r="C1114" s="34"/>
      <c r="D1114" s="34"/>
      <c r="E1114" s="399" t="s">
        <v>67</v>
      </c>
      <c r="F1114" s="101"/>
      <c r="G1114" s="182"/>
      <c r="H1114" s="347" t="s">
        <v>63</v>
      </c>
      <c r="I1114" s="67"/>
      <c r="K1114" s="385">
        <f>SUM(F1125:F1129)</f>
        <v>1160000</v>
      </c>
      <c r="L1114" s="321">
        <f>SUM(G1125:G1129)</f>
        <v>582000</v>
      </c>
      <c r="M1114" s="321">
        <f>SUM(I1125:I1129)</f>
        <v>0</v>
      </c>
    </row>
    <row r="1115" spans="1:9" s="56" customFormat="1" ht="25.5">
      <c r="A1115" s="193"/>
      <c r="B1115" s="42"/>
      <c r="C1115" s="43"/>
      <c r="D1115" s="202"/>
      <c r="E1115" s="509" t="s">
        <v>352</v>
      </c>
      <c r="F1115" s="311" t="s">
        <v>63</v>
      </c>
      <c r="G1115" s="45">
        <v>0</v>
      </c>
      <c r="H1115" s="313" t="s">
        <v>63</v>
      </c>
      <c r="I1115" s="45">
        <v>0</v>
      </c>
    </row>
    <row r="1116" spans="1:9" s="56" customFormat="1" ht="25.5">
      <c r="A1116" s="193"/>
      <c r="B1116" s="42"/>
      <c r="C1116" s="43"/>
      <c r="D1116" s="202"/>
      <c r="E1116" s="509" t="s">
        <v>353</v>
      </c>
      <c r="F1116" s="311" t="s">
        <v>63</v>
      </c>
      <c r="G1116" s="45">
        <v>1386.83</v>
      </c>
      <c r="H1116" s="313" t="s">
        <v>63</v>
      </c>
      <c r="I1116" s="45">
        <v>0</v>
      </c>
    </row>
    <row r="1117" spans="1:9" s="56" customFormat="1" ht="25.5">
      <c r="A1117" s="193"/>
      <c r="B1117" s="42"/>
      <c r="C1117" s="43"/>
      <c r="D1117" s="202"/>
      <c r="E1117" s="509" t="s">
        <v>354</v>
      </c>
      <c r="F1117" s="311" t="s">
        <v>63</v>
      </c>
      <c r="G1117" s="45">
        <v>0</v>
      </c>
      <c r="H1117" s="313" t="s">
        <v>63</v>
      </c>
      <c r="I1117" s="45">
        <v>0</v>
      </c>
    </row>
    <row r="1118" spans="1:9" s="56" customFormat="1" ht="25.5">
      <c r="A1118" s="193"/>
      <c r="B1118" s="42"/>
      <c r="C1118" s="43"/>
      <c r="D1118" s="202"/>
      <c r="E1118" s="509" t="s">
        <v>339</v>
      </c>
      <c r="F1118" s="311" t="s">
        <v>63</v>
      </c>
      <c r="G1118" s="45">
        <v>0</v>
      </c>
      <c r="H1118" s="313" t="s">
        <v>63</v>
      </c>
      <c r="I1118" s="45">
        <v>0</v>
      </c>
    </row>
    <row r="1119" spans="1:9" s="56" customFormat="1" ht="25.5">
      <c r="A1119" s="193"/>
      <c r="B1119" s="42"/>
      <c r="C1119" s="43"/>
      <c r="D1119" s="202"/>
      <c r="E1119" s="509" t="s">
        <v>355</v>
      </c>
      <c r="F1119" s="311" t="s">
        <v>63</v>
      </c>
      <c r="G1119" s="45">
        <v>0</v>
      </c>
      <c r="H1119" s="313" t="s">
        <v>63</v>
      </c>
      <c r="I1119" s="45">
        <v>0</v>
      </c>
    </row>
    <row r="1120" spans="1:9" s="56" customFormat="1" ht="51">
      <c r="A1120" s="193"/>
      <c r="B1120" s="42"/>
      <c r="C1120" s="82"/>
      <c r="D1120" s="88"/>
      <c r="E1120" s="509" t="s">
        <v>356</v>
      </c>
      <c r="F1120" s="311" t="s">
        <v>63</v>
      </c>
      <c r="G1120" s="45">
        <v>799.5</v>
      </c>
      <c r="H1120" s="313" t="s">
        <v>63</v>
      </c>
      <c r="I1120" s="45">
        <v>0</v>
      </c>
    </row>
    <row r="1121" spans="1:10" s="44" customFormat="1" ht="36.75" customHeight="1">
      <c r="A1121" s="266"/>
      <c r="B1121" s="209"/>
      <c r="C1121" s="502"/>
      <c r="D1121" s="361">
        <v>6220</v>
      </c>
      <c r="E1121" s="380" t="s">
        <v>225</v>
      </c>
      <c r="F1121" s="211">
        <v>600000</v>
      </c>
      <c r="G1121" s="182">
        <v>133604</v>
      </c>
      <c r="H1121" s="32">
        <f>G1121*100/F1121</f>
        <v>22.267333333333333</v>
      </c>
      <c r="I1121" s="67">
        <v>0</v>
      </c>
      <c r="J1121" s="43"/>
    </row>
    <row r="1122" spans="1:13" s="35" customFormat="1" ht="12.75">
      <c r="A1122" s="62"/>
      <c r="B1122" s="36"/>
      <c r="C1122" s="34"/>
      <c r="D1122" s="34"/>
      <c r="E1122" s="399" t="s">
        <v>67</v>
      </c>
      <c r="F1122" s="101"/>
      <c r="G1122" s="182"/>
      <c r="H1122" s="347" t="s">
        <v>63</v>
      </c>
      <c r="I1122" s="67"/>
      <c r="K1122" s="385">
        <f>SUM(F1138:F1140)</f>
        <v>1000000</v>
      </c>
      <c r="L1122" s="321">
        <f>SUM(G1138:G1140)</f>
        <v>480000</v>
      </c>
      <c r="M1122" s="321">
        <f>SUM(I1138:I1140)</f>
        <v>0</v>
      </c>
    </row>
    <row r="1123" spans="1:9" s="56" customFormat="1" ht="38.25">
      <c r="A1123" s="193"/>
      <c r="B1123" s="203"/>
      <c r="C1123" s="82"/>
      <c r="D1123" s="88"/>
      <c r="E1123" s="525" t="s">
        <v>265</v>
      </c>
      <c r="F1123" s="542">
        <v>600000</v>
      </c>
      <c r="G1123" s="45">
        <v>133604</v>
      </c>
      <c r="H1123" s="621">
        <f>G1123*100/F1123</f>
        <v>22.267333333333333</v>
      </c>
      <c r="I1123" s="45">
        <v>0</v>
      </c>
    </row>
    <row r="1124" spans="1:9" s="56" customFormat="1" ht="12.75">
      <c r="A1124" s="13"/>
      <c r="B1124" s="91">
        <v>92116</v>
      </c>
      <c r="C1124" s="8"/>
      <c r="D1124" s="9"/>
      <c r="E1124" s="92" t="s">
        <v>57</v>
      </c>
      <c r="F1124" s="180">
        <f>SUM(F1132,F1125)</f>
        <v>2016000</v>
      </c>
      <c r="G1124" s="180">
        <f>SUM(G1132,G1125)</f>
        <v>324702</v>
      </c>
      <c r="H1124" s="26">
        <f>G1124*100/F1124</f>
        <v>16.10625</v>
      </c>
      <c r="I1124" s="58">
        <f>SUM(I1125,I1132)</f>
        <v>0</v>
      </c>
    </row>
    <row r="1125" spans="1:10" s="18" customFormat="1" ht="12.75">
      <c r="A1125" s="59"/>
      <c r="B1125" s="30"/>
      <c r="C1125" s="30"/>
      <c r="D1125" s="29"/>
      <c r="E1125" s="31" t="s">
        <v>61</v>
      </c>
      <c r="F1125" s="90">
        <f>SUM(F1127)</f>
        <v>580000</v>
      </c>
      <c r="G1125" s="144">
        <f>SUM(G1127)</f>
        <v>291000</v>
      </c>
      <c r="H1125" s="32">
        <f>G1125*100/F1125</f>
        <v>50.172413793103445</v>
      </c>
      <c r="I1125" s="33">
        <v>0</v>
      </c>
      <c r="J1125" s="17"/>
    </row>
    <row r="1126" spans="1:9" s="35" customFormat="1" ht="12.75">
      <c r="A1126" s="697"/>
      <c r="B1126" s="432"/>
      <c r="C1126" s="100"/>
      <c r="D1126" s="69"/>
      <c r="E1126" s="71" t="s">
        <v>67</v>
      </c>
      <c r="F1126" s="200"/>
      <c r="G1126" s="110"/>
      <c r="H1126" s="32" t="s">
        <v>63</v>
      </c>
      <c r="I1126" s="33"/>
    </row>
    <row r="1127" spans="1:9" s="56" customFormat="1" ht="25.5">
      <c r="A1127" s="36"/>
      <c r="B1127" s="34"/>
      <c r="C1127" s="37"/>
      <c r="D1127" s="41">
        <v>2480</v>
      </c>
      <c r="E1127" s="39" t="s">
        <v>226</v>
      </c>
      <c r="F1127" s="87">
        <v>580000</v>
      </c>
      <c r="G1127" s="468">
        <v>291000</v>
      </c>
      <c r="H1127" s="49">
        <f>G1127*100/F1127</f>
        <v>50.172413793103445</v>
      </c>
      <c r="I1127" s="127">
        <v>0</v>
      </c>
    </row>
    <row r="1128" spans="1:9" s="35" customFormat="1" ht="15.75" customHeight="1">
      <c r="A1128" s="75"/>
      <c r="B1128" s="107"/>
      <c r="C1128" s="52"/>
      <c r="D1128" s="53"/>
      <c r="E1128" s="54" t="s">
        <v>165</v>
      </c>
      <c r="F1128" s="52"/>
      <c r="G1128" s="435"/>
      <c r="H1128" s="347" t="s">
        <v>63</v>
      </c>
      <c r="I1128" s="115"/>
    </row>
    <row r="1129" spans="1:9" s="35" customFormat="1" ht="12.75">
      <c r="A1129" s="15" t="s">
        <v>60</v>
      </c>
      <c r="B1129" s="16">
        <v>45</v>
      </c>
      <c r="C1129" s="55"/>
      <c r="D1129" s="55"/>
      <c r="E1129" s="78"/>
      <c r="F1129" s="55"/>
      <c r="G1129" s="438"/>
      <c r="H1129" s="79" t="s">
        <v>63</v>
      </c>
      <c r="I1129" s="77"/>
    </row>
    <row r="1130" spans="1:9" s="35" customFormat="1" ht="13.5" thickBot="1">
      <c r="A1130" s="15"/>
      <c r="B1130" s="16"/>
      <c r="C1130" s="55"/>
      <c r="D1130" s="55"/>
      <c r="E1130" s="78"/>
      <c r="F1130" s="55"/>
      <c r="G1130" s="438"/>
      <c r="H1130" s="79"/>
      <c r="I1130" s="77"/>
    </row>
    <row r="1131" spans="1:9" s="35" customFormat="1" ht="13.5" thickBot="1">
      <c r="A1131" s="19" t="s">
        <v>29</v>
      </c>
      <c r="B1131" s="20" t="s">
        <v>56</v>
      </c>
      <c r="C1131" s="707" t="s">
        <v>39</v>
      </c>
      <c r="D1131" s="708"/>
      <c r="E1131" s="21" t="s">
        <v>28</v>
      </c>
      <c r="F1131" s="20" t="s">
        <v>64</v>
      </c>
      <c r="G1131" s="366" t="s">
        <v>65</v>
      </c>
      <c r="H1131" s="22" t="s">
        <v>66</v>
      </c>
      <c r="I1131" s="192" t="s">
        <v>71</v>
      </c>
    </row>
    <row r="1132" spans="1:9" s="5" customFormat="1" ht="12.75">
      <c r="A1132" s="28"/>
      <c r="B1132" s="80"/>
      <c r="C1132" s="30"/>
      <c r="D1132" s="29"/>
      <c r="E1132" s="31" t="s">
        <v>13</v>
      </c>
      <c r="F1132" s="90">
        <f>SUM(F1134)</f>
        <v>1436000</v>
      </c>
      <c r="G1132" s="90">
        <f>SUM(G1134)</f>
        <v>33702</v>
      </c>
      <c r="H1132" s="622">
        <f>G1132*100/F1132</f>
        <v>2.3469359331476323</v>
      </c>
      <c r="I1132" s="632">
        <f>SUM(I1134)</f>
        <v>0</v>
      </c>
    </row>
    <row r="1133" spans="1:13" s="131" customFormat="1" ht="12.75">
      <c r="A1133" s="62"/>
      <c r="B1133" s="63"/>
      <c r="C1133" s="69"/>
      <c r="D1133" s="69"/>
      <c r="E1133" s="71" t="s">
        <v>67</v>
      </c>
      <c r="F1133" s="200"/>
      <c r="G1133" s="110"/>
      <c r="H1133" s="32" t="s">
        <v>63</v>
      </c>
      <c r="I1133" s="33"/>
      <c r="K1133" s="397">
        <f>SUM(F1127:F1145)</f>
        <v>6766000</v>
      </c>
      <c r="L1133" s="309">
        <f>SUM(G1127:G1145)</f>
        <v>1112106</v>
      </c>
      <c r="M1133" s="309">
        <f>SUM(I1127:I1145)</f>
        <v>0</v>
      </c>
    </row>
    <row r="1134" spans="1:10" s="44" customFormat="1" ht="36.75" customHeight="1">
      <c r="A1134" s="266"/>
      <c r="B1134" s="209"/>
      <c r="C1134" s="502"/>
      <c r="D1134" s="361">
        <v>6220</v>
      </c>
      <c r="E1134" s="380" t="s">
        <v>225</v>
      </c>
      <c r="F1134" s="211">
        <v>1436000</v>
      </c>
      <c r="G1134" s="182">
        <v>33702</v>
      </c>
      <c r="H1134" s="32">
        <f>G1134*100/F1134</f>
        <v>2.3469359331476323</v>
      </c>
      <c r="I1134" s="67">
        <v>0</v>
      </c>
      <c r="J1134" s="43"/>
    </row>
    <row r="1135" spans="1:13" s="35" customFormat="1" ht="12.75">
      <c r="A1135" s="62"/>
      <c r="B1135" s="36"/>
      <c r="C1135" s="34"/>
      <c r="D1135" s="34"/>
      <c r="E1135" s="399" t="s">
        <v>67</v>
      </c>
      <c r="F1135" s="101"/>
      <c r="G1135" s="182"/>
      <c r="H1135" s="347" t="s">
        <v>63</v>
      </c>
      <c r="I1135" s="67"/>
      <c r="K1135" s="385">
        <f>SUM(F1146:F1146)</f>
        <v>429815</v>
      </c>
      <c r="L1135" s="321">
        <f>SUM(G1146:G1146)</f>
        <v>95480.1</v>
      </c>
      <c r="M1135" s="321">
        <f>SUM(I1146:I1146)</f>
        <v>4151.25</v>
      </c>
    </row>
    <row r="1136" spans="1:9" s="56" customFormat="1" ht="38.25">
      <c r="A1136" s="193"/>
      <c r="B1136" s="203"/>
      <c r="C1136" s="82"/>
      <c r="D1136" s="88"/>
      <c r="E1136" s="525" t="s">
        <v>265</v>
      </c>
      <c r="F1136" s="542">
        <v>1436000</v>
      </c>
      <c r="G1136" s="45">
        <v>33702</v>
      </c>
      <c r="H1136" s="621">
        <f>G1136*100/F1136</f>
        <v>2.3469359331476323</v>
      </c>
      <c r="I1136" s="45">
        <v>0</v>
      </c>
    </row>
    <row r="1137" spans="1:9" s="56" customFormat="1" ht="12.75">
      <c r="A1137" s="13"/>
      <c r="B1137" s="97">
        <v>92118</v>
      </c>
      <c r="C1137" s="2"/>
      <c r="D1137" s="3"/>
      <c r="E1137" s="92" t="s">
        <v>41</v>
      </c>
      <c r="F1137" s="180">
        <f>SUM(F1138)</f>
        <v>500000</v>
      </c>
      <c r="G1137" s="180">
        <f>SUM(G1138)</f>
        <v>240000</v>
      </c>
      <c r="H1137" s="26">
        <f>G1137*100/F1137</f>
        <v>48</v>
      </c>
      <c r="I1137" s="58">
        <f>SUM(I1138)</f>
        <v>0</v>
      </c>
    </row>
    <row r="1138" spans="1:9" s="35" customFormat="1" ht="12.75">
      <c r="A1138" s="28"/>
      <c r="B1138" s="29"/>
      <c r="C1138" s="30"/>
      <c r="D1138" s="29"/>
      <c r="E1138" s="31" t="s">
        <v>61</v>
      </c>
      <c r="F1138" s="90">
        <f>SUM(F1140:F1141)</f>
        <v>500000</v>
      </c>
      <c r="G1138" s="90">
        <f>SUM(G1140:G1141)</f>
        <v>240000</v>
      </c>
      <c r="H1138" s="32">
        <f>G1138*100/F1138</f>
        <v>48</v>
      </c>
      <c r="I1138" s="33">
        <f>SUM(I1140:I1141)</f>
        <v>0</v>
      </c>
    </row>
    <row r="1139" spans="1:9" s="35" customFormat="1" ht="12.75">
      <c r="A1139" s="36"/>
      <c r="B1139" s="34"/>
      <c r="C1139" s="37"/>
      <c r="D1139" s="38"/>
      <c r="E1139" s="39" t="s">
        <v>67</v>
      </c>
      <c r="F1139" s="40"/>
      <c r="G1139" s="110"/>
      <c r="H1139" s="114" t="s">
        <v>63</v>
      </c>
      <c r="I1139" s="156"/>
    </row>
    <row r="1140" spans="1:11" s="35" customFormat="1" ht="25.5">
      <c r="A1140" s="59"/>
      <c r="B1140" s="109"/>
      <c r="C1140" s="123"/>
      <c r="D1140" s="41">
        <v>2480</v>
      </c>
      <c r="E1140" s="39" t="s">
        <v>226</v>
      </c>
      <c r="F1140" s="87">
        <v>500000</v>
      </c>
      <c r="G1140" s="468">
        <v>240000</v>
      </c>
      <c r="H1140" s="51">
        <f>G1140*100/F1140</f>
        <v>48</v>
      </c>
      <c r="I1140" s="127">
        <v>0</v>
      </c>
      <c r="J1140" s="34"/>
      <c r="K1140" s="321">
        <f>SUM(G1127:G1142)</f>
        <v>1112106</v>
      </c>
    </row>
    <row r="1141" spans="1:10" s="44" customFormat="1" ht="12.75">
      <c r="A1141" s="36"/>
      <c r="B1141" s="107"/>
      <c r="C1141" s="52"/>
      <c r="D1141" s="53"/>
      <c r="E1141" s="54" t="s">
        <v>166</v>
      </c>
      <c r="F1141" s="52"/>
      <c r="G1141" s="436"/>
      <c r="H1141" s="23" t="s">
        <v>63</v>
      </c>
      <c r="I1141" s="115"/>
      <c r="J1141" s="43"/>
    </row>
    <row r="1142" spans="1:9" s="35" customFormat="1" ht="12.75">
      <c r="A1142" s="13"/>
      <c r="B1142" s="97">
        <v>92120</v>
      </c>
      <c r="C1142" s="2"/>
      <c r="D1142" s="3"/>
      <c r="E1142" s="25" t="s">
        <v>113</v>
      </c>
      <c r="F1142" s="89">
        <f>SUM(F1143)</f>
        <v>126000</v>
      </c>
      <c r="G1142" s="89">
        <f>SUM(G1143)</f>
        <v>0</v>
      </c>
      <c r="H1142" s="346">
        <f>G1142*100/F1142</f>
        <v>0</v>
      </c>
      <c r="I1142" s="27">
        <f>SUM(I1143)</f>
        <v>0</v>
      </c>
    </row>
    <row r="1143" spans="1:9" s="35" customFormat="1" ht="51">
      <c r="A1143" s="109"/>
      <c r="B1143" s="123"/>
      <c r="C1143" s="30"/>
      <c r="D1143" s="29"/>
      <c r="E1143" s="174" t="s">
        <v>227</v>
      </c>
      <c r="F1143" s="128">
        <f>SUM(F1145:F1145)</f>
        <v>126000</v>
      </c>
      <c r="G1143" s="128">
        <f>SUM(G1145:G1145)</f>
        <v>0</v>
      </c>
      <c r="H1143" s="130">
        <f>G1143*100/F1143</f>
        <v>0</v>
      </c>
      <c r="I1143" s="129">
        <f>SUM(I1145)</f>
        <v>0</v>
      </c>
    </row>
    <row r="1144" spans="1:11" s="35" customFormat="1" ht="12.75">
      <c r="A1144" s="334"/>
      <c r="B1144" s="308"/>
      <c r="C1144" s="173"/>
      <c r="D1144" s="173"/>
      <c r="E1144" s="71" t="s">
        <v>67</v>
      </c>
      <c r="F1144" s="200"/>
      <c r="G1144" s="110"/>
      <c r="H1144" s="68" t="s">
        <v>63</v>
      </c>
      <c r="I1144" s="33"/>
      <c r="J1144" s="34"/>
      <c r="K1144" s="321" t="e">
        <f>SUM(#REF!)</f>
        <v>#REF!</v>
      </c>
    </row>
    <row r="1145" spans="1:10" s="35" customFormat="1" ht="38.25">
      <c r="A1145" s="36"/>
      <c r="B1145" s="75"/>
      <c r="C1145" s="64"/>
      <c r="D1145" s="72">
        <v>4340</v>
      </c>
      <c r="E1145" s="31" t="s">
        <v>176</v>
      </c>
      <c r="F1145" s="47">
        <v>126000</v>
      </c>
      <c r="G1145" s="110">
        <v>0</v>
      </c>
      <c r="H1145" s="32">
        <f>G1145*100/F1145</f>
        <v>0</v>
      </c>
      <c r="I1145" s="33">
        <v>0</v>
      </c>
      <c r="J1145" s="34"/>
    </row>
    <row r="1146" spans="1:9" s="56" customFormat="1" ht="12.75">
      <c r="A1146" s="13"/>
      <c r="B1146" s="91">
        <v>92195</v>
      </c>
      <c r="C1146" s="8"/>
      <c r="D1146" s="9"/>
      <c r="E1146" s="25" t="s">
        <v>46</v>
      </c>
      <c r="F1146" s="89">
        <f>SUM(F1147)</f>
        <v>429815</v>
      </c>
      <c r="G1146" s="89">
        <f>SUM(G1147)</f>
        <v>95480.1</v>
      </c>
      <c r="H1146" s="26">
        <f>G1146*100/F1146</f>
        <v>22.214231704337912</v>
      </c>
      <c r="I1146" s="27">
        <f>SUM(I1147)</f>
        <v>4151.25</v>
      </c>
    </row>
    <row r="1147" spans="1:10" s="18" customFormat="1" ht="38.25">
      <c r="A1147" s="59"/>
      <c r="B1147" s="123"/>
      <c r="C1147" s="30"/>
      <c r="D1147" s="29"/>
      <c r="E1147" s="31" t="s">
        <v>94</v>
      </c>
      <c r="F1147" s="90">
        <f>SUM(F1149:F1160)</f>
        <v>429815</v>
      </c>
      <c r="G1147" s="90">
        <f>SUM(G1149:G1160)</f>
        <v>95480.1</v>
      </c>
      <c r="H1147" s="32">
        <f>G1147*100/F1147</f>
        <v>22.214231704337912</v>
      </c>
      <c r="I1147" s="33">
        <f>SUM(I1155:I1160,I1149:I1153)</f>
        <v>4151.25</v>
      </c>
      <c r="J1147" s="17"/>
    </row>
    <row r="1148" spans="1:9" s="35" customFormat="1" ht="12.75">
      <c r="A1148" s="62"/>
      <c r="B1148" s="63"/>
      <c r="C1148" s="69"/>
      <c r="D1148" s="69"/>
      <c r="E1148" s="71" t="s">
        <v>67</v>
      </c>
      <c r="F1148" s="101"/>
      <c r="G1148" s="110"/>
      <c r="H1148" s="23" t="s">
        <v>63</v>
      </c>
      <c r="I1148" s="110"/>
    </row>
    <row r="1149" spans="1:10" s="35" customFormat="1" ht="12.75">
      <c r="A1149" s="529"/>
      <c r="B1149" s="364"/>
      <c r="C1149" s="29"/>
      <c r="D1149" s="72">
        <v>4110</v>
      </c>
      <c r="E1149" s="31" t="s">
        <v>185</v>
      </c>
      <c r="F1149" s="146">
        <v>1000</v>
      </c>
      <c r="G1149" s="110">
        <v>0</v>
      </c>
      <c r="H1149" s="32">
        <f aca="true" t="shared" si="46" ref="H1149:H1163">G1149*100/F1149</f>
        <v>0</v>
      </c>
      <c r="I1149" s="33">
        <v>0</v>
      </c>
      <c r="J1149" s="34"/>
    </row>
    <row r="1150" spans="1:9" s="35" customFormat="1" ht="12.75">
      <c r="A1150" s="15" t="s">
        <v>60</v>
      </c>
      <c r="B1150" s="16">
        <v>46</v>
      </c>
      <c r="C1150" s="55"/>
      <c r="D1150" s="55"/>
      <c r="E1150" s="78"/>
      <c r="F1150" s="55"/>
      <c r="G1150" s="438"/>
      <c r="H1150" s="79" t="s">
        <v>63</v>
      </c>
      <c r="I1150" s="77"/>
    </row>
    <row r="1151" spans="1:9" s="35" customFormat="1" ht="13.5" thickBot="1">
      <c r="A1151" s="15"/>
      <c r="B1151" s="16"/>
      <c r="C1151" s="55"/>
      <c r="D1151" s="55"/>
      <c r="E1151" s="78"/>
      <c r="F1151" s="55"/>
      <c r="G1151" s="438"/>
      <c r="H1151" s="79"/>
      <c r="I1151" s="77"/>
    </row>
    <row r="1152" spans="1:9" s="35" customFormat="1" ht="13.5" thickBot="1">
      <c r="A1152" s="19" t="s">
        <v>29</v>
      </c>
      <c r="B1152" s="20" t="s">
        <v>56</v>
      </c>
      <c r="C1152" s="707" t="s">
        <v>39</v>
      </c>
      <c r="D1152" s="708"/>
      <c r="E1152" s="21" t="s">
        <v>28</v>
      </c>
      <c r="F1152" s="20" t="s">
        <v>64</v>
      </c>
      <c r="G1152" s="366" t="s">
        <v>65</v>
      </c>
      <c r="H1152" s="22" t="s">
        <v>66</v>
      </c>
      <c r="I1152" s="192" t="s">
        <v>71</v>
      </c>
    </row>
    <row r="1153" spans="1:12" s="35" customFormat="1" ht="25.5">
      <c r="A1153" s="36"/>
      <c r="B1153" s="36"/>
      <c r="C1153" s="69"/>
      <c r="D1153" s="70">
        <v>4170</v>
      </c>
      <c r="E1153" s="71" t="s">
        <v>190</v>
      </c>
      <c r="F1153" s="176">
        <v>25063</v>
      </c>
      <c r="G1153" s="110">
        <v>3410</v>
      </c>
      <c r="H1153" s="96">
        <f t="shared" si="46"/>
        <v>13.605713601723656</v>
      </c>
      <c r="I1153" s="33">
        <v>0</v>
      </c>
      <c r="K1153" s="385" t="e">
        <f>SUM(#REF!)</f>
        <v>#REF!</v>
      </c>
      <c r="L1153" s="321" t="e">
        <f>SUM(#REF!)</f>
        <v>#REF!</v>
      </c>
    </row>
    <row r="1154" spans="1:10" s="56" customFormat="1" ht="12.75">
      <c r="A1154" s="28"/>
      <c r="B1154" s="28"/>
      <c r="C1154" s="80"/>
      <c r="D1154" s="598">
        <v>4190</v>
      </c>
      <c r="E1154" s="616" t="s">
        <v>183</v>
      </c>
      <c r="F1154" s="558">
        <v>3000</v>
      </c>
      <c r="G1154" s="110">
        <v>342.9</v>
      </c>
      <c r="H1154" s="349">
        <f>G1154*100/F1154</f>
        <v>11.43</v>
      </c>
      <c r="I1154" s="110">
        <v>0</v>
      </c>
      <c r="J1154" s="55"/>
    </row>
    <row r="1155" spans="1:9" s="56" customFormat="1" ht="12.75">
      <c r="A1155" s="36"/>
      <c r="B1155" s="81"/>
      <c r="C1155" s="64"/>
      <c r="D1155" s="72">
        <v>4210</v>
      </c>
      <c r="E1155" s="31" t="s">
        <v>122</v>
      </c>
      <c r="F1155" s="47">
        <v>20800</v>
      </c>
      <c r="G1155" s="110">
        <v>1421.91</v>
      </c>
      <c r="H1155" s="32">
        <f t="shared" si="46"/>
        <v>6.83610576923077</v>
      </c>
      <c r="I1155" s="33">
        <v>0</v>
      </c>
    </row>
    <row r="1156" spans="1:10" s="56" customFormat="1" ht="12.75">
      <c r="A1156" s="28"/>
      <c r="B1156" s="382"/>
      <c r="C1156" s="29"/>
      <c r="D1156" s="589">
        <v>4220</v>
      </c>
      <c r="E1156" s="174" t="s">
        <v>139</v>
      </c>
      <c r="F1156" s="457">
        <v>13000</v>
      </c>
      <c r="G1156" s="110">
        <v>6821.52</v>
      </c>
      <c r="H1156" s="347">
        <f t="shared" si="46"/>
        <v>52.47323076923077</v>
      </c>
      <c r="I1156" s="110">
        <v>0</v>
      </c>
      <c r="J1156" s="55"/>
    </row>
    <row r="1157" spans="1:10" s="35" customFormat="1" ht="12.75">
      <c r="A1157" s="140"/>
      <c r="B1157" s="132"/>
      <c r="C1157" s="141"/>
      <c r="D1157" s="72">
        <v>4260</v>
      </c>
      <c r="E1157" s="31" t="s">
        <v>126</v>
      </c>
      <c r="F1157" s="147">
        <v>2000</v>
      </c>
      <c r="G1157" s="110">
        <v>0</v>
      </c>
      <c r="H1157" s="130">
        <f>G1157*100/F1157</f>
        <v>0</v>
      </c>
      <c r="I1157" s="129">
        <v>0</v>
      </c>
      <c r="J1157" s="34"/>
    </row>
    <row r="1158" spans="1:9" s="35" customFormat="1" ht="12.75">
      <c r="A1158" s="62"/>
      <c r="B1158" s="36"/>
      <c r="C1158" s="64"/>
      <c r="D1158" s="72">
        <v>4300</v>
      </c>
      <c r="E1158" s="31" t="s">
        <v>125</v>
      </c>
      <c r="F1158" s="47">
        <v>312637</v>
      </c>
      <c r="G1158" s="110">
        <v>62727.52</v>
      </c>
      <c r="H1158" s="32">
        <v>0</v>
      </c>
      <c r="I1158" s="33">
        <v>0</v>
      </c>
    </row>
    <row r="1159" spans="1:10" s="35" customFormat="1" ht="12.75">
      <c r="A1159" s="36"/>
      <c r="B1159" s="81"/>
      <c r="C1159" s="38"/>
      <c r="D1159" s="41">
        <v>4380</v>
      </c>
      <c r="E1159" s="39" t="s">
        <v>266</v>
      </c>
      <c r="F1159" s="219">
        <v>2500</v>
      </c>
      <c r="G1159" s="110">
        <v>0</v>
      </c>
      <c r="H1159" s="32">
        <f t="shared" si="46"/>
        <v>0</v>
      </c>
      <c r="I1159" s="48">
        <v>0</v>
      </c>
      <c r="J1159" s="34"/>
    </row>
    <row r="1160" spans="1:9" s="56" customFormat="1" ht="26.25" thickBot="1">
      <c r="A1160" s="581"/>
      <c r="B1160" s="221"/>
      <c r="C1160" s="363"/>
      <c r="D1160" s="111">
        <v>4400</v>
      </c>
      <c r="E1160" s="112" t="s">
        <v>127</v>
      </c>
      <c r="F1160" s="297">
        <v>49815</v>
      </c>
      <c r="G1160" s="568">
        <v>20756.25</v>
      </c>
      <c r="H1160" s="124">
        <f t="shared" si="46"/>
        <v>41.666666666666664</v>
      </c>
      <c r="I1160" s="113">
        <v>4151.25</v>
      </c>
    </row>
    <row r="1161" spans="1:9" s="35" customFormat="1" ht="12.75">
      <c r="A1161" s="258">
        <v>926</v>
      </c>
      <c r="B1161" s="230"/>
      <c r="C1161" s="230"/>
      <c r="D1161" s="231"/>
      <c r="E1161" s="232" t="s">
        <v>146</v>
      </c>
      <c r="F1161" s="237">
        <f>SUM(F1162,F1166,F1191)</f>
        <v>4006123</v>
      </c>
      <c r="G1161" s="428">
        <f>SUM(G1191,G1166,G1162)</f>
        <v>1841728.66</v>
      </c>
      <c r="H1161" s="227">
        <f t="shared" si="46"/>
        <v>45.972843569705674</v>
      </c>
      <c r="I1161" s="234">
        <f>SUM(I1191,I1166,I1162)</f>
        <v>204259.69999999998</v>
      </c>
    </row>
    <row r="1162" spans="1:9" s="35" customFormat="1" ht="12.75">
      <c r="A1162" s="13"/>
      <c r="B1162" s="97">
        <v>92604</v>
      </c>
      <c r="C1162" s="2"/>
      <c r="D1162" s="3"/>
      <c r="E1162" s="25" t="s">
        <v>20</v>
      </c>
      <c r="F1162" s="89">
        <f>SUM(F1163)</f>
        <v>15522</v>
      </c>
      <c r="G1162" s="89">
        <f>SUM(G1163)</f>
        <v>15522</v>
      </c>
      <c r="H1162" s="26">
        <f t="shared" si="46"/>
        <v>100</v>
      </c>
      <c r="I1162" s="27">
        <f>SUM(I1163)</f>
        <v>0</v>
      </c>
    </row>
    <row r="1163" spans="1:9" s="35" customFormat="1" ht="12.75">
      <c r="A1163" s="28"/>
      <c r="B1163" s="29"/>
      <c r="C1163" s="30"/>
      <c r="D1163" s="29"/>
      <c r="E1163" s="31" t="s">
        <v>61</v>
      </c>
      <c r="F1163" s="90">
        <f>SUM(F1165)</f>
        <v>15522</v>
      </c>
      <c r="G1163" s="144">
        <f>SUM(G1165)</f>
        <v>15522</v>
      </c>
      <c r="H1163" s="32">
        <f t="shared" si="46"/>
        <v>100</v>
      </c>
      <c r="I1163" s="33">
        <v>0</v>
      </c>
    </row>
    <row r="1164" spans="1:10" s="35" customFormat="1" ht="12.75">
      <c r="A1164" s="36"/>
      <c r="B1164" s="34"/>
      <c r="C1164" s="37"/>
      <c r="D1164" s="38"/>
      <c r="E1164" s="39" t="s">
        <v>67</v>
      </c>
      <c r="F1164" s="40"/>
      <c r="G1164" s="110"/>
      <c r="H1164" s="32" t="s">
        <v>63</v>
      </c>
      <c r="I1164" s="33"/>
      <c r="J1164" s="34"/>
    </row>
    <row r="1165" spans="1:12" s="35" customFormat="1" ht="25.5">
      <c r="A1165" s="36"/>
      <c r="B1165" s="75"/>
      <c r="C1165" s="69"/>
      <c r="D1165" s="70">
        <v>4170</v>
      </c>
      <c r="E1165" s="71" t="s">
        <v>190</v>
      </c>
      <c r="F1165" s="176">
        <v>15522</v>
      </c>
      <c r="G1165" s="110">
        <v>15522</v>
      </c>
      <c r="H1165" s="96">
        <f>G1165*100/F1165</f>
        <v>100</v>
      </c>
      <c r="I1165" s="33">
        <v>0</v>
      </c>
      <c r="K1165" s="385" t="e">
        <f>SUM(#REF!)</f>
        <v>#REF!</v>
      </c>
      <c r="L1165" s="321" t="e">
        <f>SUM(#REF!)</f>
        <v>#REF!</v>
      </c>
    </row>
    <row r="1166" spans="1:9" s="56" customFormat="1" ht="12.75">
      <c r="A1166" s="13"/>
      <c r="B1166" s="207">
        <v>92605</v>
      </c>
      <c r="C1166" s="8"/>
      <c r="D1166" s="9"/>
      <c r="E1166" s="92" t="s">
        <v>145</v>
      </c>
      <c r="F1166" s="362">
        <f>SUM(F1167)</f>
        <v>580000</v>
      </c>
      <c r="G1166" s="497">
        <f>SUM(G1167)</f>
        <v>506700</v>
      </c>
      <c r="H1166" s="26">
        <f>G1166*100/F1166</f>
        <v>87.36206896551724</v>
      </c>
      <c r="I1166" s="58">
        <v>0</v>
      </c>
    </row>
    <row r="1167" spans="1:9" s="56" customFormat="1" ht="25.5">
      <c r="A1167" s="28"/>
      <c r="B1167" s="462"/>
      <c r="C1167" s="95"/>
      <c r="D1167" s="95"/>
      <c r="E1167" s="625" t="s">
        <v>114</v>
      </c>
      <c r="F1167" s="184">
        <f>SUM(F1169)</f>
        <v>580000</v>
      </c>
      <c r="G1167" s="498">
        <f>SUM(G1169)</f>
        <v>506700</v>
      </c>
      <c r="H1167" s="32">
        <f>G1167*100/F1167</f>
        <v>87.36206896551724</v>
      </c>
      <c r="I1167" s="33">
        <v>0</v>
      </c>
    </row>
    <row r="1168" spans="1:12" s="44" customFormat="1" ht="12.75">
      <c r="A1168" s="36"/>
      <c r="B1168" s="351"/>
      <c r="C1168" s="69"/>
      <c r="D1168" s="510"/>
      <c r="E1168" s="71" t="s">
        <v>67</v>
      </c>
      <c r="F1168" s="200"/>
      <c r="G1168" s="110"/>
      <c r="H1168" s="32" t="s">
        <v>63</v>
      </c>
      <c r="I1168" s="33"/>
      <c r="K1168" s="320" t="s">
        <v>63</v>
      </c>
      <c r="L1168" s="320">
        <f>SUM(M1174)</f>
        <v>0</v>
      </c>
    </row>
    <row r="1169" spans="1:9" s="44" customFormat="1" ht="12.75">
      <c r="A1169" s="36"/>
      <c r="B1169" s="81"/>
      <c r="C1169" s="166"/>
      <c r="D1169" s="205">
        <v>2820</v>
      </c>
      <c r="E1169" s="413" t="s">
        <v>198</v>
      </c>
      <c r="F1169" s="186">
        <v>580000</v>
      </c>
      <c r="G1169" s="468">
        <v>506700</v>
      </c>
      <c r="H1169" s="181">
        <f>G1169*100/F1169</f>
        <v>87.36206896551724</v>
      </c>
      <c r="I1169" s="48">
        <v>0</v>
      </c>
    </row>
    <row r="1170" spans="1:12" s="44" customFormat="1" ht="12.75">
      <c r="A1170" s="36"/>
      <c r="B1170" s="62"/>
      <c r="C1170" s="62"/>
      <c r="D1170" s="81"/>
      <c r="E1170" s="407" t="s">
        <v>27</v>
      </c>
      <c r="F1170" s="62"/>
      <c r="G1170" s="440"/>
      <c r="H1170" s="187" t="s">
        <v>63</v>
      </c>
      <c r="I1170" s="188"/>
      <c r="L1170" s="320">
        <f>SUM(G1172:G1190)</f>
        <v>506700</v>
      </c>
    </row>
    <row r="1171" spans="1:9" s="44" customFormat="1" ht="12.75">
      <c r="A1171" s="28"/>
      <c r="B1171" s="59"/>
      <c r="C1171" s="371"/>
      <c r="D1171" s="364"/>
      <c r="E1171" s="414" t="s">
        <v>76</v>
      </c>
      <c r="F1171" s="140"/>
      <c r="G1171" s="440"/>
      <c r="H1171" s="187" t="s">
        <v>63</v>
      </c>
      <c r="I1171" s="188"/>
    </row>
    <row r="1172" spans="1:9" s="44" customFormat="1" ht="12.75">
      <c r="A1172" s="42"/>
      <c r="B1172" s="193"/>
      <c r="C1172" s="193"/>
      <c r="D1172" s="202"/>
      <c r="E1172" s="637" t="s">
        <v>73</v>
      </c>
      <c r="F1172" s="312"/>
      <c r="G1172" s="45">
        <v>72000</v>
      </c>
      <c r="H1172" s="318"/>
      <c r="I1172" s="45">
        <v>0</v>
      </c>
    </row>
    <row r="1173" spans="1:9" s="44" customFormat="1" ht="12.75">
      <c r="A1173" s="42"/>
      <c r="B1173" s="193"/>
      <c r="C1173" s="193"/>
      <c r="D1173" s="202"/>
      <c r="E1173" s="637" t="s">
        <v>74</v>
      </c>
      <c r="F1173" s="312"/>
      <c r="G1173" s="45">
        <v>202400</v>
      </c>
      <c r="H1173" s="318"/>
      <c r="I1173" s="45">
        <v>0</v>
      </c>
    </row>
    <row r="1174" spans="1:9" s="44" customFormat="1" ht="12.75">
      <c r="A1174" s="42"/>
      <c r="B1174" s="43"/>
      <c r="C1174" s="193"/>
      <c r="D1174" s="202"/>
      <c r="E1174" s="637" t="s">
        <v>75</v>
      </c>
      <c r="F1174" s="312"/>
      <c r="G1174" s="45">
        <v>110000</v>
      </c>
      <c r="H1174" s="318"/>
      <c r="I1174" s="45">
        <v>0</v>
      </c>
    </row>
    <row r="1175" spans="1:9" s="5" customFormat="1" ht="12.75">
      <c r="A1175" s="42"/>
      <c r="B1175" s="193"/>
      <c r="C1175" s="193"/>
      <c r="D1175" s="202"/>
      <c r="E1175" s="637" t="s">
        <v>117</v>
      </c>
      <c r="F1175" s="312"/>
      <c r="G1175" s="45">
        <v>2000</v>
      </c>
      <c r="H1175" s="318"/>
      <c r="I1175" s="45">
        <v>0</v>
      </c>
    </row>
    <row r="1176" spans="1:12" s="35" customFormat="1" ht="12.75">
      <c r="A1176" s="42"/>
      <c r="B1176" s="193"/>
      <c r="C1176" s="193"/>
      <c r="D1176" s="202"/>
      <c r="E1176" s="637" t="s">
        <v>121</v>
      </c>
      <c r="F1176" s="312"/>
      <c r="G1176" s="45">
        <v>15000</v>
      </c>
      <c r="H1176" s="318"/>
      <c r="I1176" s="45">
        <v>0</v>
      </c>
      <c r="K1176" s="393">
        <f>SUM(F1194:F1196)</f>
        <v>58870</v>
      </c>
      <c r="L1176" s="321">
        <f>SUM(G1194:G1196)</f>
        <v>14095.85</v>
      </c>
    </row>
    <row r="1177" spans="1:9" s="35" customFormat="1" ht="38.25">
      <c r="A1177" s="193"/>
      <c r="B1177" s="42"/>
      <c r="C1177" s="43"/>
      <c r="D1177" s="202"/>
      <c r="E1177" s="637" t="s">
        <v>362</v>
      </c>
      <c r="F1177" s="312"/>
      <c r="G1177" s="45">
        <v>3000</v>
      </c>
      <c r="H1177" s="318"/>
      <c r="I1177" s="45">
        <v>0</v>
      </c>
    </row>
    <row r="1178" spans="1:9" s="56" customFormat="1" ht="12.75">
      <c r="A1178" s="193"/>
      <c r="B1178" s="193"/>
      <c r="C1178" s="193"/>
      <c r="D1178" s="202"/>
      <c r="E1178" s="637" t="s">
        <v>77</v>
      </c>
      <c r="F1178" s="317"/>
      <c r="G1178" s="561">
        <v>17000</v>
      </c>
      <c r="H1178" s="319"/>
      <c r="I1178" s="45">
        <v>0</v>
      </c>
    </row>
    <row r="1179" spans="1:9" s="131" customFormat="1" ht="12.75">
      <c r="A1179" s="277"/>
      <c r="B1179" s="203"/>
      <c r="C1179" s="82"/>
      <c r="D1179" s="88"/>
      <c r="E1179" s="637" t="s">
        <v>118</v>
      </c>
      <c r="F1179" s="317"/>
      <c r="G1179" s="561">
        <v>47000</v>
      </c>
      <c r="H1179" s="319"/>
      <c r="I1179" s="45">
        <v>0</v>
      </c>
    </row>
    <row r="1180" spans="1:9" s="35" customFormat="1" ht="12.75">
      <c r="A1180" s="15" t="s">
        <v>60</v>
      </c>
      <c r="B1180" s="16">
        <v>47</v>
      </c>
      <c r="C1180" s="55"/>
      <c r="D1180" s="55"/>
      <c r="E1180" s="78"/>
      <c r="F1180" s="55"/>
      <c r="G1180" s="438"/>
      <c r="H1180" s="79" t="s">
        <v>63</v>
      </c>
      <c r="I1180" s="77"/>
    </row>
    <row r="1181" spans="1:9" s="35" customFormat="1" ht="13.5" thickBot="1">
      <c r="A1181" s="15"/>
      <c r="B1181" s="16"/>
      <c r="C1181" s="55"/>
      <c r="D1181" s="55"/>
      <c r="E1181" s="78"/>
      <c r="F1181" s="55"/>
      <c r="G1181" s="438"/>
      <c r="H1181" s="79"/>
      <c r="I1181" s="77"/>
    </row>
    <row r="1182" spans="1:9" s="35" customFormat="1" ht="13.5" thickBot="1">
      <c r="A1182" s="19" t="s">
        <v>29</v>
      </c>
      <c r="B1182" s="20" t="s">
        <v>56</v>
      </c>
      <c r="C1182" s="707" t="s">
        <v>39</v>
      </c>
      <c r="D1182" s="708"/>
      <c r="E1182" s="21" t="s">
        <v>28</v>
      </c>
      <c r="F1182" s="20" t="s">
        <v>64</v>
      </c>
      <c r="G1182" s="366" t="s">
        <v>65</v>
      </c>
      <c r="H1182" s="22" t="s">
        <v>66</v>
      </c>
      <c r="I1182" s="192" t="s">
        <v>71</v>
      </c>
    </row>
    <row r="1183" spans="1:9" s="44" customFormat="1" ht="12.75">
      <c r="A1183" s="193"/>
      <c r="B1183" s="42"/>
      <c r="C1183" s="43"/>
      <c r="D1183" s="43"/>
      <c r="E1183" s="636" t="s">
        <v>277</v>
      </c>
      <c r="F1183" s="312"/>
      <c r="G1183" s="45">
        <v>3000</v>
      </c>
      <c r="H1183" s="318"/>
      <c r="I1183" s="45">
        <v>0</v>
      </c>
    </row>
    <row r="1184" spans="1:9" s="44" customFormat="1" ht="12.75">
      <c r="A1184" s="193"/>
      <c r="B1184" s="42"/>
      <c r="C1184" s="43"/>
      <c r="D1184" s="43"/>
      <c r="E1184" s="636" t="s">
        <v>363</v>
      </c>
      <c r="F1184" s="312"/>
      <c r="G1184" s="45">
        <v>5000</v>
      </c>
      <c r="H1184" s="318"/>
      <c r="I1184" s="45">
        <v>0</v>
      </c>
    </row>
    <row r="1185" spans="1:12" s="35" customFormat="1" ht="12.75">
      <c r="A1185" s="42"/>
      <c r="B1185" s="193"/>
      <c r="C1185" s="193"/>
      <c r="D1185" s="202"/>
      <c r="E1185" s="637" t="s">
        <v>228</v>
      </c>
      <c r="F1185" s="312"/>
      <c r="G1185" s="45">
        <v>1500</v>
      </c>
      <c r="H1185" s="318"/>
      <c r="I1185" s="45">
        <v>0</v>
      </c>
      <c r="K1185" s="393">
        <f>SUM(F1196:F1200)</f>
        <v>1695790</v>
      </c>
      <c r="L1185" s="321">
        <f>SUM(G1196:G1200)</f>
        <v>657347.3099999999</v>
      </c>
    </row>
    <row r="1186" spans="1:9" s="35" customFormat="1" ht="12.75">
      <c r="A1186" s="193"/>
      <c r="B1186" s="42"/>
      <c r="C1186" s="43"/>
      <c r="D1186" s="202"/>
      <c r="E1186" s="637" t="s">
        <v>229</v>
      </c>
      <c r="F1186" s="312"/>
      <c r="G1186" s="45">
        <v>1800</v>
      </c>
      <c r="H1186" s="318"/>
      <c r="I1186" s="45">
        <v>0</v>
      </c>
    </row>
    <row r="1187" spans="1:9" s="56" customFormat="1" ht="12.75">
      <c r="A1187" s="193"/>
      <c r="B1187" s="193"/>
      <c r="C1187" s="193"/>
      <c r="D1187" s="202"/>
      <c r="E1187" s="637" t="s">
        <v>274</v>
      </c>
      <c r="F1187" s="317"/>
      <c r="G1187" s="561">
        <v>7000</v>
      </c>
      <c r="H1187" s="319"/>
      <c r="I1187" s="45">
        <v>0</v>
      </c>
    </row>
    <row r="1188" spans="1:9" s="131" customFormat="1" ht="12.75">
      <c r="A1188" s="193"/>
      <c r="B1188" s="42"/>
      <c r="C1188" s="193"/>
      <c r="D1188" s="202"/>
      <c r="E1188" s="637" t="s">
        <v>361</v>
      </c>
      <c r="F1188" s="317"/>
      <c r="G1188" s="561">
        <v>12000</v>
      </c>
      <c r="H1188" s="319"/>
      <c r="I1188" s="45">
        <v>0</v>
      </c>
    </row>
    <row r="1189" spans="1:9" s="131" customFormat="1" ht="12.75" hidden="1">
      <c r="A1189" s="193"/>
      <c r="B1189" s="42"/>
      <c r="C1189" s="43"/>
      <c r="D1189" s="202"/>
      <c r="E1189" s="637" t="s">
        <v>276</v>
      </c>
      <c r="F1189" s="317"/>
      <c r="G1189" s="561">
        <v>0</v>
      </c>
      <c r="H1189" s="319"/>
      <c r="I1189" s="45"/>
    </row>
    <row r="1190" spans="1:9" s="131" customFormat="1" ht="12.75">
      <c r="A1190" s="193"/>
      <c r="B1190" s="203"/>
      <c r="C1190" s="82"/>
      <c r="D1190" s="88"/>
      <c r="E1190" s="637" t="s">
        <v>275</v>
      </c>
      <c r="F1190" s="317"/>
      <c r="G1190" s="561">
        <v>8000</v>
      </c>
      <c r="H1190" s="319"/>
      <c r="I1190" s="45">
        <v>0</v>
      </c>
    </row>
    <row r="1191" spans="1:10" s="35" customFormat="1" ht="12.75">
      <c r="A1191" s="13"/>
      <c r="B1191" s="675">
        <v>92695</v>
      </c>
      <c r="C1191" s="9"/>
      <c r="D1191" s="9"/>
      <c r="E1191" s="92" t="s">
        <v>46</v>
      </c>
      <c r="F1191" s="189">
        <f>SUM(F1201,F1192)</f>
        <v>3410601</v>
      </c>
      <c r="G1191" s="474">
        <f>SUM(G1201,G1192)</f>
        <v>1319506.66</v>
      </c>
      <c r="H1191" s="26">
        <f>G1191*100/F1191</f>
        <v>38.68839128353038</v>
      </c>
      <c r="I1191" s="58">
        <f>SUM(I1192,I1201)</f>
        <v>204259.69999999998</v>
      </c>
      <c r="J1191" s="34"/>
    </row>
    <row r="1192" spans="1:10" s="35" customFormat="1" ht="38.25">
      <c r="A1192" s="59"/>
      <c r="B1192" s="60"/>
      <c r="C1192" s="29"/>
      <c r="D1192" s="29"/>
      <c r="E1192" s="31" t="s">
        <v>95</v>
      </c>
      <c r="F1192" s="61">
        <f>SUM(F1194:F1200)</f>
        <v>1710290</v>
      </c>
      <c r="G1192" s="61">
        <f>SUM(G1194:G1200)</f>
        <v>665652.3099999999</v>
      </c>
      <c r="H1192" s="32">
        <f>G1192*100/F1192</f>
        <v>38.92043513088423</v>
      </c>
      <c r="I1192" s="33">
        <f>SUM(I1194:I1200)</f>
        <v>473</v>
      </c>
      <c r="J1192" s="34"/>
    </row>
    <row r="1193" spans="1:10" s="35" customFormat="1" ht="12.75">
      <c r="A1193" s="140"/>
      <c r="B1193" s="308"/>
      <c r="C1193" s="133"/>
      <c r="D1193" s="133"/>
      <c r="E1193" s="39" t="s">
        <v>67</v>
      </c>
      <c r="F1193" s="374"/>
      <c r="G1193" s="110"/>
      <c r="H1193" s="23" t="s">
        <v>63</v>
      </c>
      <c r="I1193" s="110"/>
      <c r="J1193" s="34"/>
    </row>
    <row r="1194" spans="1:10" s="56" customFormat="1" ht="25.5">
      <c r="A1194" s="28"/>
      <c r="B1194" s="382"/>
      <c r="C1194" s="95"/>
      <c r="D1194" s="70">
        <v>4170</v>
      </c>
      <c r="E1194" s="31" t="s">
        <v>190</v>
      </c>
      <c r="F1194" s="169">
        <v>14000</v>
      </c>
      <c r="G1194" s="110">
        <v>8305</v>
      </c>
      <c r="H1194" s="349">
        <f aca="true" t="shared" si="47" ref="H1194:H1201">G1194*100/F1194</f>
        <v>59.32142857142857</v>
      </c>
      <c r="I1194" s="110">
        <v>173</v>
      </c>
      <c r="J1194" s="55"/>
    </row>
    <row r="1195" spans="1:10" s="56" customFormat="1" ht="12.75">
      <c r="A1195" s="28"/>
      <c r="B1195" s="382"/>
      <c r="C1195" s="80"/>
      <c r="D1195" s="41">
        <v>4190</v>
      </c>
      <c r="E1195" s="31" t="s">
        <v>183</v>
      </c>
      <c r="F1195" s="558">
        <v>500</v>
      </c>
      <c r="G1195" s="110">
        <v>0</v>
      </c>
      <c r="H1195" s="347">
        <f t="shared" si="47"/>
        <v>0</v>
      </c>
      <c r="I1195" s="110">
        <v>0</v>
      </c>
      <c r="J1195" s="55"/>
    </row>
    <row r="1196" spans="1:9" s="56" customFormat="1" ht="12.75">
      <c r="A1196" s="36"/>
      <c r="B1196" s="81"/>
      <c r="C1196" s="64"/>
      <c r="D1196" s="72">
        <v>4210</v>
      </c>
      <c r="E1196" s="31" t="s">
        <v>122</v>
      </c>
      <c r="F1196" s="47">
        <v>44370</v>
      </c>
      <c r="G1196" s="110">
        <v>5790.85</v>
      </c>
      <c r="H1196" s="32">
        <f t="shared" si="47"/>
        <v>13.051273382916385</v>
      </c>
      <c r="I1196" s="33">
        <v>300</v>
      </c>
    </row>
    <row r="1197" spans="1:10" s="56" customFormat="1" ht="12.75">
      <c r="A1197" s="28"/>
      <c r="B1197" s="382"/>
      <c r="C1197" s="29"/>
      <c r="D1197" s="589">
        <v>4220</v>
      </c>
      <c r="E1197" s="174" t="s">
        <v>139</v>
      </c>
      <c r="F1197" s="457">
        <v>9000</v>
      </c>
      <c r="G1197" s="110">
        <v>2058.11</v>
      </c>
      <c r="H1197" s="347">
        <f t="shared" si="47"/>
        <v>22.86788888888889</v>
      </c>
      <c r="I1197" s="110">
        <v>0</v>
      </c>
      <c r="J1197" s="55"/>
    </row>
    <row r="1198" spans="1:9" s="35" customFormat="1" ht="12.75">
      <c r="A1198" s="62"/>
      <c r="B1198" s="36"/>
      <c r="C1198" s="64"/>
      <c r="D1198" s="72">
        <v>4260</v>
      </c>
      <c r="E1198" s="31" t="s">
        <v>126</v>
      </c>
      <c r="F1198" s="47">
        <v>3000</v>
      </c>
      <c r="G1198" s="110">
        <v>0</v>
      </c>
      <c r="H1198" s="32">
        <f>G1198*100/F1198</f>
        <v>0</v>
      </c>
      <c r="I1198" s="33">
        <v>0</v>
      </c>
    </row>
    <row r="1199" spans="1:10" s="18" customFormat="1" ht="12.75">
      <c r="A1199" s="36"/>
      <c r="B1199" s="81"/>
      <c r="C1199" s="64"/>
      <c r="D1199" s="72">
        <v>4270</v>
      </c>
      <c r="E1199" s="31" t="s">
        <v>123</v>
      </c>
      <c r="F1199" s="47">
        <v>192000</v>
      </c>
      <c r="G1199" s="110">
        <v>93849</v>
      </c>
      <c r="H1199" s="32">
        <f t="shared" si="47"/>
        <v>48.8796875</v>
      </c>
      <c r="I1199" s="33">
        <v>0</v>
      </c>
      <c r="J1199" s="17"/>
    </row>
    <row r="1200" spans="1:10" s="18" customFormat="1" ht="12.75">
      <c r="A1200" s="62"/>
      <c r="B1200" s="36"/>
      <c r="C1200" s="64"/>
      <c r="D1200" s="72">
        <v>4300</v>
      </c>
      <c r="E1200" s="31" t="s">
        <v>125</v>
      </c>
      <c r="F1200" s="47">
        <v>1447420</v>
      </c>
      <c r="G1200" s="110">
        <v>555649.35</v>
      </c>
      <c r="H1200" s="32">
        <f t="shared" si="47"/>
        <v>38.38895068466651</v>
      </c>
      <c r="I1200" s="33">
        <v>0</v>
      </c>
      <c r="J1200" s="17"/>
    </row>
    <row r="1201" spans="1:12" s="35" customFormat="1" ht="12.75">
      <c r="A1201" s="36"/>
      <c r="B1201" s="408"/>
      <c r="C1201" s="53"/>
      <c r="D1201" s="53"/>
      <c r="E1201" s="54" t="s">
        <v>13</v>
      </c>
      <c r="F1201" s="90">
        <f>SUM(F1203,F1215,F1218,)</f>
        <v>1700311</v>
      </c>
      <c r="G1201" s="90">
        <f>SUM(G1203,G1215,G1218,)</f>
        <v>653854.35</v>
      </c>
      <c r="H1201" s="32">
        <f t="shared" si="47"/>
        <v>38.45498558793068</v>
      </c>
      <c r="I1201" s="184">
        <f>SUM(I1203,I1215,I1218,)</f>
        <v>203786.69999999998</v>
      </c>
      <c r="K1201" s="321">
        <f>SUM(G1213:G1214)</f>
        <v>3321</v>
      </c>
      <c r="L1201" s="429" t="s">
        <v>63</v>
      </c>
    </row>
    <row r="1202" spans="1:9" s="35" customFormat="1" ht="12.75">
      <c r="A1202" s="36"/>
      <c r="B1202" s="36"/>
      <c r="C1202" s="38"/>
      <c r="D1202" s="38"/>
      <c r="E1202" s="39" t="s">
        <v>67</v>
      </c>
      <c r="F1202" s="40"/>
      <c r="G1202" s="110"/>
      <c r="H1202" s="32" t="s">
        <v>63</v>
      </c>
      <c r="I1202" s="33"/>
    </row>
    <row r="1203" spans="1:9" s="35" customFormat="1" ht="12.75">
      <c r="A1203" s="209"/>
      <c r="B1203" s="302"/>
      <c r="C1203" s="506"/>
      <c r="D1203" s="205">
        <v>6050</v>
      </c>
      <c r="E1203" s="276" t="s">
        <v>189</v>
      </c>
      <c r="F1203" s="183">
        <v>1405310</v>
      </c>
      <c r="G1203" s="110">
        <v>469554.35</v>
      </c>
      <c r="H1203" s="32">
        <f>G1203*100/F1203</f>
        <v>33.41286620034014</v>
      </c>
      <c r="I1203" s="33">
        <v>93086.7</v>
      </c>
    </row>
    <row r="1204" spans="1:13" s="35" customFormat="1" ht="12.75">
      <c r="A1204" s="62"/>
      <c r="B1204" s="36"/>
      <c r="C1204" s="34"/>
      <c r="D1204" s="698"/>
      <c r="E1204" s="399" t="s">
        <v>67</v>
      </c>
      <c r="F1204" s="101"/>
      <c r="G1204" s="182"/>
      <c r="H1204" s="347" t="s">
        <v>63</v>
      </c>
      <c r="I1204" s="67"/>
      <c r="K1204" s="385">
        <f>SUM(F1227:F1228)</f>
        <v>0</v>
      </c>
      <c r="L1204" s="321">
        <f>SUM(G1227:G1228)</f>
        <v>0</v>
      </c>
      <c r="M1204" s="321">
        <f>SUM(I1227:I1228)</f>
        <v>0</v>
      </c>
    </row>
    <row r="1205" spans="1:11" s="35" customFormat="1" ht="63.75">
      <c r="A1205" s="302"/>
      <c r="B1205" s="209"/>
      <c r="C1205" s="303"/>
      <c r="D1205" s="330"/>
      <c r="E1205" s="503" t="s">
        <v>340</v>
      </c>
      <c r="F1205" s="336"/>
      <c r="G1205" s="45">
        <v>0</v>
      </c>
      <c r="H1205" s="560" t="s">
        <v>63</v>
      </c>
      <c r="I1205" s="559">
        <v>0</v>
      </c>
      <c r="K1205" s="321">
        <f>SUM(G1205:G1214)</f>
        <v>469554.35</v>
      </c>
    </row>
    <row r="1206" spans="1:13" s="35" customFormat="1" ht="25.5">
      <c r="A1206" s="302"/>
      <c r="B1206" s="209"/>
      <c r="C1206" s="303"/>
      <c r="D1206" s="330"/>
      <c r="E1206" s="446" t="s">
        <v>267</v>
      </c>
      <c r="F1206" s="336"/>
      <c r="G1206" s="45">
        <v>0</v>
      </c>
      <c r="H1206" s="560" t="s">
        <v>63</v>
      </c>
      <c r="I1206" s="559">
        <v>0</v>
      </c>
      <c r="M1206" s="321" t="e">
        <f>SUM(#REF!,#REF!,G1206)</f>
        <v>#REF!</v>
      </c>
    </row>
    <row r="1207" spans="1:9" s="35" customFormat="1" ht="12.75">
      <c r="A1207" s="502"/>
      <c r="B1207" s="296"/>
      <c r="C1207" s="461"/>
      <c r="D1207" s="361"/>
      <c r="E1207" s="503" t="s">
        <v>341</v>
      </c>
      <c r="F1207" s="336"/>
      <c r="G1207" s="45">
        <v>463158.35</v>
      </c>
      <c r="H1207" s="560" t="s">
        <v>63</v>
      </c>
      <c r="I1207" s="559">
        <v>93086.7</v>
      </c>
    </row>
    <row r="1208" spans="1:9" s="35" customFormat="1" ht="12.75">
      <c r="A1208" s="15" t="s">
        <v>60</v>
      </c>
      <c r="B1208" s="16">
        <v>48</v>
      </c>
      <c r="C1208" s="55"/>
      <c r="D1208" s="55"/>
      <c r="E1208" s="78"/>
      <c r="F1208" s="55"/>
      <c r="G1208" s="438" t="s">
        <v>63</v>
      </c>
      <c r="H1208" s="79" t="s">
        <v>63</v>
      </c>
      <c r="I1208" s="77"/>
    </row>
    <row r="1209" spans="1:9" s="35" customFormat="1" ht="13.5" thickBot="1">
      <c r="A1209" s="15"/>
      <c r="B1209" s="16"/>
      <c r="C1209" s="55"/>
      <c r="D1209" s="55"/>
      <c r="E1209" s="78"/>
      <c r="F1209" s="55"/>
      <c r="G1209" s="438"/>
      <c r="H1209" s="79"/>
      <c r="I1209" s="77"/>
    </row>
    <row r="1210" spans="1:9" s="35" customFormat="1" ht="13.5" thickBot="1">
      <c r="A1210" s="19" t="s">
        <v>29</v>
      </c>
      <c r="B1210" s="20" t="s">
        <v>56</v>
      </c>
      <c r="C1210" s="707" t="s">
        <v>39</v>
      </c>
      <c r="D1210" s="708"/>
      <c r="E1210" s="21" t="s">
        <v>28</v>
      </c>
      <c r="F1210" s="20" t="s">
        <v>64</v>
      </c>
      <c r="G1210" s="366" t="s">
        <v>65</v>
      </c>
      <c r="H1210" s="22" t="s">
        <v>66</v>
      </c>
      <c r="I1210" s="192" t="s">
        <v>71</v>
      </c>
    </row>
    <row r="1211" spans="1:13" s="35" customFormat="1" ht="28.5" customHeight="1">
      <c r="A1211" s="209"/>
      <c r="B1211" s="302"/>
      <c r="C1211" s="302"/>
      <c r="D1211" s="330"/>
      <c r="E1211" s="446" t="s">
        <v>357</v>
      </c>
      <c r="F1211" s="336"/>
      <c r="G1211" s="45">
        <v>1845</v>
      </c>
      <c r="H1211" s="560" t="s">
        <v>63</v>
      </c>
      <c r="I1211" s="559">
        <v>0</v>
      </c>
      <c r="M1211" s="321" t="e">
        <f>SUM(#REF!,#REF!,G1211)</f>
        <v>#REF!</v>
      </c>
    </row>
    <row r="1212" spans="1:13" s="35" customFormat="1" ht="25.5">
      <c r="A1212" s="209"/>
      <c r="B1212" s="303"/>
      <c r="C1212" s="302"/>
      <c r="D1212" s="330"/>
      <c r="E1212" s="446" t="s">
        <v>358</v>
      </c>
      <c r="F1212" s="336"/>
      <c r="G1212" s="45">
        <v>1230</v>
      </c>
      <c r="H1212" s="560" t="s">
        <v>63</v>
      </c>
      <c r="I1212" s="559">
        <v>0</v>
      </c>
      <c r="M1212" s="321"/>
    </row>
    <row r="1213" spans="1:9" s="35" customFormat="1" ht="12.75">
      <c r="A1213" s="209"/>
      <c r="B1213" s="302"/>
      <c r="C1213" s="302"/>
      <c r="D1213" s="330"/>
      <c r="E1213" s="503" t="s">
        <v>359</v>
      </c>
      <c r="F1213" s="336"/>
      <c r="G1213" s="45">
        <v>1476</v>
      </c>
      <c r="H1213" s="560" t="s">
        <v>63</v>
      </c>
      <c r="I1213" s="559">
        <v>0</v>
      </c>
    </row>
    <row r="1214" spans="1:13" s="35" customFormat="1" ht="12.75">
      <c r="A1214" s="209"/>
      <c r="B1214" s="303"/>
      <c r="C1214" s="302"/>
      <c r="D1214" s="330"/>
      <c r="E1214" s="446" t="s">
        <v>360</v>
      </c>
      <c r="F1214" s="336"/>
      <c r="G1214" s="45">
        <v>1845</v>
      </c>
      <c r="H1214" s="560" t="s">
        <v>63</v>
      </c>
      <c r="I1214" s="559">
        <v>0</v>
      </c>
      <c r="M1214" s="321"/>
    </row>
    <row r="1215" spans="1:9" s="35" customFormat="1" ht="12.75">
      <c r="A1215" s="209"/>
      <c r="B1215" s="302"/>
      <c r="C1215" s="555"/>
      <c r="D1215" s="284">
        <v>6057</v>
      </c>
      <c r="E1215" s="518" t="s">
        <v>189</v>
      </c>
      <c r="F1215" s="567">
        <v>187709</v>
      </c>
      <c r="G1215" s="110">
        <v>117270.09</v>
      </c>
      <c r="H1215" s="96">
        <f>G1215*100/F1215</f>
        <v>62.47440985781183</v>
      </c>
      <c r="I1215" s="33">
        <v>70438.41</v>
      </c>
    </row>
    <row r="1216" spans="1:13" s="35" customFormat="1" ht="12.75">
      <c r="A1216" s="62"/>
      <c r="B1216" s="36"/>
      <c r="C1216" s="34"/>
      <c r="D1216" s="34"/>
      <c r="E1216" s="210" t="s">
        <v>67</v>
      </c>
      <c r="F1216" s="101"/>
      <c r="G1216" s="182"/>
      <c r="H1216" s="347" t="s">
        <v>63</v>
      </c>
      <c r="I1216" s="67"/>
      <c r="K1216" s="385">
        <f>SUM(F1229:F1231)</f>
        <v>0</v>
      </c>
      <c r="L1216" s="321">
        <f>SUM(G1229:G1231)</f>
        <v>0</v>
      </c>
      <c r="M1216" s="321">
        <f>SUM(I1229:I1231)</f>
        <v>0</v>
      </c>
    </row>
    <row r="1217" spans="1:9" s="35" customFormat="1" ht="25.5">
      <c r="A1217" s="209"/>
      <c r="B1217" s="302"/>
      <c r="C1217" s="302"/>
      <c r="D1217" s="330"/>
      <c r="E1217" s="503" t="s">
        <v>267</v>
      </c>
      <c r="F1217" s="336"/>
      <c r="G1217" s="45">
        <v>117270.09</v>
      </c>
      <c r="H1217" s="560" t="s">
        <v>63</v>
      </c>
      <c r="I1217" s="559">
        <v>70438.41</v>
      </c>
    </row>
    <row r="1218" spans="1:9" s="35" customFormat="1" ht="12.75">
      <c r="A1218" s="209"/>
      <c r="B1218" s="302"/>
      <c r="C1218" s="555"/>
      <c r="D1218" s="284">
        <v>6059</v>
      </c>
      <c r="E1218" s="518" t="s">
        <v>189</v>
      </c>
      <c r="F1218" s="567">
        <v>107292</v>
      </c>
      <c r="G1218" s="110">
        <v>67029.91</v>
      </c>
      <c r="H1218" s="96">
        <f>G1218*100/F1218</f>
        <v>62.47428512843455</v>
      </c>
      <c r="I1218" s="33">
        <v>40261.59</v>
      </c>
    </row>
    <row r="1219" spans="1:13" s="35" customFormat="1" ht="12.75">
      <c r="A1219" s="62"/>
      <c r="B1219" s="36"/>
      <c r="C1219" s="34"/>
      <c r="D1219" s="34"/>
      <c r="E1219" s="210" t="s">
        <v>67</v>
      </c>
      <c r="F1219" s="101"/>
      <c r="G1219" s="182"/>
      <c r="H1219" s="347" t="s">
        <v>63</v>
      </c>
      <c r="I1219" s="67"/>
      <c r="K1219" s="385">
        <f>SUM(F1232:F1234)</f>
        <v>0</v>
      </c>
      <c r="L1219" s="321">
        <f>SUM(G1232:G1234)</f>
        <v>0</v>
      </c>
      <c r="M1219" s="321">
        <f>SUM(I1232:I1234)</f>
        <v>0</v>
      </c>
    </row>
    <row r="1220" spans="1:9" s="35" customFormat="1" ht="26.25" thickBot="1">
      <c r="A1220" s="296"/>
      <c r="B1220" s="624"/>
      <c r="C1220" s="461"/>
      <c r="D1220" s="361"/>
      <c r="E1220" s="503" t="s">
        <v>267</v>
      </c>
      <c r="F1220" s="671"/>
      <c r="G1220" s="642">
        <v>67029.91</v>
      </c>
      <c r="H1220" s="672" t="s">
        <v>63</v>
      </c>
      <c r="I1220" s="559">
        <v>40261.59</v>
      </c>
    </row>
    <row r="1221" spans="1:9" s="56" customFormat="1" ht="13.5" thickBot="1">
      <c r="A1221" s="303"/>
      <c r="B1221" s="303"/>
      <c r="C1221" s="10"/>
      <c r="D1221" s="10"/>
      <c r="E1221" s="274" t="s">
        <v>54</v>
      </c>
      <c r="F1221" s="673">
        <f>SUM(F4,F36,F104,F142,F152,F258,F268,F305,F315,F324,F603,F660,F777,F853,F887,F991,F1085,F1161,)</f>
        <v>136255402.07999998</v>
      </c>
      <c r="G1221" s="673">
        <f>SUM(G4,G36,G104,G142,G152,G258,G268,G305,G315,G324,G603,G660,G777,G853,G887,G991,G1085,G1161,)</f>
        <v>60902030.68</v>
      </c>
      <c r="H1221" s="369">
        <f>G1221*100/F1221</f>
        <v>44.69696595533323</v>
      </c>
      <c r="I1221" s="674">
        <f>SUM(I4,I36,I104,I142,I152,I258,I268,I305,I315,I324,I603,I660,I777,I853,I887,I991,I1085,I1161,)</f>
        <v>3076209.094</v>
      </c>
    </row>
    <row r="1222" spans="1:9" s="56" customFormat="1" ht="12.75">
      <c r="A1222" s="267" t="s">
        <v>63</v>
      </c>
      <c r="B1222" s="268" t="s">
        <v>63</v>
      </c>
      <c r="E1222" s="149"/>
      <c r="F1222" s="55"/>
      <c r="G1222" s="438"/>
      <c r="H1222" s="269"/>
      <c r="I1222" s="77"/>
    </row>
    <row r="1223" spans="1:9" s="56" customFormat="1" ht="12.75">
      <c r="A1223" s="267" t="s">
        <v>63</v>
      </c>
      <c r="B1223" s="268" t="s">
        <v>63</v>
      </c>
      <c r="E1223" s="149"/>
      <c r="G1223" s="441"/>
      <c r="H1223" s="191"/>
      <c r="I1223" s="190"/>
    </row>
    <row r="1224" spans="5:9" s="56" customFormat="1" ht="12.75">
      <c r="E1224" s="149"/>
      <c r="G1224" s="441" t="s">
        <v>63</v>
      </c>
      <c r="H1224" s="191"/>
      <c r="I1224" s="190"/>
    </row>
    <row r="1225" spans="5:9" s="56" customFormat="1" ht="152.25" customHeight="1">
      <c r="E1225" s="149"/>
      <c r="G1225" s="441"/>
      <c r="H1225" s="191"/>
      <c r="I1225" s="190"/>
    </row>
    <row r="1227" spans="5:9" s="56" customFormat="1" ht="12.75">
      <c r="E1227" s="149"/>
      <c r="G1227" s="441"/>
      <c r="H1227" s="191"/>
      <c r="I1227" s="190"/>
    </row>
    <row r="1228" spans="5:9" s="56" customFormat="1" ht="12.75">
      <c r="E1228" s="149"/>
      <c r="G1228" s="441"/>
      <c r="H1228" s="191"/>
      <c r="I1228" s="190"/>
    </row>
    <row r="1229" spans="1:9" ht="12.75">
      <c r="A1229" s="267" t="s">
        <v>60</v>
      </c>
      <c r="B1229" s="268">
        <v>49</v>
      </c>
      <c r="C1229" s="56"/>
      <c r="D1229" s="56"/>
      <c r="E1229" s="149"/>
      <c r="F1229" s="56"/>
      <c r="G1229" s="441"/>
      <c r="H1229" s="191"/>
      <c r="I1229" s="190"/>
    </row>
    <row r="1230" spans="1:2" ht="12.75">
      <c r="A1230" s="267" t="s">
        <v>63</v>
      </c>
      <c r="B1230" s="268" t="s">
        <v>63</v>
      </c>
    </row>
    <row r="1248" spans="1:2" ht="12.75">
      <c r="A1248" s="267" t="s">
        <v>63</v>
      </c>
      <c r="B1248" s="268" t="s">
        <v>63</v>
      </c>
    </row>
  </sheetData>
  <sheetProtection/>
  <mergeCells count="50">
    <mergeCell ref="C626:D626"/>
    <mergeCell ref="C376:D376"/>
    <mergeCell ref="C75:D75"/>
    <mergeCell ref="C526:D526"/>
    <mergeCell ref="C323:D323"/>
    <mergeCell ref="C304:D304"/>
    <mergeCell ref="C496:D496"/>
    <mergeCell ref="C350:D350"/>
    <mergeCell ref="C98:D98"/>
    <mergeCell ref="C420:D420"/>
    <mergeCell ref="A1:F1"/>
    <mergeCell ref="C447:D447"/>
    <mergeCell ref="C203:D203"/>
    <mergeCell ref="C159:D159"/>
    <mergeCell ref="C27:D27"/>
    <mergeCell ref="C141:D141"/>
    <mergeCell ref="C3:D3"/>
    <mergeCell ref="C121:D121"/>
    <mergeCell ref="C229:D229"/>
    <mergeCell ref="C252:D252"/>
    <mergeCell ref="C52:D52"/>
    <mergeCell ref="C396:D396"/>
    <mergeCell ref="C1152:D1152"/>
    <mergeCell ref="C1041:D1041"/>
    <mergeCell ref="C278:D278"/>
    <mergeCell ref="C735:D735"/>
    <mergeCell ref="C1112:D1112"/>
    <mergeCell ref="C682:D682"/>
    <mergeCell ref="C761:D761"/>
    <mergeCell ref="C174:D174"/>
    <mergeCell ref="C552:D552"/>
    <mergeCell ref="C707:D707"/>
    <mergeCell ref="C474:D474"/>
    <mergeCell ref="C1182:D1182"/>
    <mergeCell ref="C1131:D1131"/>
    <mergeCell ref="C655:D655"/>
    <mergeCell ref="C1081:D1081"/>
    <mergeCell ref="C1013:D1013"/>
    <mergeCell ref="C957:D957"/>
    <mergeCell ref="C846:D846"/>
    <mergeCell ref="C572:D572"/>
    <mergeCell ref="C790:D790"/>
    <mergeCell ref="C816:D816"/>
    <mergeCell ref="C928:D928"/>
    <mergeCell ref="C1064:D1064"/>
    <mergeCell ref="C1210:D1210"/>
    <mergeCell ref="C597:D597"/>
    <mergeCell ref="C877:D877"/>
    <mergeCell ref="C902:D902"/>
    <mergeCell ref="C986:D986"/>
  </mergeCells>
  <printOptions/>
  <pageMargins left="0.75" right="0.75" top="1" bottom="1" header="0.5" footer="0.5"/>
  <pageSetup orientation="landscape" paperSize="9" scale="99" r:id="rId2"/>
  <rowBreaks count="38" manualBreakCount="38">
    <brk id="25" max="8" man="1"/>
    <brk id="50" max="8" man="1"/>
    <brk id="73" max="8" man="1"/>
    <brk id="96" max="8" man="1"/>
    <brk id="119" max="8" man="1"/>
    <brk id="139" max="8" man="1"/>
    <brk id="157" max="8" man="1"/>
    <brk id="172" max="8" man="1"/>
    <brk id="201" max="8" man="1"/>
    <brk id="227" max="8" man="1"/>
    <brk id="250" max="8" man="1"/>
    <brk id="276" max="8" man="1"/>
    <brk id="302" max="8" man="1"/>
    <brk id="321" max="8" man="1"/>
    <brk id="348" max="8" man="1"/>
    <brk id="374" max="8" man="1"/>
    <brk id="394" max="8" man="1"/>
    <brk id="418" max="8" man="1"/>
    <brk id="445" max="8" man="1"/>
    <brk id="472" max="8" man="1"/>
    <brk id="494" max="8" man="1"/>
    <brk id="524" max="8" man="1"/>
    <brk id="550" max="8" man="1"/>
    <brk id="570" max="8" man="1"/>
    <brk id="595" max="8" man="1"/>
    <brk id="624" max="8" man="1"/>
    <brk id="653" max="8" man="1"/>
    <brk id="680" max="8" man="1"/>
    <brk id="705" max="8" man="1"/>
    <brk id="955" max="8" man="1"/>
    <brk id="984" max="8" man="1"/>
    <brk id="1039" max="8" man="1"/>
    <brk id="1062" max="8" man="1"/>
    <brk id="1079" max="8" man="1"/>
    <brk id="1110" max="8" man="1"/>
    <brk id="1129" max="8" man="1"/>
    <brk id="1150" max="8" man="1"/>
    <brk id="120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2018-07-16T09:26:55Z</cp:lastPrinted>
  <dcterms:modified xsi:type="dcterms:W3CDTF">2018-07-16T09:37:00Z</dcterms:modified>
  <cp:category/>
  <cp:version/>
  <cp:contentType/>
  <cp:contentStatus/>
</cp:coreProperties>
</file>