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030" windowHeight="5565" activeTab="0"/>
  </bookViews>
  <sheets>
    <sheet name="Prognoza długu" sheetId="1" r:id="rId1"/>
  </sheets>
  <definedNames>
    <definedName name="_xlnm.Print_Area" localSheetId="0">'Prognoza długu'!$A$1:$P$38</definedName>
  </definedNames>
  <calcPr fullCalcOnLoad="1"/>
</workbook>
</file>

<file path=xl/sharedStrings.xml><?xml version="1.0" encoding="utf-8"?>
<sst xmlns="http://schemas.openxmlformats.org/spreadsheetml/2006/main" count="36" uniqueCount="24">
  <si>
    <t>[w tys. zł]</t>
  </si>
  <si>
    <t xml:space="preserve">I Planowane dochody                                           </t>
  </si>
  <si>
    <t>A. Zobowiązania na początek roku</t>
  </si>
  <si>
    <t>NFOŚ</t>
  </si>
  <si>
    <t>B. Planowane do zaciągnięcia zobowiązania</t>
  </si>
  <si>
    <t>C. Planowane do spłaty zobowiązania</t>
  </si>
  <si>
    <t>Wskaźnik długu % (II / I)</t>
  </si>
  <si>
    <t>Wskaźnik długu % (C / I)</t>
  </si>
  <si>
    <t>III Planowane do spłaty odsetki</t>
  </si>
  <si>
    <t xml:space="preserve"> </t>
  </si>
  <si>
    <t>D. Poręczenia</t>
  </si>
  <si>
    <t>pożyczka z WFOŚiGW</t>
  </si>
  <si>
    <t>kredyt z BOŚ</t>
  </si>
  <si>
    <t>pożyczka z NFOŚiGW</t>
  </si>
  <si>
    <t>kredyt termomodernizacyjny 2005</t>
  </si>
  <si>
    <t>II  Zobowiązania na koniec roku (A + B - C - D)</t>
  </si>
  <si>
    <t>kredyt na pokrycie deficytu 2010</t>
  </si>
  <si>
    <t>kredyt inwestycyjny 2010</t>
  </si>
  <si>
    <t>PROGNOZA ŁĄCZNEJ KWOTY DŁUGU GMINY KĘPNO NA KONIEC LAT: 2010 - 2020</t>
  </si>
  <si>
    <t>kredyt na pokrycie deficytu 2011</t>
  </si>
  <si>
    <t>kredyt z 2011 roku</t>
  </si>
  <si>
    <t>wykup wierzytelności</t>
  </si>
  <si>
    <t>kredyt na wykup wierzytelności</t>
  </si>
  <si>
    <t>Kępno,24.11.2011 r..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</si>
</sst>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%"/>
  </numFmts>
  <fonts count="21">
    <font>
      <sz val="10"/>
      <name val="Arial"/>
      <family val="0"/>
    </font>
    <font>
      <b/>
      <sz val="12"/>
      <name val="Arial"/>
      <family val="2"/>
    </font>
    <font>
      <b/>
      <sz val="10"/>
      <name val="Arial CE"/>
      <family val="2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165" fontId="2" fillId="0" borderId="0" xfId="52" applyNumberFormat="1" applyFont="1" applyAlignment="1">
      <alignment/>
    </xf>
    <xf numFmtId="0" fontId="0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164" fontId="2" fillId="0" borderId="17" xfId="0" applyNumberFormat="1" applyFont="1" applyBorder="1" applyAlignment="1">
      <alignment/>
    </xf>
    <xf numFmtId="41" fontId="2" fillId="0" borderId="17" xfId="0" applyNumberFormat="1" applyFont="1" applyBorder="1" applyAlignment="1">
      <alignment/>
    </xf>
    <xf numFmtId="41" fontId="0" fillId="0" borderId="18" xfId="0" applyNumberFormat="1" applyFont="1" applyBorder="1" applyAlignment="1">
      <alignment/>
    </xf>
    <xf numFmtId="41" fontId="0" fillId="0" borderId="19" xfId="0" applyNumberFormat="1" applyFont="1" applyBorder="1" applyAlignment="1">
      <alignment/>
    </xf>
    <xf numFmtId="0" fontId="2" fillId="0" borderId="20" xfId="0" applyFont="1" applyBorder="1" applyAlignment="1">
      <alignment/>
    </xf>
    <xf numFmtId="164" fontId="2" fillId="0" borderId="13" xfId="0" applyNumberFormat="1" applyFont="1" applyBorder="1" applyAlignment="1">
      <alignment/>
    </xf>
    <xf numFmtId="41" fontId="2" fillId="0" borderId="13" xfId="0" applyNumberFormat="1" applyFont="1" applyBorder="1" applyAlignment="1">
      <alignment/>
    </xf>
    <xf numFmtId="41" fontId="2" fillId="0" borderId="13" xfId="52" applyNumberFormat="1" applyFont="1" applyBorder="1" applyAlignment="1">
      <alignment/>
    </xf>
    <xf numFmtId="164" fontId="2" fillId="0" borderId="20" xfId="0" applyNumberFormat="1" applyFont="1" applyBorder="1" applyAlignment="1">
      <alignment/>
    </xf>
    <xf numFmtId="164" fontId="2" fillId="0" borderId="13" xfId="52" applyNumberFormat="1" applyFont="1" applyBorder="1" applyAlignment="1">
      <alignment/>
    </xf>
    <xf numFmtId="165" fontId="2" fillId="0" borderId="10" xfId="52" applyNumberFormat="1" applyFont="1" applyBorder="1" applyAlignment="1">
      <alignment/>
    </xf>
    <xf numFmtId="165" fontId="2" fillId="0" borderId="20" xfId="52" applyNumberFormat="1" applyFont="1" applyBorder="1" applyAlignment="1">
      <alignment/>
    </xf>
    <xf numFmtId="165" fontId="2" fillId="0" borderId="13" xfId="52" applyNumberFormat="1" applyFont="1" applyBorder="1" applyAlignment="1">
      <alignment/>
    </xf>
    <xf numFmtId="0" fontId="2" fillId="0" borderId="15" xfId="0" applyFont="1" applyBorder="1" applyAlignment="1">
      <alignment/>
    </xf>
    <xf numFmtId="0" fontId="3" fillId="0" borderId="10" xfId="0" applyFont="1" applyBorder="1" applyAlignment="1">
      <alignment horizontal="center"/>
    </xf>
    <xf numFmtId="41" fontId="2" fillId="0" borderId="15" xfId="0" applyNumberFormat="1" applyFont="1" applyBorder="1" applyAlignment="1">
      <alignment/>
    </xf>
    <xf numFmtId="41" fontId="2" fillId="0" borderId="10" xfId="52" applyNumberFormat="1" applyFont="1" applyBorder="1" applyAlignment="1">
      <alignment/>
    </xf>
    <xf numFmtId="0" fontId="3" fillId="0" borderId="21" xfId="0" applyFont="1" applyBorder="1" applyAlignment="1">
      <alignment horizontal="center"/>
    </xf>
    <xf numFmtId="164" fontId="2" fillId="0" borderId="16" xfId="52" applyNumberFormat="1" applyFont="1" applyBorder="1" applyAlignment="1">
      <alignment/>
    </xf>
    <xf numFmtId="41" fontId="2" fillId="0" borderId="17" xfId="52" applyNumberFormat="1" applyFont="1" applyBorder="1" applyAlignment="1">
      <alignment/>
    </xf>
    <xf numFmtId="164" fontId="0" fillId="0" borderId="22" xfId="0" applyNumberFormat="1" applyFont="1" applyBorder="1" applyAlignment="1">
      <alignment/>
    </xf>
    <xf numFmtId="0" fontId="2" fillId="0" borderId="23" xfId="0" applyFont="1" applyBorder="1" applyAlignment="1">
      <alignment/>
    </xf>
    <xf numFmtId="0" fontId="2" fillId="0" borderId="17" xfId="0" applyFont="1" applyBorder="1" applyAlignment="1">
      <alignment/>
    </xf>
    <xf numFmtId="41" fontId="0" fillId="0" borderId="23" xfId="0" applyNumberFormat="1" applyFont="1" applyBorder="1" applyAlignment="1">
      <alignment/>
    </xf>
    <xf numFmtId="41" fontId="0" fillId="0" borderId="11" xfId="0" applyNumberFormat="1" applyFont="1" applyBorder="1" applyAlignment="1">
      <alignment/>
    </xf>
    <xf numFmtId="0" fontId="2" fillId="0" borderId="20" xfId="0" applyFont="1" applyBorder="1" applyAlignment="1">
      <alignment/>
    </xf>
    <xf numFmtId="164" fontId="2" fillId="0" borderId="13" xfId="0" applyNumberFormat="1" applyFont="1" applyBorder="1" applyAlignment="1">
      <alignment/>
    </xf>
    <xf numFmtId="41" fontId="2" fillId="0" borderId="13" xfId="0" applyNumberFormat="1" applyFont="1" applyBorder="1" applyAlignment="1">
      <alignment/>
    </xf>
    <xf numFmtId="41" fontId="2" fillId="0" borderId="15" xfId="52" applyNumberFormat="1" applyFont="1" applyBorder="1" applyAlignment="1">
      <alignment/>
    </xf>
    <xf numFmtId="0" fontId="0" fillId="0" borderId="0" xfId="0" applyFont="1" applyAlignment="1">
      <alignment/>
    </xf>
    <xf numFmtId="43" fontId="0" fillId="0" borderId="0" xfId="0" applyNumberFormat="1" applyFont="1" applyAlignment="1">
      <alignment/>
    </xf>
    <xf numFmtId="43" fontId="2" fillId="0" borderId="0" xfId="0" applyNumberFormat="1" applyFont="1" applyAlignment="1">
      <alignment/>
    </xf>
    <xf numFmtId="0" fontId="0" fillId="0" borderId="20" xfId="0" applyFont="1" applyBorder="1" applyAlignment="1">
      <alignment horizontal="center"/>
    </xf>
    <xf numFmtId="43" fontId="2" fillId="0" borderId="13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20" xfId="0" applyFont="1" applyBorder="1" applyAlignment="1">
      <alignment/>
    </xf>
    <xf numFmtId="164" fontId="0" fillId="0" borderId="13" xfId="0" applyNumberFormat="1" applyFont="1" applyBorder="1" applyAlignment="1">
      <alignment/>
    </xf>
    <xf numFmtId="43" fontId="0" fillId="0" borderId="13" xfId="0" applyNumberFormat="1" applyFont="1" applyBorder="1" applyAlignment="1">
      <alignment/>
    </xf>
    <xf numFmtId="41" fontId="0" fillId="0" borderId="13" xfId="0" applyNumberFormat="1" applyFont="1" applyBorder="1" applyAlignment="1">
      <alignment/>
    </xf>
    <xf numFmtId="41" fontId="0" fillId="0" borderId="10" xfId="0" applyNumberFormat="1" applyFont="1" applyBorder="1" applyAlignment="1">
      <alignment/>
    </xf>
    <xf numFmtId="43" fontId="2" fillId="0" borderId="13" xfId="0" applyNumberFormat="1" applyFont="1" applyBorder="1" applyAlignment="1">
      <alignment/>
    </xf>
    <xf numFmtId="0" fontId="0" fillId="0" borderId="24" xfId="0" applyFont="1" applyBorder="1" applyAlignment="1">
      <alignment/>
    </xf>
    <xf numFmtId="164" fontId="0" fillId="0" borderId="25" xfId="0" applyNumberFormat="1" applyFont="1" applyBorder="1" applyAlignment="1">
      <alignment/>
    </xf>
    <xf numFmtId="43" fontId="0" fillId="0" borderId="25" xfId="0" applyNumberFormat="1" applyFont="1" applyBorder="1" applyAlignment="1">
      <alignment/>
    </xf>
    <xf numFmtId="41" fontId="0" fillId="0" borderId="25" xfId="0" applyNumberFormat="1" applyFont="1" applyBorder="1" applyAlignment="1">
      <alignment/>
    </xf>
    <xf numFmtId="41" fontId="0" fillId="0" borderId="26" xfId="0" applyNumberFormat="1" applyFont="1" applyBorder="1" applyAlignment="1">
      <alignment/>
    </xf>
    <xf numFmtId="0" fontId="0" fillId="0" borderId="27" xfId="0" applyFont="1" applyBorder="1" applyAlignment="1">
      <alignment/>
    </xf>
    <xf numFmtId="164" fontId="0" fillId="0" borderId="28" xfId="0" applyNumberFormat="1" applyFont="1" applyBorder="1" applyAlignment="1">
      <alignment/>
    </xf>
    <xf numFmtId="43" fontId="0" fillId="0" borderId="28" xfId="0" applyNumberFormat="1" applyFont="1" applyBorder="1" applyAlignment="1">
      <alignment/>
    </xf>
    <xf numFmtId="41" fontId="0" fillId="0" borderId="28" xfId="0" applyNumberFormat="1" applyFont="1" applyBorder="1" applyAlignment="1">
      <alignment/>
    </xf>
    <xf numFmtId="41" fontId="0" fillId="0" borderId="29" xfId="0" applyNumberFormat="1" applyFont="1" applyBorder="1" applyAlignment="1">
      <alignment/>
    </xf>
    <xf numFmtId="0" fontId="0" fillId="0" borderId="30" xfId="0" applyFont="1" applyBorder="1" applyAlignment="1">
      <alignment/>
    </xf>
    <xf numFmtId="0" fontId="0" fillId="0" borderId="11" xfId="0" applyFont="1" applyBorder="1" applyAlignment="1">
      <alignment/>
    </xf>
    <xf numFmtId="164" fontId="0" fillId="0" borderId="31" xfId="0" applyNumberFormat="1" applyFont="1" applyBorder="1" applyAlignment="1">
      <alignment/>
    </xf>
    <xf numFmtId="43" fontId="0" fillId="0" borderId="31" xfId="0" applyNumberFormat="1" applyFont="1" applyBorder="1" applyAlignment="1">
      <alignment/>
    </xf>
    <xf numFmtId="41" fontId="0" fillId="0" borderId="31" xfId="0" applyNumberFormat="1" applyFont="1" applyBorder="1" applyAlignment="1">
      <alignment/>
    </xf>
    <xf numFmtId="43" fontId="2" fillId="0" borderId="17" xfId="0" applyNumberFormat="1" applyFont="1" applyBorder="1" applyAlignment="1">
      <alignment/>
    </xf>
    <xf numFmtId="0" fontId="0" fillId="0" borderId="23" xfId="0" applyFont="1" applyBorder="1" applyAlignment="1">
      <alignment/>
    </xf>
    <xf numFmtId="164" fontId="0" fillId="0" borderId="27" xfId="0" applyNumberFormat="1" applyFont="1" applyBorder="1" applyAlignment="1">
      <alignment/>
    </xf>
    <xf numFmtId="41" fontId="0" fillId="0" borderId="32" xfId="0" applyNumberFormat="1" applyFont="1" applyBorder="1" applyAlignment="1">
      <alignment/>
    </xf>
    <xf numFmtId="164" fontId="0" fillId="0" borderId="33" xfId="0" applyNumberFormat="1" applyFont="1" applyBorder="1" applyAlignment="1">
      <alignment/>
    </xf>
    <xf numFmtId="43" fontId="0" fillId="0" borderId="23" xfId="0" applyNumberFormat="1" applyFont="1" applyBorder="1" applyAlignment="1">
      <alignment/>
    </xf>
    <xf numFmtId="41" fontId="0" fillId="0" borderId="23" xfId="0" applyNumberFormat="1" applyFont="1" applyBorder="1" applyAlignment="1">
      <alignment/>
    </xf>
    <xf numFmtId="41" fontId="0" fillId="0" borderId="11" xfId="0" applyNumberFormat="1" applyFont="1" applyBorder="1" applyAlignment="1">
      <alignment/>
    </xf>
    <xf numFmtId="0" fontId="2" fillId="0" borderId="10" xfId="0" applyFont="1" applyBorder="1" applyAlignment="1">
      <alignment/>
    </xf>
    <xf numFmtId="43" fontId="2" fillId="0" borderId="13" xfId="0" applyNumberFormat="1" applyFont="1" applyBorder="1" applyAlignment="1">
      <alignment/>
    </xf>
    <xf numFmtId="164" fontId="0" fillId="0" borderId="24" xfId="0" applyNumberFormat="1" applyFont="1" applyBorder="1" applyAlignment="1">
      <alignment/>
    </xf>
    <xf numFmtId="164" fontId="0" fillId="0" borderId="30" xfId="0" applyNumberFormat="1" applyFont="1" applyBorder="1" applyAlignment="1">
      <alignment/>
    </xf>
    <xf numFmtId="43" fontId="2" fillId="0" borderId="17" xfId="52" applyNumberFormat="1" applyFont="1" applyBorder="1" applyAlignment="1">
      <alignment/>
    </xf>
    <xf numFmtId="43" fontId="2" fillId="0" borderId="13" xfId="52" applyNumberFormat="1" applyFont="1" applyBorder="1" applyAlignment="1">
      <alignment/>
    </xf>
    <xf numFmtId="41" fontId="0" fillId="0" borderId="0" xfId="0" applyNumberFormat="1" applyFont="1" applyAlignment="1">
      <alignment/>
    </xf>
    <xf numFmtId="0" fontId="2" fillId="0" borderId="18" xfId="0" applyFont="1" applyBorder="1" applyAlignment="1">
      <alignment/>
    </xf>
    <xf numFmtId="0" fontId="0" fillId="0" borderId="19" xfId="0" applyFont="1" applyBorder="1" applyAlignment="1">
      <alignment/>
    </xf>
    <xf numFmtId="43" fontId="0" fillId="0" borderId="18" xfId="0" applyNumberFormat="1" applyFont="1" applyBorder="1" applyAlignment="1">
      <alignment/>
    </xf>
    <xf numFmtId="0" fontId="0" fillId="0" borderId="15" xfId="0" applyFont="1" applyBorder="1" applyAlignment="1">
      <alignment/>
    </xf>
    <xf numFmtId="164" fontId="0" fillId="0" borderId="33" xfId="0" applyNumberFormat="1" applyFont="1" applyBorder="1" applyAlignment="1">
      <alignment/>
    </xf>
    <xf numFmtId="43" fontId="0" fillId="0" borderId="23" xfId="0" applyNumberFormat="1" applyFont="1" applyBorder="1" applyAlignment="1">
      <alignment/>
    </xf>
    <xf numFmtId="0" fontId="0" fillId="0" borderId="17" xfId="0" applyFont="1" applyBorder="1" applyAlignment="1">
      <alignment/>
    </xf>
    <xf numFmtId="164" fontId="0" fillId="0" borderId="16" xfId="0" applyNumberFormat="1" applyFont="1" applyBorder="1" applyAlignment="1">
      <alignment/>
    </xf>
    <xf numFmtId="43" fontId="0" fillId="0" borderId="17" xfId="0" applyNumberFormat="1" applyFont="1" applyBorder="1" applyAlignment="1">
      <alignment/>
    </xf>
    <xf numFmtId="0" fontId="0" fillId="0" borderId="11" xfId="0" applyFont="1" applyBorder="1" applyAlignment="1">
      <alignment/>
    </xf>
    <xf numFmtId="41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164" fontId="2" fillId="0" borderId="15" xfId="0" applyNumberFormat="1" applyFont="1" applyBorder="1" applyAlignment="1">
      <alignment/>
    </xf>
    <xf numFmtId="0" fontId="3" fillId="0" borderId="16" xfId="0" applyFon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7"/>
  <sheetViews>
    <sheetView tabSelected="1" zoomScale="86" zoomScaleNormal="86" zoomScalePageLayoutView="0" workbookViewId="0" topLeftCell="A1">
      <selection activeCell="A1" sqref="A1:L1"/>
    </sheetView>
  </sheetViews>
  <sheetFormatPr defaultColWidth="9.140625" defaultRowHeight="12.75"/>
  <cols>
    <col min="1" max="1" width="9.140625" style="44" customWidth="1"/>
    <col min="2" max="2" width="34.57421875" style="44" customWidth="1"/>
    <col min="3" max="3" width="9.140625" style="44" hidden="1" customWidth="1"/>
    <col min="4" max="5" width="12.421875" style="45" hidden="1" customWidth="1"/>
    <col min="6" max="16" width="14.8515625" style="44" bestFit="1" customWidth="1"/>
    <col min="17" max="17" width="12.28125" style="44" bestFit="1" customWidth="1"/>
    <col min="18" max="28" width="9.7109375" style="44" bestFit="1" customWidth="1"/>
    <col min="29" max="16384" width="9.140625" style="44" customWidth="1"/>
  </cols>
  <sheetData>
    <row r="1" spans="1:12" ht="20.25" customHeight="1">
      <c r="A1" s="97" t="s">
        <v>18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ht="13.5" thickBot="1">
      <c r="E2" s="46" t="s">
        <v>0</v>
      </c>
    </row>
    <row r="3" spans="1:16" s="49" customFormat="1" ht="13.5" thickBot="1">
      <c r="A3" s="8"/>
      <c r="B3" s="47"/>
      <c r="C3" s="9">
        <v>2007</v>
      </c>
      <c r="D3" s="48">
        <v>2008</v>
      </c>
      <c r="E3" s="48">
        <v>2009</v>
      </c>
      <c r="F3" s="9">
        <v>2010</v>
      </c>
      <c r="G3" s="9">
        <v>2011</v>
      </c>
      <c r="H3" s="9">
        <v>2012</v>
      </c>
      <c r="I3" s="9">
        <v>2013</v>
      </c>
      <c r="J3" s="9">
        <v>2014</v>
      </c>
      <c r="K3" s="9">
        <v>2015</v>
      </c>
      <c r="L3" s="10">
        <v>2016</v>
      </c>
      <c r="M3" s="11">
        <v>2017</v>
      </c>
      <c r="N3" s="29">
        <v>2018</v>
      </c>
      <c r="O3" s="32">
        <v>2019</v>
      </c>
      <c r="P3" s="12">
        <v>2020</v>
      </c>
    </row>
    <row r="4" spans="1:16" ht="13.5" customHeight="1" thickBot="1">
      <c r="A4" s="2" t="s">
        <v>1</v>
      </c>
      <c r="B4" s="50"/>
      <c r="C4" s="51">
        <v>49229.8</v>
      </c>
      <c r="D4" s="52">
        <v>54633.6</v>
      </c>
      <c r="E4" s="52">
        <v>58690</v>
      </c>
      <c r="F4" s="53">
        <v>59380568</v>
      </c>
      <c r="G4" s="53">
        <v>67243177</v>
      </c>
      <c r="H4" s="53">
        <v>64817440</v>
      </c>
      <c r="I4" s="53">
        <v>60942143</v>
      </c>
      <c r="J4" s="53">
        <v>62636647</v>
      </c>
      <c r="K4" s="53">
        <v>64399228</v>
      </c>
      <c r="L4" s="53">
        <v>65718567</v>
      </c>
      <c r="M4" s="54">
        <v>67596697</v>
      </c>
      <c r="N4" s="54">
        <v>69535729</v>
      </c>
      <c r="O4" s="54">
        <v>71537858</v>
      </c>
      <c r="P4" s="53">
        <v>73605364</v>
      </c>
    </row>
    <row r="5" spans="1:16" s="1" customFormat="1" ht="13.5" thickBot="1">
      <c r="A5" s="2" t="s">
        <v>2</v>
      </c>
      <c r="B5" s="40"/>
      <c r="C5" s="41">
        <f>SUM(C6:C12)</f>
        <v>11765.117</v>
      </c>
      <c r="D5" s="55">
        <f>SUM(C32)</f>
        <v>14848.011</v>
      </c>
      <c r="E5" s="55">
        <f>SUM(E6:E12)</f>
        <v>17786</v>
      </c>
      <c r="F5" s="42">
        <f>SUM(F6:F12)</f>
        <v>22211099.68</v>
      </c>
      <c r="G5" s="42">
        <f>SUM(F32)</f>
        <v>25854929.48</v>
      </c>
      <c r="H5" s="42">
        <f aca="true" t="shared" si="0" ref="H5:P5">SUM(G32)</f>
        <v>30255238.28</v>
      </c>
      <c r="I5" s="42">
        <f t="shared" si="0"/>
        <v>26469592.080000002</v>
      </c>
      <c r="J5" s="42">
        <f t="shared" si="0"/>
        <v>22398125.880000003</v>
      </c>
      <c r="K5" s="42">
        <f t="shared" si="0"/>
        <v>18309919.680000003</v>
      </c>
      <c r="L5" s="42">
        <f t="shared" si="0"/>
        <v>14189984.680000003</v>
      </c>
      <c r="M5" s="42">
        <f t="shared" si="0"/>
        <v>10709984.680000003</v>
      </c>
      <c r="N5" s="42">
        <f t="shared" si="0"/>
        <v>7229984.680000003</v>
      </c>
      <c r="O5" s="42">
        <f t="shared" si="0"/>
        <v>3749984.6800000034</v>
      </c>
      <c r="P5" s="42">
        <f t="shared" si="0"/>
        <v>329984.6800000034</v>
      </c>
    </row>
    <row r="6" spans="1:16" ht="12.75">
      <c r="A6" s="36"/>
      <c r="B6" s="56" t="s">
        <v>13</v>
      </c>
      <c r="C6" s="57">
        <v>11453.1</v>
      </c>
      <c r="D6" s="58">
        <f>SUM(C6+C15-C22)</f>
        <v>14574.2</v>
      </c>
      <c r="E6" s="58">
        <v>13374</v>
      </c>
      <c r="F6" s="59">
        <v>11874200</v>
      </c>
      <c r="G6" s="59">
        <f aca="true" t="shared" si="1" ref="G6:P6">SUM(F6-F22)</f>
        <v>9874200</v>
      </c>
      <c r="H6" s="59">
        <f t="shared" si="1"/>
        <v>7874200</v>
      </c>
      <c r="I6" s="59">
        <f t="shared" si="1"/>
        <v>5874200</v>
      </c>
      <c r="J6" s="59">
        <f t="shared" si="1"/>
        <v>3874200</v>
      </c>
      <c r="K6" s="59">
        <f t="shared" si="1"/>
        <v>1874200</v>
      </c>
      <c r="L6" s="59">
        <f t="shared" si="1"/>
        <v>0</v>
      </c>
      <c r="M6" s="60">
        <f t="shared" si="1"/>
        <v>0</v>
      </c>
      <c r="N6" s="60">
        <f t="shared" si="1"/>
        <v>0</v>
      </c>
      <c r="O6" s="60">
        <f t="shared" si="1"/>
        <v>0</v>
      </c>
      <c r="P6" s="59">
        <f t="shared" si="1"/>
        <v>0</v>
      </c>
    </row>
    <row r="7" spans="1:16" ht="12.75">
      <c r="A7" s="36"/>
      <c r="B7" s="61" t="s">
        <v>11</v>
      </c>
      <c r="C7" s="62">
        <v>0</v>
      </c>
      <c r="D7" s="63">
        <v>140</v>
      </c>
      <c r="E7" s="63">
        <v>1176</v>
      </c>
      <c r="F7" s="64">
        <v>1486195</v>
      </c>
      <c r="G7" s="64">
        <f aca="true" t="shared" si="2" ref="G7:N7">SUM(F7,-F23)</f>
        <v>1257507</v>
      </c>
      <c r="H7" s="64">
        <f t="shared" si="2"/>
        <v>1010067</v>
      </c>
      <c r="I7" s="64">
        <f t="shared" si="2"/>
        <v>762627</v>
      </c>
      <c r="J7" s="64">
        <f t="shared" si="2"/>
        <v>429367</v>
      </c>
      <c r="K7" s="64">
        <f t="shared" si="2"/>
        <v>309367</v>
      </c>
      <c r="L7" s="64">
        <f t="shared" si="2"/>
        <v>0</v>
      </c>
      <c r="M7" s="64">
        <f t="shared" si="2"/>
        <v>0</v>
      </c>
      <c r="N7" s="64">
        <f t="shared" si="2"/>
        <v>0</v>
      </c>
      <c r="O7" s="65"/>
      <c r="P7" s="64"/>
    </row>
    <row r="8" spans="1:16" ht="12.75">
      <c r="A8" s="36"/>
      <c r="B8" s="66" t="s">
        <v>14</v>
      </c>
      <c r="C8" s="62">
        <v>312.017</v>
      </c>
      <c r="D8" s="63">
        <f>SUM(C8-C24)</f>
        <v>273.811</v>
      </c>
      <c r="E8" s="63">
        <v>236</v>
      </c>
      <c r="F8" s="64">
        <v>197398.68</v>
      </c>
      <c r="G8" s="64">
        <f aca="true" t="shared" si="3" ref="G8:K9">SUM(F8,-F24)</f>
        <v>159192.47999999998</v>
      </c>
      <c r="H8" s="64">
        <f t="shared" si="3"/>
        <v>120986.27999999998</v>
      </c>
      <c r="I8" s="64">
        <f t="shared" si="3"/>
        <v>82780.07999999999</v>
      </c>
      <c r="J8" s="64">
        <f t="shared" si="3"/>
        <v>44573.87999999999</v>
      </c>
      <c r="K8" s="64">
        <f t="shared" si="3"/>
        <v>6367.679999999993</v>
      </c>
      <c r="L8" s="64">
        <v>0</v>
      </c>
      <c r="M8" s="64">
        <v>0</v>
      </c>
      <c r="N8" s="64">
        <f>SUM(M8,-M24)</f>
        <v>0</v>
      </c>
      <c r="O8" s="64">
        <f>SUM(N8,-N24)</f>
        <v>0</v>
      </c>
      <c r="P8" s="64">
        <f>SUM(O8,-O24)</f>
        <v>0</v>
      </c>
    </row>
    <row r="9" spans="1:16" ht="12.75">
      <c r="A9" s="36"/>
      <c r="B9" s="61" t="s">
        <v>12</v>
      </c>
      <c r="C9" s="62"/>
      <c r="D9" s="63"/>
      <c r="E9" s="63">
        <v>3000</v>
      </c>
      <c r="F9" s="64">
        <v>8653306</v>
      </c>
      <c r="G9" s="64">
        <f t="shared" si="3"/>
        <v>8340000</v>
      </c>
      <c r="H9" s="64">
        <f t="shared" si="3"/>
        <v>7740000</v>
      </c>
      <c r="I9" s="64">
        <f t="shared" si="3"/>
        <v>7140000</v>
      </c>
      <c r="J9" s="64">
        <f t="shared" si="3"/>
        <v>6540000</v>
      </c>
      <c r="K9" s="64">
        <f t="shared" si="3"/>
        <v>5940000</v>
      </c>
      <c r="L9" s="64">
        <f>SUM(K9,-K25)</f>
        <v>5340000</v>
      </c>
      <c r="M9" s="64">
        <f>SUM(L9,-L25)</f>
        <v>3560000</v>
      </c>
      <c r="N9" s="64">
        <f>SUM(M9,-M25)</f>
        <v>1780000</v>
      </c>
      <c r="O9" s="64">
        <f>SUM(N9,-N25)</f>
        <v>0</v>
      </c>
      <c r="P9" s="64">
        <v>0</v>
      </c>
    </row>
    <row r="10" spans="1:16" ht="12.75">
      <c r="A10" s="36"/>
      <c r="B10" s="67" t="s">
        <v>21</v>
      </c>
      <c r="C10" s="68"/>
      <c r="D10" s="69"/>
      <c r="E10" s="69"/>
      <c r="F10" s="70">
        <v>0</v>
      </c>
      <c r="G10" s="70">
        <f>SUM(F17,-F26)</f>
        <v>2424030</v>
      </c>
      <c r="H10" s="70">
        <f>SUM(G10,G17,-G26)</f>
        <v>0</v>
      </c>
      <c r="I10" s="70">
        <f aca="true" t="shared" si="4" ref="I10:P10">SUM(H10-H26)</f>
        <v>0</v>
      </c>
      <c r="J10" s="70">
        <f t="shared" si="4"/>
        <v>0</v>
      </c>
      <c r="K10" s="70">
        <f t="shared" si="4"/>
        <v>0</v>
      </c>
      <c r="L10" s="70">
        <f t="shared" si="4"/>
        <v>0</v>
      </c>
      <c r="M10" s="70">
        <f t="shared" si="4"/>
        <v>0</v>
      </c>
      <c r="N10" s="70">
        <f t="shared" si="4"/>
        <v>0</v>
      </c>
      <c r="O10" s="70">
        <f t="shared" si="4"/>
        <v>0</v>
      </c>
      <c r="P10" s="70">
        <f t="shared" si="4"/>
        <v>0</v>
      </c>
    </row>
    <row r="11" spans="1:16" ht="12.75">
      <c r="A11" s="36"/>
      <c r="B11" s="61" t="s">
        <v>16</v>
      </c>
      <c r="C11" s="68"/>
      <c r="D11" s="69"/>
      <c r="E11" s="69"/>
      <c r="F11" s="70">
        <v>0</v>
      </c>
      <c r="G11" s="70">
        <v>3000000</v>
      </c>
      <c r="H11" s="70">
        <f>SUM(G11-G28)</f>
        <v>2800000</v>
      </c>
      <c r="I11" s="70">
        <f aca="true" t="shared" si="5" ref="I11:N11">SUM(H11,-H28)</f>
        <v>2400000</v>
      </c>
      <c r="J11" s="70">
        <f t="shared" si="5"/>
        <v>2000000</v>
      </c>
      <c r="K11" s="70">
        <f t="shared" si="5"/>
        <v>1600000</v>
      </c>
      <c r="L11" s="70">
        <f t="shared" si="5"/>
        <v>1100000</v>
      </c>
      <c r="M11" s="70">
        <f t="shared" si="5"/>
        <v>600000</v>
      </c>
      <c r="N11" s="70">
        <f t="shared" si="5"/>
        <v>100000</v>
      </c>
      <c r="O11" s="70" t="s">
        <v>9</v>
      </c>
      <c r="P11" s="70">
        <v>0</v>
      </c>
    </row>
    <row r="12" spans="1:16" ht="12.75">
      <c r="A12" s="36"/>
      <c r="B12" s="61" t="s">
        <v>17</v>
      </c>
      <c r="C12" s="73"/>
      <c r="D12" s="69"/>
      <c r="E12" s="69"/>
      <c r="F12" s="70">
        <v>0</v>
      </c>
      <c r="G12" s="70">
        <v>800000</v>
      </c>
      <c r="H12" s="70">
        <f>SUM(G12,-G29)</f>
        <v>600000</v>
      </c>
      <c r="I12" s="70">
        <f>SUM(H12,-H29)</f>
        <v>400000</v>
      </c>
      <c r="J12" s="70">
        <f>SUM(I12,-I29)</f>
        <v>200000</v>
      </c>
      <c r="K12" s="70">
        <v>0</v>
      </c>
      <c r="L12" s="70">
        <v>0</v>
      </c>
      <c r="M12" s="74">
        <v>0</v>
      </c>
      <c r="N12" s="74">
        <v>0</v>
      </c>
      <c r="O12" s="74">
        <v>0</v>
      </c>
      <c r="P12" s="70">
        <v>0</v>
      </c>
    </row>
    <row r="13" spans="1:16" s="7" customFormat="1" ht="13.5" thickBot="1">
      <c r="A13" s="86"/>
      <c r="B13" s="87" t="s">
        <v>19</v>
      </c>
      <c r="C13" s="35"/>
      <c r="D13" s="88"/>
      <c r="E13" s="88"/>
      <c r="F13" s="17"/>
      <c r="G13" s="17">
        <v>0</v>
      </c>
      <c r="H13" s="17">
        <v>7200000</v>
      </c>
      <c r="I13" s="17">
        <v>7200000</v>
      </c>
      <c r="J13" s="17">
        <f aca="true" t="shared" si="6" ref="J13:P13">SUM(I13,-I30)</f>
        <v>7000000</v>
      </c>
      <c r="K13" s="17">
        <f t="shared" si="6"/>
        <v>6600000</v>
      </c>
      <c r="L13" s="17">
        <f t="shared" si="6"/>
        <v>6100000</v>
      </c>
      <c r="M13" s="17">
        <f t="shared" si="6"/>
        <v>5230000</v>
      </c>
      <c r="N13" s="17">
        <f t="shared" si="6"/>
        <v>4360000</v>
      </c>
      <c r="O13" s="17">
        <f t="shared" si="6"/>
        <v>3090000</v>
      </c>
      <c r="P13" s="17">
        <f t="shared" si="6"/>
        <v>0</v>
      </c>
    </row>
    <row r="14" spans="1:16" s="4" customFormat="1" ht="13.5" thickBot="1">
      <c r="A14" s="13" t="s">
        <v>4</v>
      </c>
      <c r="B14" s="14"/>
      <c r="C14" s="15">
        <f>SUM(C15:C16)</f>
        <v>3121.1</v>
      </c>
      <c r="D14" s="71">
        <f>SUM(D15:D16)</f>
        <v>0</v>
      </c>
      <c r="E14" s="71">
        <f>SUM(E16:E19)</f>
        <v>0</v>
      </c>
      <c r="F14" s="16">
        <f>SUM(F16:F19)</f>
        <v>6244400</v>
      </c>
      <c r="G14" s="16">
        <f>SUM(G16:G20)</f>
        <v>10892327</v>
      </c>
      <c r="H14" s="16">
        <f>SUM(H16:H20)</f>
        <v>0</v>
      </c>
      <c r="I14" s="16">
        <f aca="true" t="shared" si="7" ref="I14:P14">SUM(I16:I16)</f>
        <v>0</v>
      </c>
      <c r="J14" s="16">
        <f t="shared" si="7"/>
        <v>0</v>
      </c>
      <c r="K14" s="16">
        <f t="shared" si="7"/>
        <v>0</v>
      </c>
      <c r="L14" s="16">
        <f t="shared" si="7"/>
        <v>0</v>
      </c>
      <c r="M14" s="16">
        <f t="shared" si="7"/>
        <v>0</v>
      </c>
      <c r="N14" s="30">
        <f t="shared" si="7"/>
        <v>0</v>
      </c>
      <c r="O14" s="16">
        <f t="shared" si="7"/>
        <v>0</v>
      </c>
      <c r="P14" s="16">
        <f t="shared" si="7"/>
        <v>0</v>
      </c>
    </row>
    <row r="15" spans="1:16" ht="12.75" hidden="1">
      <c r="A15" s="3"/>
      <c r="B15" s="72" t="s">
        <v>3</v>
      </c>
      <c r="C15" s="57">
        <v>3121.1</v>
      </c>
      <c r="D15" s="58">
        <v>0</v>
      </c>
      <c r="E15" s="58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60">
        <v>0</v>
      </c>
      <c r="N15" s="60">
        <v>0</v>
      </c>
      <c r="O15" s="60">
        <v>0</v>
      </c>
      <c r="P15" s="59">
        <v>0</v>
      </c>
    </row>
    <row r="16" spans="1:16" ht="12.75">
      <c r="A16" s="36"/>
      <c r="B16" s="67" t="s">
        <v>17</v>
      </c>
      <c r="C16" s="73"/>
      <c r="D16" s="69"/>
      <c r="E16" s="69"/>
      <c r="F16" s="70">
        <v>800000</v>
      </c>
      <c r="G16" s="70"/>
      <c r="H16" s="70"/>
      <c r="I16" s="70"/>
      <c r="J16" s="70"/>
      <c r="K16" s="70"/>
      <c r="L16" s="70"/>
      <c r="M16" s="74"/>
      <c r="N16" s="74"/>
      <c r="O16" s="74"/>
      <c r="P16" s="70"/>
    </row>
    <row r="17" spans="1:16" ht="12.75">
      <c r="A17" s="36"/>
      <c r="B17" s="67" t="s">
        <v>21</v>
      </c>
      <c r="C17" s="75"/>
      <c r="D17" s="76"/>
      <c r="E17" s="76"/>
      <c r="F17" s="77">
        <v>2444400</v>
      </c>
      <c r="G17" s="77">
        <v>782342</v>
      </c>
      <c r="H17" s="77"/>
      <c r="I17" s="77"/>
      <c r="J17" s="77"/>
      <c r="K17" s="77"/>
      <c r="L17" s="77"/>
      <c r="M17" s="78"/>
      <c r="N17" s="78"/>
      <c r="O17" s="78"/>
      <c r="P17" s="77"/>
    </row>
    <row r="18" spans="1:16" ht="12.75">
      <c r="A18" s="36"/>
      <c r="B18" s="95" t="s">
        <v>22</v>
      </c>
      <c r="C18" s="75"/>
      <c r="D18" s="76"/>
      <c r="E18" s="76"/>
      <c r="F18" s="77"/>
      <c r="G18" s="77">
        <v>2909985</v>
      </c>
      <c r="H18" s="77"/>
      <c r="I18" s="77"/>
      <c r="J18" s="77"/>
      <c r="K18" s="77"/>
      <c r="L18" s="77"/>
      <c r="M18" s="78"/>
      <c r="N18" s="78"/>
      <c r="O18" s="78"/>
      <c r="P18" s="77"/>
    </row>
    <row r="19" spans="1:16" ht="12.75">
      <c r="A19" s="36"/>
      <c r="B19" s="67" t="s">
        <v>16</v>
      </c>
      <c r="C19" s="75"/>
      <c r="D19" s="76"/>
      <c r="E19" s="76"/>
      <c r="F19" s="77">
        <v>3000000</v>
      </c>
      <c r="G19" s="77"/>
      <c r="H19" s="77"/>
      <c r="I19" s="77"/>
      <c r="J19" s="77"/>
      <c r="K19" s="77"/>
      <c r="L19" s="77"/>
      <c r="M19" s="78"/>
      <c r="N19" s="78"/>
      <c r="O19" s="78"/>
      <c r="P19" s="77"/>
    </row>
    <row r="20" spans="1:16" s="7" customFormat="1" ht="13.5" thickBot="1">
      <c r="A20" s="37"/>
      <c r="B20" s="89" t="s">
        <v>19</v>
      </c>
      <c r="C20" s="90"/>
      <c r="D20" s="91"/>
      <c r="E20" s="91"/>
      <c r="F20" s="38"/>
      <c r="G20" s="38">
        <v>7200000</v>
      </c>
      <c r="H20" s="38"/>
      <c r="I20" s="38"/>
      <c r="J20" s="38"/>
      <c r="K20" s="38"/>
      <c r="L20" s="38"/>
      <c r="M20" s="39"/>
      <c r="N20" s="39"/>
      <c r="O20" s="39"/>
      <c r="P20" s="38"/>
    </row>
    <row r="21" spans="1:16" s="4" customFormat="1" ht="13.5" thickBot="1">
      <c r="A21" s="79" t="s">
        <v>5</v>
      </c>
      <c r="B21" s="19"/>
      <c r="C21" s="20">
        <f>SUM(C22:C26)</f>
        <v>38.206</v>
      </c>
      <c r="D21" s="80">
        <f>SUM(D22:D26)</f>
        <v>1238.2062</v>
      </c>
      <c r="E21" s="80">
        <f>SUM(E22:E26)</f>
        <v>1560</v>
      </c>
      <c r="F21" s="21">
        <f aca="true" t="shared" si="8" ref="F21:P21">SUM(F22:F30)</f>
        <v>2600570.2</v>
      </c>
      <c r="G21" s="21">
        <f t="shared" si="8"/>
        <v>6492018.2</v>
      </c>
      <c r="H21" s="21">
        <f t="shared" si="8"/>
        <v>3785646.2</v>
      </c>
      <c r="I21" s="21">
        <f t="shared" si="8"/>
        <v>4071466.2</v>
      </c>
      <c r="J21" s="21">
        <f t="shared" si="8"/>
        <v>4088206.2</v>
      </c>
      <c r="K21" s="21">
        <f t="shared" si="8"/>
        <v>4119935</v>
      </c>
      <c r="L21" s="21">
        <f t="shared" si="8"/>
        <v>3480000</v>
      </c>
      <c r="M21" s="21">
        <f t="shared" si="8"/>
        <v>3480000</v>
      </c>
      <c r="N21" s="21">
        <f t="shared" si="8"/>
        <v>3480000</v>
      </c>
      <c r="O21" s="21">
        <f t="shared" si="8"/>
        <v>3420000</v>
      </c>
      <c r="P21" s="21">
        <f t="shared" si="8"/>
        <v>329985</v>
      </c>
    </row>
    <row r="22" spans="1:16" ht="12.75">
      <c r="A22" s="3"/>
      <c r="B22" s="72" t="s">
        <v>13</v>
      </c>
      <c r="C22" s="81">
        <v>0</v>
      </c>
      <c r="D22" s="58">
        <v>1200</v>
      </c>
      <c r="E22" s="58">
        <v>1500</v>
      </c>
      <c r="F22" s="59">
        <v>2000000</v>
      </c>
      <c r="G22" s="59">
        <v>2000000</v>
      </c>
      <c r="H22" s="59">
        <v>2000000</v>
      </c>
      <c r="I22" s="59">
        <v>2000000</v>
      </c>
      <c r="J22" s="59">
        <v>2000000</v>
      </c>
      <c r="K22" s="59">
        <v>1874200</v>
      </c>
      <c r="L22" s="59">
        <v>0</v>
      </c>
      <c r="M22" s="60">
        <v>0</v>
      </c>
      <c r="N22" s="60">
        <v>0</v>
      </c>
      <c r="O22" s="60">
        <v>0</v>
      </c>
      <c r="P22" s="59">
        <v>0</v>
      </c>
    </row>
    <row r="23" spans="1:16" ht="12.75">
      <c r="A23" s="3"/>
      <c r="B23" s="72" t="s">
        <v>11</v>
      </c>
      <c r="C23" s="82"/>
      <c r="D23" s="63"/>
      <c r="E23" s="63">
        <v>22</v>
      </c>
      <c r="F23" s="64">
        <v>228688</v>
      </c>
      <c r="G23" s="64">
        <v>247440</v>
      </c>
      <c r="H23" s="64">
        <v>247440</v>
      </c>
      <c r="I23" s="64">
        <v>333260</v>
      </c>
      <c r="J23" s="64">
        <v>120000</v>
      </c>
      <c r="K23" s="64">
        <v>309367</v>
      </c>
      <c r="L23" s="64"/>
      <c r="M23" s="65"/>
      <c r="N23" s="65"/>
      <c r="O23" s="65"/>
      <c r="P23" s="64"/>
    </row>
    <row r="24" spans="1:16" ht="12.75">
      <c r="A24" s="3"/>
      <c r="B24" s="72" t="s">
        <v>14</v>
      </c>
      <c r="C24" s="82">
        <v>38.206</v>
      </c>
      <c r="D24" s="63">
        <v>38.2062</v>
      </c>
      <c r="E24" s="63">
        <v>38</v>
      </c>
      <c r="F24" s="64">
        <v>38206.2</v>
      </c>
      <c r="G24" s="64">
        <v>38206.2</v>
      </c>
      <c r="H24" s="64">
        <v>38206.2</v>
      </c>
      <c r="I24" s="64">
        <v>38206.2</v>
      </c>
      <c r="J24" s="64">
        <v>38206.2</v>
      </c>
      <c r="K24" s="64">
        <v>6368</v>
      </c>
      <c r="L24" s="64">
        <v>0</v>
      </c>
      <c r="M24" s="65">
        <v>0</v>
      </c>
      <c r="N24" s="65">
        <v>0</v>
      </c>
      <c r="O24" s="65">
        <v>0</v>
      </c>
      <c r="P24" s="64">
        <v>0</v>
      </c>
    </row>
    <row r="25" spans="1:16" ht="12.75">
      <c r="A25" s="3"/>
      <c r="B25" s="72" t="s">
        <v>12</v>
      </c>
      <c r="C25" s="73"/>
      <c r="D25" s="69"/>
      <c r="E25" s="69">
        <v>0</v>
      </c>
      <c r="F25" s="70">
        <v>313306</v>
      </c>
      <c r="G25" s="77">
        <v>600000</v>
      </c>
      <c r="H25" s="77">
        <v>600000</v>
      </c>
      <c r="I25" s="77">
        <v>600000</v>
      </c>
      <c r="J25" s="77">
        <v>600000</v>
      </c>
      <c r="K25" s="77">
        <v>600000</v>
      </c>
      <c r="L25" s="77">
        <v>1780000</v>
      </c>
      <c r="M25" s="78">
        <v>1780000</v>
      </c>
      <c r="N25" s="78">
        <v>1780000</v>
      </c>
      <c r="O25" s="74">
        <v>0</v>
      </c>
      <c r="P25" s="70">
        <v>0</v>
      </c>
    </row>
    <row r="26" spans="1:17" ht="12.75">
      <c r="A26" s="3"/>
      <c r="B26" s="67" t="s">
        <v>21</v>
      </c>
      <c r="C26" s="73"/>
      <c r="D26" s="69"/>
      <c r="E26" s="69"/>
      <c r="F26" s="64">
        <v>20370</v>
      </c>
      <c r="G26" s="64">
        <v>3206372</v>
      </c>
      <c r="H26" s="64">
        <v>0</v>
      </c>
      <c r="I26" s="64">
        <v>0</v>
      </c>
      <c r="J26" s="64">
        <v>0</v>
      </c>
      <c r="K26" s="64">
        <v>0</v>
      </c>
      <c r="L26" s="64">
        <v>0</v>
      </c>
      <c r="M26" s="65">
        <v>0</v>
      </c>
      <c r="N26" s="64">
        <v>0</v>
      </c>
      <c r="O26" s="74">
        <v>0</v>
      </c>
      <c r="P26" s="70">
        <v>0</v>
      </c>
      <c r="Q26" s="85">
        <f>SUM(F26:P26)</f>
        <v>3226742</v>
      </c>
    </row>
    <row r="27" spans="1:17" ht="12.75">
      <c r="A27" s="36"/>
      <c r="B27" s="95" t="s">
        <v>22</v>
      </c>
      <c r="C27" s="75"/>
      <c r="D27" s="76"/>
      <c r="E27" s="76"/>
      <c r="F27" s="77"/>
      <c r="G27" s="77">
        <v>0</v>
      </c>
      <c r="H27" s="64">
        <v>300000</v>
      </c>
      <c r="I27" s="64">
        <v>300000</v>
      </c>
      <c r="J27" s="64">
        <v>330000</v>
      </c>
      <c r="K27" s="64">
        <v>330000</v>
      </c>
      <c r="L27" s="64">
        <v>330000</v>
      </c>
      <c r="M27" s="65">
        <v>330000</v>
      </c>
      <c r="N27" s="64">
        <v>330000</v>
      </c>
      <c r="O27" s="74">
        <v>330000</v>
      </c>
      <c r="P27" s="70">
        <v>329985</v>
      </c>
      <c r="Q27" s="85">
        <f>SUM(F27:P27)</f>
        <v>2909985</v>
      </c>
    </row>
    <row r="28" spans="1:16" ht="12.75">
      <c r="A28" s="3"/>
      <c r="B28" s="72" t="s">
        <v>16</v>
      </c>
      <c r="C28" s="73"/>
      <c r="D28" s="69"/>
      <c r="E28" s="69"/>
      <c r="F28" s="70"/>
      <c r="G28" s="64">
        <v>200000</v>
      </c>
      <c r="H28" s="64">
        <v>400000</v>
      </c>
      <c r="I28" s="64">
        <v>400000</v>
      </c>
      <c r="J28" s="64">
        <v>400000</v>
      </c>
      <c r="K28" s="64">
        <v>500000</v>
      </c>
      <c r="L28" s="64">
        <v>500000</v>
      </c>
      <c r="M28" s="65">
        <v>500000</v>
      </c>
      <c r="N28" s="64">
        <v>100000</v>
      </c>
      <c r="O28" s="74"/>
      <c r="P28" s="70"/>
    </row>
    <row r="29" spans="1:16" ht="12.75">
      <c r="A29" s="3"/>
      <c r="B29" s="72" t="s">
        <v>17</v>
      </c>
      <c r="C29" s="62"/>
      <c r="D29" s="63"/>
      <c r="E29" s="63"/>
      <c r="F29" s="70"/>
      <c r="G29" s="70">
        <v>200000</v>
      </c>
      <c r="H29" s="70">
        <v>200000</v>
      </c>
      <c r="I29" s="70">
        <v>200000</v>
      </c>
      <c r="J29" s="70">
        <v>200000</v>
      </c>
      <c r="K29" s="70">
        <v>0</v>
      </c>
      <c r="L29" s="70">
        <v>0</v>
      </c>
      <c r="M29" s="74">
        <v>0</v>
      </c>
      <c r="N29" s="74">
        <v>0</v>
      </c>
      <c r="O29" s="74">
        <v>0</v>
      </c>
      <c r="P29" s="70">
        <v>0</v>
      </c>
    </row>
    <row r="30" spans="1:17" s="7" customFormat="1" ht="13.5" thickBot="1">
      <c r="A30" s="28"/>
      <c r="B30" s="92" t="s">
        <v>20</v>
      </c>
      <c r="C30" s="93"/>
      <c r="D30" s="94"/>
      <c r="E30" s="94"/>
      <c r="F30" s="17"/>
      <c r="G30" s="17"/>
      <c r="H30" s="17"/>
      <c r="I30" s="17">
        <v>200000</v>
      </c>
      <c r="J30" s="17">
        <v>400000</v>
      </c>
      <c r="K30" s="17">
        <v>500000</v>
      </c>
      <c r="L30" s="17">
        <v>870000</v>
      </c>
      <c r="M30" s="18">
        <v>870000</v>
      </c>
      <c r="N30" s="18">
        <v>1270000</v>
      </c>
      <c r="O30" s="18">
        <v>3090000</v>
      </c>
      <c r="P30" s="17">
        <v>0</v>
      </c>
      <c r="Q30" s="96">
        <f>SUM(I30:P30)</f>
        <v>7200000</v>
      </c>
    </row>
    <row r="31" spans="1:16" s="5" customFormat="1" ht="13.5" thickBot="1">
      <c r="A31" s="98" t="s">
        <v>10</v>
      </c>
      <c r="B31" s="99"/>
      <c r="C31" s="33">
        <v>0</v>
      </c>
      <c r="D31" s="83">
        <v>0</v>
      </c>
      <c r="E31" s="83">
        <v>238</v>
      </c>
      <c r="F31" s="34">
        <v>3455438</v>
      </c>
      <c r="G31" s="34">
        <v>0</v>
      </c>
      <c r="H31" s="34">
        <v>541459</v>
      </c>
      <c r="I31" s="34">
        <v>515933</v>
      </c>
      <c r="J31" s="34">
        <v>491005</v>
      </c>
      <c r="K31" s="34">
        <v>466090</v>
      </c>
      <c r="L31" s="34">
        <v>441485</v>
      </c>
      <c r="M31" s="34">
        <v>416221</v>
      </c>
      <c r="N31" s="43">
        <v>391293</v>
      </c>
      <c r="O31" s="34">
        <v>320000</v>
      </c>
      <c r="P31" s="34">
        <v>358000</v>
      </c>
    </row>
    <row r="32" spans="1:16" s="5" customFormat="1" ht="13.5" thickBot="1">
      <c r="A32" s="2" t="s">
        <v>15</v>
      </c>
      <c r="B32" s="23"/>
      <c r="C32" s="24">
        <f>SUM(C5,C14,C31,-C21)</f>
        <v>14848.011</v>
      </c>
      <c r="D32" s="84">
        <f>SUM(D5,D14-D21)</f>
        <v>13609.8048</v>
      </c>
      <c r="E32" s="84">
        <f>SUM(E5+E14-E21)</f>
        <v>16226</v>
      </c>
      <c r="F32" s="22">
        <f aca="true" t="shared" si="9" ref="F32:P32">SUM(F5,F14-F21)</f>
        <v>25854929.48</v>
      </c>
      <c r="G32" s="22">
        <f t="shared" si="9"/>
        <v>30255238.28</v>
      </c>
      <c r="H32" s="22">
        <f t="shared" si="9"/>
        <v>26469592.080000002</v>
      </c>
      <c r="I32" s="22">
        <f t="shared" si="9"/>
        <v>22398125.880000003</v>
      </c>
      <c r="J32" s="22">
        <f t="shared" si="9"/>
        <v>18309919.680000003</v>
      </c>
      <c r="K32" s="22">
        <f t="shared" si="9"/>
        <v>14189984.680000003</v>
      </c>
      <c r="L32" s="22">
        <f t="shared" si="9"/>
        <v>10709984.680000003</v>
      </c>
      <c r="M32" s="22">
        <f t="shared" si="9"/>
        <v>7229984.680000003</v>
      </c>
      <c r="N32" s="22">
        <f t="shared" si="9"/>
        <v>3749984.6800000034</v>
      </c>
      <c r="O32" s="22">
        <f t="shared" si="9"/>
        <v>329984.6800000034</v>
      </c>
      <c r="P32" s="22">
        <f t="shared" si="9"/>
        <v>-0.3199999965727329</v>
      </c>
    </row>
    <row r="33" spans="1:16" s="5" customFormat="1" ht="13.5" thickBot="1">
      <c r="A33" s="2" t="s">
        <v>8</v>
      </c>
      <c r="B33" s="23"/>
      <c r="C33" s="24">
        <f>SUM(C6+C15-C22)</f>
        <v>14574.2</v>
      </c>
      <c r="D33" s="84">
        <v>200</v>
      </c>
      <c r="E33" s="84">
        <v>450</v>
      </c>
      <c r="F33" s="22">
        <v>500000</v>
      </c>
      <c r="G33" s="22">
        <v>845813</v>
      </c>
      <c r="H33" s="22">
        <v>850000</v>
      </c>
      <c r="I33" s="22">
        <v>850000</v>
      </c>
      <c r="J33" s="22">
        <v>800000</v>
      </c>
      <c r="K33" s="22">
        <v>750000</v>
      </c>
      <c r="L33" s="22">
        <v>700000</v>
      </c>
      <c r="M33" s="22">
        <v>650000</v>
      </c>
      <c r="N33" s="31">
        <v>600000</v>
      </c>
      <c r="O33" s="22">
        <v>400000</v>
      </c>
      <c r="P33" s="22">
        <v>150000</v>
      </c>
    </row>
    <row r="34" spans="1:16" s="6" customFormat="1" ht="13.5" thickBot="1">
      <c r="A34" s="25" t="s">
        <v>6</v>
      </c>
      <c r="B34" s="26"/>
      <c r="C34" s="27">
        <f aca="true" t="shared" si="10" ref="C34:P34">C32/C4</f>
        <v>0.30160616130880075</v>
      </c>
      <c r="D34" s="84">
        <f t="shared" si="10"/>
        <v>0.2491105253909682</v>
      </c>
      <c r="E34" s="84">
        <f t="shared" si="10"/>
        <v>0.2764695859601295</v>
      </c>
      <c r="F34" s="27">
        <f t="shared" si="10"/>
        <v>0.43541061244143037</v>
      </c>
      <c r="G34" s="27">
        <f t="shared" si="10"/>
        <v>0.44993766847155364</v>
      </c>
      <c r="H34" s="27">
        <f t="shared" si="10"/>
        <v>0.40837145188085183</v>
      </c>
      <c r="I34" s="27">
        <f t="shared" si="10"/>
        <v>0.367530985577583</v>
      </c>
      <c r="J34" s="27">
        <f t="shared" si="10"/>
        <v>0.29231960133498214</v>
      </c>
      <c r="K34" s="27">
        <f t="shared" si="10"/>
        <v>0.22034401840966172</v>
      </c>
      <c r="L34" s="27">
        <f t="shared" si="10"/>
        <v>0.1629674104123421</v>
      </c>
      <c r="M34" s="25">
        <f t="shared" si="10"/>
        <v>0.10695766214730881</v>
      </c>
      <c r="N34" s="25">
        <f t="shared" si="10"/>
        <v>0.05392888999553026</v>
      </c>
      <c r="O34" s="25">
        <f t="shared" si="10"/>
        <v>0.004612727990821355</v>
      </c>
      <c r="P34" s="27">
        <f t="shared" si="10"/>
        <v>-4.3475091920302564E-09</v>
      </c>
    </row>
    <row r="35" spans="1:16" s="6" customFormat="1" ht="13.5" thickBot="1">
      <c r="A35" s="25" t="s">
        <v>7</v>
      </c>
      <c r="B35" s="26"/>
      <c r="C35" s="27">
        <f>SUM(C21,C31/C4)</f>
        <v>38.206</v>
      </c>
      <c r="D35" s="84">
        <f aca="true" t="shared" si="11" ref="D35:P35">SUM(D21/D4,D31/D4,D33/D4)</f>
        <v>0.026324573156445853</v>
      </c>
      <c r="E35" s="84">
        <f t="shared" si="11"/>
        <v>0.03830294769125916</v>
      </c>
      <c r="F35" s="27">
        <f t="shared" si="11"/>
        <v>0.11040662662573385</v>
      </c>
      <c r="G35" s="27">
        <f t="shared" si="11"/>
        <v>0.10912380299937345</v>
      </c>
      <c r="H35" s="27">
        <f t="shared" si="11"/>
        <v>0.0798721023230785</v>
      </c>
      <c r="I35" s="27">
        <f t="shared" si="11"/>
        <v>0.08922231697693991</v>
      </c>
      <c r="J35" s="27">
        <f t="shared" si="11"/>
        <v>0.085879616129516</v>
      </c>
      <c r="K35" s="27">
        <f t="shared" si="11"/>
        <v>0.08285852432889412</v>
      </c>
      <c r="L35" s="27">
        <f t="shared" si="11"/>
        <v>0.07032236415014953</v>
      </c>
      <c r="M35" s="27">
        <f t="shared" si="11"/>
        <v>0.06725507608751949</v>
      </c>
      <c r="N35" s="25">
        <f t="shared" si="11"/>
        <v>0.06430209425143152</v>
      </c>
      <c r="O35" s="27">
        <f t="shared" si="11"/>
        <v>0.05787145597789635</v>
      </c>
      <c r="P35" s="27">
        <f t="shared" si="11"/>
        <v>0.011384836029069837</v>
      </c>
    </row>
    <row r="37" ht="15" customHeight="1">
      <c r="B37" s="7" t="s">
        <v>23</v>
      </c>
    </row>
    <row r="41" spans="7:16" ht="12.75" hidden="1">
      <c r="G41" s="85">
        <f aca="true" t="shared" si="12" ref="G41:P41">SUM(G21,G31,G33)</f>
        <v>7337831.2</v>
      </c>
      <c r="H41" s="85">
        <f t="shared" si="12"/>
        <v>5177105.2</v>
      </c>
      <c r="I41" s="85">
        <f t="shared" si="12"/>
        <v>5437399.2</v>
      </c>
      <c r="J41" s="85">
        <f t="shared" si="12"/>
        <v>5379211.2</v>
      </c>
      <c r="K41" s="85">
        <f t="shared" si="12"/>
        <v>5336025</v>
      </c>
      <c r="L41" s="85">
        <f t="shared" si="12"/>
        <v>4621485</v>
      </c>
      <c r="M41" s="85">
        <f t="shared" si="12"/>
        <v>4546221</v>
      </c>
      <c r="N41" s="85">
        <f t="shared" si="12"/>
        <v>4471293</v>
      </c>
      <c r="O41" s="85">
        <f t="shared" si="12"/>
        <v>4140000</v>
      </c>
      <c r="P41" s="85">
        <f t="shared" si="12"/>
        <v>837985</v>
      </c>
    </row>
    <row r="42" ht="12.75" hidden="1"/>
    <row r="43" spans="8:16" ht="12.75" hidden="1">
      <c r="H43" s="85">
        <f>SUM(H21,-H26)</f>
        <v>3785646.2</v>
      </c>
      <c r="I43" s="85">
        <f aca="true" t="shared" si="13" ref="I43:P43">SUM(I21,-I26)</f>
        <v>4071466.2</v>
      </c>
      <c r="J43" s="85">
        <f t="shared" si="13"/>
        <v>4088206.2</v>
      </c>
      <c r="K43" s="85">
        <f t="shared" si="13"/>
        <v>4119935</v>
      </c>
      <c r="L43" s="85">
        <f t="shared" si="13"/>
        <v>3480000</v>
      </c>
      <c r="M43" s="85">
        <f t="shared" si="13"/>
        <v>3480000</v>
      </c>
      <c r="N43" s="85">
        <f t="shared" si="13"/>
        <v>3480000</v>
      </c>
      <c r="O43" s="85">
        <f t="shared" si="13"/>
        <v>3420000</v>
      </c>
      <c r="P43" s="85">
        <f t="shared" si="13"/>
        <v>329985</v>
      </c>
    </row>
    <row r="44" ht="12.75" hidden="1"/>
    <row r="45" ht="12.75" hidden="1"/>
    <row r="46" spans="9:16" ht="12.75" hidden="1">
      <c r="I46" s="85">
        <f aca="true" t="shared" si="14" ref="I46:P46">SUM(I22:I30)</f>
        <v>4071466.2</v>
      </c>
      <c r="J46" s="85">
        <f t="shared" si="14"/>
        <v>4088206.2</v>
      </c>
      <c r="K46" s="85">
        <f t="shared" si="14"/>
        <v>4119935</v>
      </c>
      <c r="L46" s="85">
        <f t="shared" si="14"/>
        <v>3480000</v>
      </c>
      <c r="M46" s="85">
        <f t="shared" si="14"/>
        <v>3480000</v>
      </c>
      <c r="N46" s="85">
        <f t="shared" si="14"/>
        <v>3480000</v>
      </c>
      <c r="O46" s="85">
        <f t="shared" si="14"/>
        <v>3420000</v>
      </c>
      <c r="P46" s="85">
        <f t="shared" si="14"/>
        <v>329985</v>
      </c>
    </row>
    <row r="47" spans="9:16" ht="12.75" hidden="1">
      <c r="I47" s="85">
        <f>SUM(I21,-I26)</f>
        <v>4071466.2</v>
      </c>
      <c r="J47" s="85">
        <f aca="true" t="shared" si="15" ref="J47:P47">SUM(J21,-J26)</f>
        <v>4088206.2</v>
      </c>
      <c r="K47" s="85">
        <f t="shared" si="15"/>
        <v>4119935</v>
      </c>
      <c r="L47" s="85">
        <f t="shared" si="15"/>
        <v>3480000</v>
      </c>
      <c r="M47" s="85">
        <f t="shared" si="15"/>
        <v>3480000</v>
      </c>
      <c r="N47" s="85">
        <f t="shared" si="15"/>
        <v>3480000</v>
      </c>
      <c r="O47" s="85">
        <f t="shared" si="15"/>
        <v>3420000</v>
      </c>
      <c r="P47" s="85">
        <f t="shared" si="15"/>
        <v>329985</v>
      </c>
    </row>
  </sheetData>
  <sheetProtection/>
  <mergeCells count="2">
    <mergeCell ref="A1:L1"/>
    <mergeCell ref="A31:B31"/>
  </mergeCells>
  <printOptions/>
  <pageMargins left="0.75" right="0.75" top="1" bottom="1" header="0.5" footer="0.5"/>
  <pageSetup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Admin</cp:lastModifiedBy>
  <cp:lastPrinted>2011-11-16T14:49:16Z</cp:lastPrinted>
  <dcterms:created xsi:type="dcterms:W3CDTF">2008-06-10T14:46:02Z</dcterms:created>
  <dcterms:modified xsi:type="dcterms:W3CDTF">2011-11-28T09:39:51Z</dcterms:modified>
  <cp:category/>
  <cp:version/>
  <cp:contentType/>
  <cp:contentStatus/>
</cp:coreProperties>
</file>