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'Sheet1'!$A$1:$I$661</definedName>
  </definedNames>
  <calcPr fullCalcOnLoad="1"/>
</workbook>
</file>

<file path=xl/sharedStrings.xml><?xml version="1.0" encoding="utf-8"?>
<sst xmlns="http://schemas.openxmlformats.org/spreadsheetml/2006/main" count="1207" uniqueCount="298">
  <si>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</si>
  <si>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</si>
  <si>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</si>
  <si>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</si>
  <si>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</si>
  <si>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</si>
  <si>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</si>
  <si>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</si>
  <si>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</si>
  <si>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</si>
  <si>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</si>
  <si>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</si>
  <si>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</si>
  <si>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</si>
  <si>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</si>
  <si>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</si>
  <si>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</si>
  <si>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</si>
  <si>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</si>
  <si>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</si>
  <si>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</si>
  <si>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</si>
  <si>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</si>
  <si>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</si>
  <si>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</si>
  <si>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</si>
  <si>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</si>
  <si>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</si>
  <si>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</si>
  <si>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</si>
  <si>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</si>
  <si>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t>Stołówki szkolne</t>
  </si>
  <si>
    <t>Domy pomocy społecznej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</si>
  <si>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</si>
  <si>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</si>
  <si>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</si>
  <si>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</si>
  <si>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</si>
  <si>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</si>
  <si>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</si>
  <si>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Bezpieczeństwo publiczne i ochrona przeciwpożarowa</t>
  </si>
  <si>
    <t>Ochotnicze straże pożarne</t>
  </si>
  <si>
    <t xml:space="preserve">Wpływyz róznych dochodów </t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</si>
  <si>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</si>
  <si>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</si>
  <si>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</si>
  <si>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</si>
  <si>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</si>
  <si>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</si>
  <si>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</si>
  <si>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</si>
  <si>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</si>
  <si>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</si>
  <si>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</si>
  <si>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</si>
  <si>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</si>
  <si>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</si>
  <si>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</si>
  <si>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</si>
  <si>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</si>
  <si>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</si>
  <si>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</si>
  <si>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</si>
  <si>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</si>
  <si>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</si>
  <si>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</si>
  <si>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</si>
  <si>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</si>
  <si>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</si>
  <si>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</si>
  <si>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</si>
  <si>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</si>
  <si>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</si>
  <si>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</si>
  <si>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</si>
  <si>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</si>
  <si>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</si>
  <si>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</si>
  <si>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</si>
  <si>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</si>
  <si>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</si>
  <si>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</si>
  <si>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</si>
  <si>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</si>
  <si>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</si>
  <si>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</si>
  <si>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</si>
  <si>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</si>
  <si>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</si>
  <si>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</si>
  <si>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</si>
  <si>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</si>
  <si>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</si>
  <si>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</si>
  <si>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</si>
  <si>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</si>
  <si>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</si>
  <si>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</si>
  <si>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</si>
  <si>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</si>
  <si>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</si>
  <si>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</si>
  <si>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</si>
  <si>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</si>
  <si>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</si>
  <si>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</si>
  <si>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</si>
  <si>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</si>
  <si>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</si>
  <si>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</si>
  <si>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</si>
  <si>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</si>
  <si>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</si>
  <si>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Należności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</si>
  <si>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</si>
  <si>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</si>
  <si>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</si>
  <si>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</si>
  <si>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</si>
  <si>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</si>
  <si>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</si>
  <si>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t xml:space="preserve">  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</si>
  <si>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</si>
  <si>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</si>
  <si>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(związkom gmin) ustawami     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</si>
  <si>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</si>
  <si>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</si>
  <si>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</si>
  <si>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</si>
  <si>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</si>
  <si>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t>Dodatki mieszkaniowe</t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</si>
  <si>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</si>
  <si>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</si>
  <si>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Działalność usługowa</t>
  </si>
  <si>
    <t>Plany zagospodarowania przestrzennego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</si>
  <si>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</si>
  <si>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</si>
  <si>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>Muzea</t>
  </si>
  <si>
    <t xml:space="preserve">Kultura fizyczna </t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</si>
  <si>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</si>
  <si>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 xml:space="preserve">Pozostałe odsetki                                                                                                                                                                                                     </t>
  </si>
  <si>
    <t>Gospodarka odpadami</t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</si>
  <si>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 oraz zwrot kosztów utrzymania dzieci z innych gmin w przedszkolach na terenie naszej Gminy</t>
    </r>
  </si>
  <si>
    <t>Transport i łączność</t>
  </si>
  <si>
    <t>Drogi publiczne gminne</t>
  </si>
  <si>
    <t>Dotacje celowe otrzymane z tytułu pomocy finansowej udzielanej między jednostkami samorządu terytorialnego na dofinansowanie własnych zadań inwestycyjnych</t>
  </si>
  <si>
    <t>i zakupów inwestycyjnych</t>
  </si>
  <si>
    <t>Dotacje celowe otrzymane z budżetu państwa na realizację inwestycji i zakupów inwestycyjnych własnych gmin (związków gmin)</t>
  </si>
  <si>
    <t>Wpływy z opłat z tytułu użytkowania wieczystego</t>
  </si>
  <si>
    <t>nieruchomości</t>
  </si>
  <si>
    <t>Wpływy z opłat za korzystanie z wychowania przedszkolnego</t>
  </si>
  <si>
    <t>Wpływy z opłat za korzystanie z wyżywienia w jednostkach realizujących zadania w zakresie wychowania przedszkolnego</t>
  </si>
  <si>
    <t>Świadczenia wychowawcze</t>
  </si>
  <si>
    <t>Dotacje celowe otrzymane z budżetu państwa na zadania bieżące z zakresu administracji rządowej zlecone</t>
  </si>
  <si>
    <t>gminom  (związkom gmin, związkom powiatowo-gminnym)</t>
  </si>
  <si>
    <t>* dotacja celowa na bieżącą  działalność żłobków</t>
  </si>
  <si>
    <t>Wpływy z opłat za trwały zarząd, użytkowanie i służebności</t>
  </si>
  <si>
    <r>
      <t xml:space="preserve">związane z realizacją świadczenia wychowawczego stanowiącego pomoc państwa w wychowaniu dzieci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Program 500+</t>
    </r>
  </si>
  <si>
    <t>Wpływy z tytułu kosztów egzekucyjnych, opłaty komorniczej i kosztów upomnień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</si>
  <si>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</si>
  <si>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</si>
  <si>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Rodzina</t>
  </si>
  <si>
    <t>Karta Dużej Rodziny</t>
  </si>
  <si>
    <t>Tworzenie i funkcjonowanie żłobków</t>
  </si>
  <si>
    <t>Domy i ośrodki kultury, świetlice i kluby</t>
  </si>
  <si>
    <t>Wpływy z tytułu kar i odszkodowań wynikających z umów</t>
  </si>
  <si>
    <t>Wpływy z rozliczeń/zwrotów z lat ubiegłych</t>
  </si>
  <si>
    <r>
      <t xml:space="preserve">Wpływy z usług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wpływy  za obiady  od  uczniów Szkoły Podstawowej w Hanulinie</t>
    </r>
  </si>
  <si>
    <t>*   dotacje celowe na pomoc finansową z Województwa Wielkopolskiego przeznaczoną na dofinansowanie budowy (przebudowy) dróg dojazdowych do gruntów rolnych o szer. 4 m, oznaczonych w ewidencji gruntów jako obręb: Świba</t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</si>
  <si>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przedszkolnych </t>
    </r>
  </si>
  <si>
    <t>Zapewnienie uczniom prawa do bezpłatnego dostępu do podręczników, materiałów edukacyjnych lub materiałów ćwiczeniowych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</si>
  <si>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wyposażenie szkół w podręczniki, materiały edukacyjne lub materiały ćwiczeniowe, zgodnie z postanowieniami art. 55 ust. 3 oraz art. 116 ust. 1 pkt 1, ust. 2 pkt 1 i ust. 3 pkt 1 ustawy z dnia 27 października 2017 r. o finansowaniu zadań oświatowych. </t>
    </r>
  </si>
  <si>
    <t xml:space="preserve">* zwroty zaliczek na koszty procesowe oraz koszty zastępstwa egzekucyjnego,  </t>
  </si>
  <si>
    <t>Wsparcie rodziny</t>
  </si>
  <si>
    <r>
      <t xml:space="preserve">(związkom gmin)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pokrycie kosztów realizacji programu „Dobry start”.</t>
    </r>
  </si>
  <si>
    <t>Usuwanie skutków klęsk żywiołowych</t>
  </si>
  <si>
    <t>Oświetlenie ulic, placów i dróg</t>
  </si>
  <si>
    <t>* odszkodowania z tytułu ubezpieczenia majątku Gminy</t>
  </si>
  <si>
    <t xml:space="preserve">* różne dochody dotyczące gospodarki gruntami i nieruchomościami  oraz zwroty kosztów zużycia energii elektrycznej 
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</si>
  <si>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zadania realizowane przez USC i ELUD </t>
    </r>
  </si>
  <si>
    <r>
      <t xml:space="preserve">Wpływy z innych lokalnych opłat pobieranych przez jednostki samorządu terytorialnego na podstawie odrębnych ustaw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opłaty za zagospodarowanie odpadów komunalnych         </t>
    </r>
    <r>
      <rPr>
        <sz val="10"/>
        <color indexed="8"/>
        <rFont val="Arial CE"/>
        <family val="0"/>
      </rPr>
      <t xml:space="preserve">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</si>
  <si>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przez MZK w Kępnie kosztów badania urządzeń technicznych</t>
    </r>
  </si>
  <si>
    <r>
      <t xml:space="preserve">Dotacja celowa otrzymana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celowa stanowiąca pomoc finansową z budżetu Województwa Wielkopolskiego na dofinansowanie  </t>
    </r>
  </si>
  <si>
    <t>Wyłączenie z produkcji gruntów rolnych</t>
  </si>
  <si>
    <t>Dotacja celowa otrzymana z tytułu pomocy finansowej udzielanej między jednostkami samorządu terytorialnego na dofinansowanie własnych zadań bieżących</t>
  </si>
  <si>
    <t xml:space="preserve">* wpływy z tytułu wpłat dokonywanych przez Ochotnicze Straże Pożarne za wykorzystaną energię elektryczną  
</t>
  </si>
  <si>
    <t>Oddziały przedszkolne w szkołach podstawowych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</si>
  <si>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* zwroty za zgubione i zniszczone podręczniki
                                                   </t>
    </r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</si>
  <si>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</si>
  <si>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Składki na ubezpieczenia zdrowotne opłacane za osoby pobierające niektóre świadczenia rodzinne, zgodnie z przepisami ustawy o świadczeniach rodzinnych oraz za osoby pobierające zasiłki dla opiekunów, zgodnie z przepisami ustawy z dnia 4 kwietnia 2014 roku o ustaleniu i wypłacie zasiłków dla opiekunów</t>
  </si>
  <si>
    <t xml:space="preserve">(związkom gmin)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</si>
  <si>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Dotacje celowe otrzymane z budżetu państwa na zadania bieżące realizowane przez gminę na podstawie porozumień z organami administracji rządowej                                      </t>
    </r>
    <r>
      <rPr>
        <i/>
        <sz val="10"/>
        <rFont val="Arial CE"/>
        <family val="0"/>
      </rPr>
      <t xml:space="preserve">*dofinasowanie na refundację wydatków poniesionych przez naszą Gminę w 2018 roku na realizację projektu pod nazwą „Dzieje Kępna. Od początku istnienia do 2015 roku – publikacja”
</t>
    </r>
    <r>
      <rPr>
        <sz val="10"/>
        <rFont val="Arial CE"/>
        <family val="0"/>
      </rPr>
      <t xml:space="preserve">
</t>
    </r>
  </si>
  <si>
    <t>Pozostałą działalność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</si>
  <si>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hipotek</t>
    </r>
  </si>
  <si>
    <t>Obsługa długu publicznego</t>
  </si>
  <si>
    <t>Obsługa papierów wartościowych, kredytów i pożyczekjednostek samorządu terytorialnego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</si>
  <si>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grzywny za nie dokonanie obowiązku szkolnego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</si>
  <si>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należności z lat poprzednich za wynajem pomieszczeń Klubu Nauczyciela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</si>
  <si>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 należności z lat poprzednich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</si>
  <si>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>* odsetki od środków na rachunkach bankowych MGOPS</t>
    </r>
  </si>
  <si>
    <r>
      <t xml:space="preserve">Wpływy z rozliczeń/zwrotów z lat ubiegłych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ze zwracanych  przez świadczeniobiorców nienależnie pobranych świadczeń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</si>
  <si>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
</t>
    </r>
  </si>
  <si>
    <t xml:space="preserve">• dotacja ze środków unijnych w ramach Wielkopolskiego Regionalnego Programu Operacyjnego na lata 2014-2020, na "Rozbudowa Przedszkola Samorządowego nr 4 w Kępnie"  - 306 334,58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dotacja ze środków unijnych w ramach Wielkopolskiego Regionalnego Programu Operacyjnego na lata 2014-2020, na "Rozszerzenie działalności Przedszkola Samorządowego nr 4 w Kępnie" - 31 767,29 zł   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</si>
  <si>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opłata za wykonanie kopii dokumentów oraz zwrot kosztów postępowania podatkowego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</si>
  <si>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*wpływy z ugody pozasądowej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</si>
  <si>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wygrana w konkursie "Samorząd Przyjazny Energii`19"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</si>
  <si>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różnych dochodów żłobków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</si>
  <si>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*wpływy z różnych dochodów przedszkoli
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</si>
  <si>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z różnych dochodów szkół podstawowych
                                                                                   </t>
    </r>
  </si>
  <si>
    <t xml:space="preserve">* dotacja z budżetu Województwa Wielkopolskiego                                    na zakup sadzonek drzew miododajnych przeznaczonych do nasadzeń na terenie  naszej Gminy
 </t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</si>
  <si>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                            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</si>
  <si>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r>
      <t xml:space="preserve">oraz innych zadań zleconych ustawami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                         przez ELUD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</si>
  <si>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opłaty za ślub poza USC </t>
    </r>
  </si>
  <si>
    <t>Dotacje celowe w ramach programów finansowanych                     z udziałem środków europejskich oraz środków, o których mowa w art. 5 ust. 3 pkt 5 lit. a i b ustawy, lub płatności                    w ramach budżetu środków europejskich, realizowanych przez jednostki samorządu terytorialnego.</t>
  </si>
  <si>
    <t xml:space="preserve">* dotacja z budżetu Województwa Wielkopolskiego                           na projekt „Ja w Internecie” 
 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</si>
  <si>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                            z odpłatności za korzystanie ze Środowiskowego Domu Samopomocy</t>
    </r>
  </si>
  <si>
    <t>Dotacje celowe otrzymane z budżetu państwa                                          na realizację własnych zadań bieżących gmin</t>
  </si>
  <si>
    <t>Dotacje celowe otrzymane z budżetu państwa                                    na realizację własnych zadań bieżących gmin</t>
  </si>
  <si>
    <r>
      <t>(związkom gmin) ustawami                                                                              *</t>
    </r>
    <r>
      <rPr>
        <i/>
        <sz val="10"/>
        <rFont val="Arial CE"/>
        <family val="0"/>
      </rPr>
      <t xml:space="preserve">dotacja Wojewody Wielkopolskiego na wynagrodzenie                          za sprawowanie opieki, o którym mowa w art. 18 ust. 1                          pkt 9 ustawy z dnia 12 marca 2004 r. o pomocy społecznej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</si>
  <si>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                        z odpłatności za usługi opiekuńcze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</si>
  <si>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5% udziału Gminy w dochodach budżetu państwa                        z odpłatności za duplikat Karty Duże Rodziny</t>
    </r>
  </si>
  <si>
    <t xml:space="preserve">Wpływy z różnych dochodów                        </t>
  </si>
  <si>
    <r>
      <t xml:space="preserve">Wpływy z tytułu kar i odszkodowań wynikających z umów wynikających z umów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kara za nieterminową realizację umowy opracowania MPZP Gminy Kępno</t>
    </r>
  </si>
  <si>
    <r>
      <t xml:space="preserve">Wpływy z rozliczeń/zwrotów z lat ubiegłych                                                                          * </t>
    </r>
    <r>
      <rPr>
        <i/>
        <sz val="10"/>
        <rFont val="Arial CE"/>
        <family val="0"/>
      </rPr>
      <t>rozliczenia dot. składek ZUS i podatku dochodowego                           od wynagrodzeń OSP za 2018 r.</t>
    </r>
  </si>
  <si>
    <r>
      <t xml:space="preserve">Wpływy z rozliczeń/zwrotów z lat ubiegłych                                                         * </t>
    </r>
    <r>
      <rPr>
        <i/>
        <sz val="10"/>
        <rFont val="Arial CE"/>
        <family val="0"/>
      </rPr>
      <t>zwrot nadpłaconych w 2018 r. odsetek od kredytu</t>
    </r>
  </si>
  <si>
    <t xml:space="preserve">*dotacja celowa na dofinansowanie w ramach programu wieloletniego pn. „Program rozwoju gminnej i powiatowej 
infrastruktury drogowej na lata 2016-2019" zadania: "Budowa zachodniego obejścia miasta Kępna –                                                                                                                         etap II przebudowa ul. Bohaterów Września"
</t>
  </si>
  <si>
    <r>
      <t xml:space="preserve">Wpływy z tytułu odszkodowania za przejęte nieruchomości pod inwestycje celu publicznego                                         * </t>
    </r>
    <r>
      <rPr>
        <i/>
        <sz val="10"/>
        <color indexed="8"/>
        <rFont val="Arial CE"/>
        <family val="0"/>
      </rPr>
      <t>odszkodowania za grunty przejete pod budowę drogi S11</t>
    </r>
  </si>
  <si>
    <t>Fundusz Dopłat</t>
  </si>
  <si>
    <t xml:space="preserve">* dopłaty do czynszu za najem mieszkania  z Funduszu Dopłat, o którym mowa w ustawie z dnia 5 grudnia 2002 r.                            o dopłatach do oprocentowania kredytów mieszkaniowych o stałej stopie procentowej                     
</t>
  </si>
  <si>
    <t xml:space="preserve">Pozostałe odsetki                                                                                                                                                                                                                              </t>
  </si>
  <si>
    <r>
      <t>Wpływy z rozliczeń/zwrotów z lat ubiegłych                                                                                                               *</t>
    </r>
    <r>
      <rPr>
        <i/>
        <sz val="10"/>
        <rFont val="Arial CE"/>
        <family val="0"/>
      </rPr>
      <t xml:space="preserve"> zwroty nadpłat zaliczek z 2019 r. na koszty zarządu nieruchomościami wspólnot mieszkaniowych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</si>
  <si>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na prowadzenie i aktualizację stałego rejestru wyborców </t>
    </r>
  </si>
  <si>
    <t>Wybory Prezydenta Rzeczypospolitej Polskiej</t>
  </si>
  <si>
    <t xml:space="preserve">* wpływy z tytułu wpłat gmin z terenu Powiatu Kępińskiego oraz wpłaty Powiatu Kępińskiego stanowiących refundacje kosztów poniesionych przez naszą Gminę w związku z organizacja badań przesiewowych COVID-19 w dniach                                              23 i 24 maja br. oraz w dniach od 1 do 3 czerwca br. 
</t>
  </si>
  <si>
    <t>Różne rozliczenia finansowe</t>
  </si>
  <si>
    <r>
      <t>(związkom gmin) ustawami                                                                              *</t>
    </r>
    <r>
      <rPr>
        <i/>
        <sz val="10"/>
        <rFont val="Arial CE"/>
        <family val="0"/>
      </rPr>
      <t>dotacja Wojewody Wielkopolskiego  na zwrot poniesionych w roku ubiegłym wydatków ze środków własnych na realizację zadań zleconych dotyczących wyposażenie szkół w podręczniki, materiały edukacyjne               lub materiały ćwiczeniowe, zgodnie z postanowieniami ustawy z dnia 27 października 2017 r. o finansowaniu zadań oświatowych, wykazanych w danych uzupełniających w sprawozdaniu Rb-50 o wydatkach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</si>
  <si>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zakup nowości wydawniczych (książek niebędących podręcznikami)                         do bibliotek szkolnych w ramach realizacji w 2020 roku Priorytetu 3 „Narodowego Programu Rozwoju Czytelnictwa”   </t>
    </r>
  </si>
  <si>
    <t xml:space="preserve">* dotacja ze środków unijnych w ramach Wielkopolskiego Regionalnego Programu Operacyjnego na lata 2014-2020, na realizację projektu pn. „Rozwój oferty przedszkolnej na obszarach wiejskich Gminy Kępno”  -                                                                             </t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</si>
  <si>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 na doposażenie stołówki szkolnej w Mianowicach w ramach modułu 3 wieloletniego rządowego programu „Posiłek w szkole i w domu”.</t>
    </r>
  </si>
  <si>
    <r>
      <rPr>
        <sz val="10"/>
        <rFont val="Arial CE"/>
        <family val="0"/>
      </rPr>
      <t xml:space="preserve">Wpływy ze zwrotów niewykorzystanych dotacji oraz płatności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*zwrot dotacji udzielonej w 2019 r. przedszkolu niepublicznemu
 </t>
    </r>
  </si>
  <si>
    <t>Realizacja zadań wymagających stosowania specjalnej organizacji nauki i metod pracy dla dzieci w przedszkolach, oddziałach przedszkolnych w szkołach podstawowych i innych formach wychowania przedszkolnego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</si>
  <si>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                                                   </t>
    </r>
  </si>
  <si>
    <t xml:space="preserve">* dotacja ze środków unijnych na realizację zadań w ramach projektu  grantowego pn. „Zdalna Szkoła – wsparcie Ogólnopolskiej Sieci Edukacyjnej w systemie kształcenia zdalnego” współfinansowanego ze środków Europejskiego Funduszu Społecznego w ramach Programu Operacyjnego Polska Cyfrowa na lata 2014-2020                                                                             </t>
  </si>
  <si>
    <t xml:space="preserve">Wpływy z rozliczeń/zwrotów z lat ubiegłych                                                        </t>
  </si>
  <si>
    <t>(związków gmin)</t>
  </si>
  <si>
    <t>Dotacje celowe otrzymane z budżetu państwa na realizację własnych zadań bieżących gmin (związków gmin)</t>
  </si>
  <si>
    <t>Pomoc w zakresie dożywiania</t>
  </si>
  <si>
    <r>
  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                                                                                                                   * </t>
    </r>
    <r>
      <rPr>
        <i/>
        <sz val="9"/>
        <color indexed="8"/>
        <rFont val="Arial"/>
        <family val="2"/>
      </rPr>
      <t xml:space="preserve">dotacja na realizację projektu pt. „Budowa Klubu Seniora                     i Centrum Wsparcia Opiekunów w Kępnie” w ramach WRPO                     na lata 2014-2020   </t>
    </r>
  </si>
  <si>
    <t xml:space="preserve">* dotacja na projekt "Nowa oferta dla osób starszych                             i osób niepełnosprawnych z terenu miasta i gminy Kępno 2019-2021"  - 247 500,00 zł                                                                                                                                                              * dotacja na projekt "Razem z Szansą - wzrost dostępności usług opiekuńczych i wsparcie opiekunów faktycznych w Gminie Kępno" - 138 243,42 zł
</t>
  </si>
  <si>
    <t xml:space="preserve">* dotacja na projekt "Nowa oferta dla osób starszych                             i osób niepełnosprawnych z terenu miasta i gminy Kępno 2019-2021"  - 27 500,00 zł                                                                                                                                                              * dotacja na projekt "Razem z Szansą - wzrost dostępności usług opiekuńczych i wsparcie opiekunów faktycznych w Gminie Kępno" - 14 223,54 zł
</t>
  </si>
  <si>
    <t xml:space="preserve">*dotacja na projekt "Skuteczne wsparcie 2018-2020"  -              113 849,21 zł                                                                                                           *dotacja na projekt "Nowa oferta dla osób starszych i osób niepełnosprawnych z terenu miasta i gminy Kępno 2019-2021"  - 102 274,70 zł                                                                                                   *dotacja na projekt "Razem z Szansą" - 139 476,05 zł
</t>
  </si>
  <si>
    <t xml:space="preserve">*dotacja na projekt "Nowa oferta dla osób starszych i osób niepełnosprawnych z terenu miasta i gminy Kępno 2019-2021"  - 12 725,30 zł                                                                                                   *dotacja na projekt "Razem z Szansą" - 18 056,99 zł
</t>
  </si>
  <si>
    <t>Środki otrzymane od pozostałych jednostek zaliczanych do sektora finansów publicznych na realizację zadań bieżących jenostek zaliczanych do sktora finansów publicznych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</si>
  <si>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tytułu należności za pojemniki na odpady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</si>
  <si>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dot. zwrotu kosztów interwencyjnych usług porządkowych przy kontenerach PCK na używaną odzież</t>
    </r>
  </si>
  <si>
    <t xml:space="preserve">Wpływy z rozliczeń/zwrotów z lat ubiegłych                                                         </t>
  </si>
  <si>
    <t>Pozostałe działania związane z gospodarką odpadami</t>
  </si>
  <si>
    <t xml:space="preserve">* pomoc finansowa z budżetu WFOŚiGW w Poznaniu na realizację zadania pn. „Usuwanie wyrobów zawierających azbest z terenu Gminy Kępno"
</t>
  </si>
  <si>
    <t xml:space="preserve">* pomoc finansowa z budżetu NFOŚiGW w Warszawie na realizację zadania pn. „Opracowanie długookresowej strategii elektromobilności dla obszaru Gminy Kępno na lata 2020-2040”.
</t>
  </si>
  <si>
    <r>
      <t xml:space="preserve">Śodki na dofinansowanie włąsnych inwestycji gmin, powiatów (związków gmin, związków powiatowo-gminnych, związków powiatów), samorządwojewództw, pozyskanych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Arial"/>
        <family val="2"/>
      </rPr>
      <t xml:space="preserve">• dotacja ze środków unijnych w ramach Wielkopolskiego Regionalnego Programu Operacyjnego na lata 2014-2020,                           na  "Rewitalizację zdegradowanego fizycznie, społecznie                            i gospodarczo obszaru rynku i okolic w Kępnie poprzez                              realizację wybranych celów inwestycyjnych wskazanych                             w Lokalnym Programie Rewitalizacji"                                </t>
    </r>
    <r>
      <rPr>
        <sz val="9"/>
        <color indexed="8"/>
        <rFont val="Arial"/>
        <family val="2"/>
      </rPr>
      <t xml:space="preserve">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</si>
  <si>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dot. zwrotu kosztów energii elektrycznej</t>
    </r>
  </si>
  <si>
    <t xml:space="preserve">Zadania w zakresie kultury fizycznej </t>
  </si>
  <si>
    <r>
      <t xml:space="preserve">Wpływy z odsetek od dotacji oraz płatności: wykorzystanych niezgodnie z przeznaczeniem  lub wykorzystanych z naruszeniem procedur, o których mowa  w art. 184 ustawy, pobranych nienależnie lub w nadmiernej  wysokości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 </t>
    </r>
  </si>
  <si>
    <r>
      <t xml:space="preserve">Wpływy ze zwrotów dotacji oraz płatności: wykorzystanych niezgodnie z przeznaczeniem  lub wykorzystanych z naruszeniem procedur, o których mowa  w art. 184 ustawy, pobranych nienależnie lub w nadmiernej  wysokości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*zwroty dotacji dla stowarzyszeń
 </t>
    </r>
  </si>
  <si>
    <r>
      <t xml:space="preserve">publicznych oraz innych umów o podobnym charakterze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*czynsz za dzierżawę pomieszczeń  </t>
    </r>
  </si>
  <si>
    <t>Zarządzanie kryzysowe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</si>
  <si>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rozliczeń z instytucjami kultury za rozmowy telefoniczne, energię elektryczną, refundacja części abonament INFORLEX-a  i opłaty za wynajmowany lokal w Ratuszu   </t>
    </r>
  </si>
  <si>
    <r>
      <t xml:space="preserve">Wpływy z rozliczeń/zwrotów z lat ubiegłych                                                                          * </t>
    </r>
    <r>
      <rPr>
        <i/>
        <sz val="10"/>
        <rFont val="Arial CE"/>
        <family val="0"/>
      </rPr>
      <t xml:space="preserve"> rozliczenia dot. podatku VAT i zwroty wydatków za 2019 r.</t>
    </r>
  </si>
  <si>
    <t>Sprawozdanie z wykonania budżetu Gminy Kępno za 2020 rok - DOCHODY                                                             Tabela 1</t>
  </si>
  <si>
    <t>Dotacje celowe otrzymane z tytułu pomocy finansowej udzielanej między jednostkami samorządu terytorialnego na dofinansowanie własnych zadań inwestycyjnych i zakupów inwestycyjnych</t>
  </si>
  <si>
    <t xml:space="preserve">* dotacja z budżetu Województwa Wielkopolskiego                                    na dofinansowanie budowy (przebudowy) dróg dojazdowych do gruntów rolnych o szer. 4 m w Mikorzynie
 </t>
  </si>
  <si>
    <t xml:space="preserve">* dotacja z budżetu Województwa Wielkopolskiego                                    na współfinansowanie projektu pn. „Remont świetlicy wiejskiej w Klinach” w ramach X edycji konkursu „Pięknieje wielkopolska wieś”.
 </t>
  </si>
  <si>
    <t>Środki otrzymane z państwowych funduszy celowych na finansowanie lub dofinansowanie kosztów realizacji inwestycji i zakupów inwestycyjnych jednostek sektora finansów publicznych</t>
  </si>
  <si>
    <t>Wpłata środków finansowych z niewykorzystanych w terminie wydatków, które nie wygasają z upływem roku budżetowego</t>
  </si>
  <si>
    <t xml:space="preserve">* dotacja celowa na dofinansowanie z Funduszu Dróg Samorządowych zadania:                                                         -"„Przebudowa ulicy Armii Krajowej w Kępnie”                                              
</t>
  </si>
  <si>
    <t xml:space="preserve">Wpływy z rozliczeń/zwrotów z lat ubiegłych                                                                           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</si>
  <si>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dotacje z Krajowego Biura Wyborczego na:                                                         - Powszechny Spis Rolny w 2020 r.- 25 055,00 zł,                                                                                                                           - Narodowy Spis Powszechny Ludności i Mieszkań 2021 - 269,00 zł,                                                    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</si>
  <si>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                     na wydatki związane z realizacją zadań zleconych związanych z przygotowaniem i przeprowadzeniem wyborów Prezydenta Rzeczypospolitej Polskiej, </t>
    </r>
  </si>
  <si>
    <t xml:space="preserve">* refundacja wypłaconego żołnierzowi rezerwy świdczenia rekompensującego utracone wynagrodzenie w czasie odbywania ćwiczeń wojskowych
</t>
  </si>
  <si>
    <t>Wpływy z opłat za koncesje i licencje</t>
  </si>
  <si>
    <t>Dotacja celowa otrzymana z tytułu pomocy finansowej budżetu państwa na realizację inwestycji i zakupów inwestycyjnych własnych gmin (związków gmin)</t>
  </si>
  <si>
    <t>Środki na dofinansowanie własnych inwestycji gmin, powiatów (związków gmin, zwiazków powiatowo-gminnych, związków powiatów), samorządów województw, pozyskane z innych źródeł</t>
  </si>
  <si>
    <t>* środki z Rządowego Funduszu Inwestycji Lokalnych</t>
  </si>
  <si>
    <t>* refundacja części kosztów dot. Funduszu Sołeckiego zrealizowanego w 2019 r.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</si>
  <si>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części kosztów dot. Funduszu Sołeckiego zrealizowanego w 2019 r.</t>
    </r>
  </si>
  <si>
    <t xml:space="preserve">• dotacja z budżetu Województwa Wielkopolskiego na realizację zadania pn: „Budowa bieżni prostej i skoczni do skoku w dal w Szkole Podstawowej w Myjomicach”.  </t>
  </si>
  <si>
    <r>
      <t>Dotacje celowe otrzymane z budżetu państwa na realizację własnych zadań bieżących gmin (związków gmin)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dotacja Wojewody Wielkopolskiego na  Program „Wspieraj Seniora”.</t>
    </r>
  </si>
  <si>
    <r>
      <t xml:space="preserve">Dotacje celowe otrzymane z budżetu państwa na zadania bieżące realizowane przez gminę na podstawie porozumień z organami administracji rządowej                                      </t>
    </r>
    <r>
      <rPr>
        <i/>
        <sz val="10"/>
        <rFont val="Arial CE"/>
        <family val="0"/>
      </rPr>
      <t xml:space="preserve">*grant z Fundacji BGK im. J. K. Steczkowskiego w Warszawie  na dofinansowanie realizacji projektu „Edukacja w Rehabilitacji” 
</t>
    </r>
    <r>
      <rPr>
        <sz val="10"/>
        <rFont val="Arial CE"/>
        <family val="0"/>
      </rPr>
      <t xml:space="preserve">
</t>
    </r>
  </si>
  <si>
    <t>Dotacje celowe otrzymane z budżetu państwa na realizację zadań bieżących gmin z zakresu edukacyjnej opieki wychowawczej finansowanych w całości przez budżet państwa w ramach programów rządowych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</si>
  <si>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2020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</si>
  <si>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Utrzymanie zieleni w miastach i gminach</t>
  </si>
  <si>
    <r>
      <t xml:space="preserve">Wpływy z różnych dochodów                                                                                   </t>
    </r>
    <r>
      <rPr>
        <i/>
        <sz val="10"/>
        <rFont val="Arial CE"/>
        <family val="0"/>
      </rPr>
      <t xml:space="preserve">* wpływy z rozliczenia różnicy wartości wniesionego aportu i objetych udziałów w spółce Oświetlenie Uliczne i Drogowe sp. z o.o.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</t>
    </r>
  </si>
  <si>
    <t>Biblioteki</t>
  </si>
  <si>
    <r>
      <t xml:space="preserve">Wpływy ze zwrotów niewykorzystanych dotacji oraz płatności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*zwroty dotacji dla stowarzyszeń
 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</si>
  <si>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1) opłaty drogowe za zajęcie pasa drogowego -                                                   466 585,78 zł,                                                                                                                                                     2) opłaty drogowe za parkowanie w SPP  - 611 629,41 zł,                                                                                                                                                      3) opłaty za reklamy - 960,00 zł,                                                                                                                                           4) opłata adiacencka - 38 904,35 zł,                                                                                           </t>
    </r>
  </si>
  <si>
    <t xml:space="preserve">* czynsze dzierżawne,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grunty - 98 992,97 zł                                                                                                                                                                                        * czynsze za lokale, w tym wspólnot  mieszkaniowych realizowane przez TBS - 895 151,88 zł                                                                                   </t>
  </si>
  <si>
    <t xml:space="preserve">* dotacji ze środków Wojewódzkiego Funduszu Ochrony Środowiska i Gospodarki Wodnej w Poznaniu na realizację zadania pn. „Kształtowanie świadomości ekologicznej mieszkańców Gminy Kępno poprzez filmy i materiały dydaktyczne dotyczące sfery gospodarowania odpadami”                                                                                                 -  53 200,00 zł,                                                                                                                                                                  * dotacji ze środków Wojewódzkiego Funduszu Ochrony Środowiska i Gospodarki Wodnej w Poznaniu na realizację zadania pn. „Gospodarkę o obiegu zamkniętym jako model docelowy systemu gospodarowania odpadami – szkolenia dla przedszkolaków, uczniów szkół podstawowych oraz seminaria dla mieszkańców z terenu Gminy Kępno”                                                                                                          - 16 650,0 zł    
</t>
  </si>
  <si>
    <t xml:space="preserve">Wpływy z tytułu przekształcenia prawa użytkowania wieczystego przysługującego osobom fizycznym w prawo własności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</si>
</sst>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\ \);\(&quot;$&quot;#,##0\)"/>
    <numFmt numFmtId="167" formatCode="&quot;$&quot;#,##0\ \);[Red]\(&quot;$&quot;#,##0\)"/>
    <numFmt numFmtId="168" formatCode="&quot;$&quot;#,##0.00\ \);\(&quot;$&quot;#,##0.00\)"/>
    <numFmt numFmtId="169" formatCode="&quot;$&quot;#,##0.00\ \);[Red]\(&quot;$&quot;#,##0.00\)"/>
    <numFmt numFmtId="170" formatCode="\(&quot;$&quot;* #,##0\ \);\ \(&quot;$&quot;* \(#,##0\);\ \(&quot;$&quot;* &quot;-&quot;\ \);\ \(@\ \)"/>
    <numFmt numFmtId="171" formatCode="\(* #,##0\ \);\ \(* \(#,##0\);\ \(* &quot;-&quot;\ \);\ \(@\ \)"/>
    <numFmt numFmtId="172" formatCode="\(&quot;$&quot;* #,##0.00\ \);\ \(&quot;$&quot;* \(#,##0.00\);\ \(&quot;$&quot;* &quot;-&quot;??\ \);\ \(@\ \)"/>
    <numFmt numFmtId="173" formatCode="\(* #,##0.00\ \);\ \(* \(#,##0.00\);\ \(* &quot;-&quot;??\ \);\ \(@\ \)"/>
    <numFmt numFmtId="174" formatCode="000"/>
    <numFmt numFmtId="175" formatCode="?,???,??0.00"/>
    <numFmt numFmtId="176" formatCode="00000"/>
    <numFmt numFmtId="177" formatCode="????"/>
    <numFmt numFmtId="178" formatCode="???,??0.00"/>
    <numFmt numFmtId="179" formatCode="0000"/>
    <numFmt numFmtId="180" formatCode="?,??0.00"/>
    <numFmt numFmtId="181" formatCode="??,??0.00"/>
    <numFmt numFmtId="182" formatCode="???"/>
    <numFmt numFmtId="183" formatCode="?????"/>
    <numFmt numFmtId="184" formatCode="??0.00"/>
    <numFmt numFmtId="185" formatCode="?"/>
    <numFmt numFmtId="186" formatCode="??,???,??0.00"/>
    <numFmt numFmtId="187" formatCode="#,##0.00\ _z_ł"/>
    <numFmt numFmtId="188" formatCode="0.0"/>
    <numFmt numFmtId="189" formatCode="#,##0.00_ ;\-#,##0.00\ "/>
    <numFmt numFmtId="190" formatCode="00\-000"/>
    <numFmt numFmtId="191" formatCode="[$-415]d\ mmmm\ yyyy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80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53"/>
      <name val="Arial CE"/>
      <family val="0"/>
    </font>
    <font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9"/>
      <color indexed="8"/>
      <name val="Tahoma"/>
      <family val="2"/>
    </font>
    <font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Tahoma"/>
      <family val="2"/>
    </font>
    <font>
      <i/>
      <sz val="10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5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1" fillId="0" borderId="37" xfId="42" applyFont="1" applyFill="1" applyBorder="1" applyAlignment="1">
      <alignment horizontal="left" vertical="top" wrapText="1"/>
      <protection/>
    </xf>
    <xf numFmtId="175" fontId="11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7" fontId="12" fillId="0" borderId="21" xfId="42" applyNumberFormat="1" applyFont="1" applyFill="1" applyBorder="1" applyAlignment="1">
      <alignment horizontal="left" vertical="top"/>
      <protection/>
    </xf>
    <xf numFmtId="0" fontId="12" fillId="0" borderId="32" xfId="42" applyFont="1" applyFill="1" applyBorder="1" applyAlignment="1">
      <alignment horizontal="left" vertical="top" wrapText="1"/>
      <protection/>
    </xf>
    <xf numFmtId="175" fontId="12" fillId="0" borderId="32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1" fillId="0" borderId="38" xfId="42" applyFont="1" applyFill="1" applyBorder="1" applyAlignment="1">
      <alignment horizontal="left" vertical="top" wrapText="1"/>
      <protection/>
    </xf>
    <xf numFmtId="178" fontId="11" fillId="0" borderId="36" xfId="42" applyNumberFormat="1" applyFont="1" applyFill="1" applyBorder="1" applyAlignment="1">
      <alignment horizontal="right" vertical="top"/>
      <protection/>
    </xf>
    <xf numFmtId="179" fontId="12" fillId="0" borderId="39" xfId="42" applyNumberFormat="1" applyFont="1" applyFill="1" applyBorder="1" applyAlignment="1">
      <alignment horizontal="left" vertical="top"/>
      <protection/>
    </xf>
    <xf numFmtId="178" fontId="12" fillId="0" borderId="39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9" fontId="12" fillId="0" borderId="13" xfId="42" applyNumberFormat="1" applyFont="1" applyFill="1" applyBorder="1" applyAlignment="1">
      <alignment horizontal="left" vertical="top"/>
      <protection/>
    </xf>
    <xf numFmtId="0" fontId="14" fillId="0" borderId="26" xfId="42" applyFont="1" applyFill="1" applyBorder="1" applyAlignment="1">
      <alignment horizontal="left" vertical="top" wrapText="1"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179" fontId="12" fillId="0" borderId="21" xfId="42" applyNumberFormat="1" applyFont="1" applyFill="1" applyBorder="1" applyAlignment="1">
      <alignment horizontal="left" vertical="top"/>
      <protection/>
    </xf>
    <xf numFmtId="0" fontId="12" fillId="0" borderId="39" xfId="42" applyFont="1" applyFill="1" applyBorder="1" applyAlignment="1">
      <alignment horizontal="left" vertical="top" wrapText="1"/>
      <protection/>
    </xf>
    <xf numFmtId="184" fontId="12" fillId="0" borderId="39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9" fontId="12" fillId="0" borderId="25" xfId="42" applyNumberFormat="1" applyFont="1" applyFill="1" applyBorder="1" applyAlignment="1">
      <alignment horizontal="left" vertical="top"/>
      <protection/>
    </xf>
    <xf numFmtId="184" fontId="12" fillId="0" borderId="26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0" fontId="12" fillId="0" borderId="20" xfId="42" applyFont="1" applyFill="1" applyBorder="1" applyAlignment="1">
      <alignment horizontal="left" vertical="top" wrapText="1"/>
      <protection/>
    </xf>
    <xf numFmtId="180" fontId="12" fillId="0" borderId="32" xfId="42" applyNumberFormat="1" applyFont="1" applyFill="1" applyBorder="1" applyAlignment="1">
      <alignment horizontal="right" vertical="top"/>
      <protection/>
    </xf>
    <xf numFmtId="0" fontId="12" fillId="0" borderId="11" xfId="42" applyFont="1" applyFill="1" applyBorder="1" applyAlignment="1">
      <alignment horizontal="left" vertical="top" wrapText="1"/>
      <protection/>
    </xf>
    <xf numFmtId="181" fontId="12" fillId="0" borderId="39" xfId="42" applyNumberFormat="1" applyFont="1" applyFill="1" applyBorder="1" applyAlignment="1">
      <alignment horizontal="right" vertical="top"/>
      <protection/>
    </xf>
    <xf numFmtId="177" fontId="12" fillId="0" borderId="0" xfId="42" applyNumberFormat="1" applyFont="1" applyFill="1" applyBorder="1" applyAlignment="1">
      <alignment horizontal="left" vertical="top"/>
      <protection/>
    </xf>
    <xf numFmtId="180" fontId="12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3" fontId="11" fillId="0" borderId="27" xfId="42" applyNumberFormat="1" applyFont="1" applyFill="1" applyBorder="1" applyAlignment="1">
      <alignment horizontal="left" vertical="top"/>
      <protection/>
    </xf>
    <xf numFmtId="178" fontId="11" fillId="0" borderId="12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4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22" xfId="42" applyNumberFormat="1" applyFont="1" applyFill="1" applyBorder="1" applyAlignment="1">
      <alignment horizontal="left" vertical="top"/>
      <protection/>
    </xf>
    <xf numFmtId="178" fontId="12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8" fontId="12" fillId="0" borderId="32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9" fontId="12" fillId="0" borderId="35" xfId="42" applyNumberFormat="1" applyFont="1" applyFill="1" applyBorder="1" applyAlignment="1">
      <alignment horizontal="lef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81" fontId="12" fillId="0" borderId="40" xfId="42" applyNumberFormat="1" applyFont="1" applyFill="1" applyBorder="1" applyAlignment="1">
      <alignment horizontal="right" vertical="top"/>
      <protection/>
    </xf>
    <xf numFmtId="181" fontId="12" fillId="0" borderId="23" xfId="42" applyNumberFormat="1" applyFont="1" applyFill="1" applyBorder="1" applyAlignment="1">
      <alignment horizontal="right" vertical="top"/>
      <protection/>
    </xf>
    <xf numFmtId="181" fontId="12" fillId="0" borderId="26" xfId="42" applyNumberFormat="1" applyFont="1" applyFill="1" applyBorder="1" applyAlignment="1">
      <alignment horizontal="right" vertical="top"/>
      <protection/>
    </xf>
    <xf numFmtId="183" fontId="11" fillId="0" borderId="31" xfId="42" applyNumberFormat="1" applyFont="1" applyFill="1" applyBorder="1" applyAlignment="1">
      <alignment horizontal="left" vertical="top"/>
      <protection/>
    </xf>
    <xf numFmtId="0" fontId="11" fillId="0" borderId="41" xfId="42" applyFont="1" applyFill="1" applyBorder="1" applyAlignment="1">
      <alignment horizontal="left" vertical="top" wrapText="1"/>
      <protection/>
    </xf>
    <xf numFmtId="180" fontId="11" fillId="0" borderId="30" xfId="42" applyNumberFormat="1" applyFont="1" applyFill="1" applyBorder="1" applyAlignment="1">
      <alignment horizontal="right" vertical="top"/>
      <protection/>
    </xf>
    <xf numFmtId="179" fontId="12" fillId="0" borderId="27" xfId="42" applyNumberFormat="1" applyFont="1" applyFill="1" applyBorder="1" applyAlignment="1">
      <alignment horizontal="left" vertical="top"/>
      <protection/>
    </xf>
    <xf numFmtId="0" fontId="12" fillId="0" borderId="37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80" fontId="12" fillId="0" borderId="26" xfId="42" applyNumberFormat="1" applyFont="1" applyFill="1" applyBorder="1" applyAlignment="1">
      <alignment horizontal="right" vertical="top"/>
      <protection/>
    </xf>
    <xf numFmtId="0" fontId="16" fillId="0" borderId="0" xfId="42" applyFont="1" applyFill="1" applyBorder="1" applyAlignment="1">
      <alignment horizontal="left" vertical="top"/>
      <protection/>
    </xf>
    <xf numFmtId="185" fontId="16" fillId="0" borderId="0" xfId="42" applyNumberFormat="1" applyFont="1" applyFill="1" applyBorder="1" applyAlignment="1">
      <alignment horizontal="left" vertical="top"/>
      <protection/>
    </xf>
    <xf numFmtId="0" fontId="17" fillId="0" borderId="0" xfId="42" applyFont="1" applyFill="1" applyBorder="1">
      <alignment/>
      <protection/>
    </xf>
    <xf numFmtId="0" fontId="17" fillId="0" borderId="0" xfId="42" applyFont="1" applyFill="1" applyBorder="1" applyAlignment="1">
      <alignment wrapText="1"/>
      <protection/>
    </xf>
    <xf numFmtId="0" fontId="17" fillId="0" borderId="0" xfId="42" applyFont="1" applyFill="1">
      <alignment/>
      <protection/>
    </xf>
    <xf numFmtId="177" fontId="12" fillId="0" borderId="39" xfId="42" applyNumberFormat="1" applyFont="1" applyFill="1" applyBorder="1" applyAlignment="1">
      <alignment horizontal="left" vertical="top"/>
      <protection/>
    </xf>
    <xf numFmtId="0" fontId="12" fillId="0" borderId="24" xfId="42" applyFont="1" applyFill="1" applyBorder="1" applyAlignment="1">
      <alignment horizontal="left" vertical="top" wrapText="1"/>
      <protection/>
    </xf>
    <xf numFmtId="183" fontId="11" fillId="0" borderId="0" xfId="42" applyNumberFormat="1" applyFont="1" applyFill="1" applyBorder="1" applyAlignment="1">
      <alignment horizontal="left" vertical="top"/>
      <protection/>
    </xf>
    <xf numFmtId="178" fontId="11" fillId="0" borderId="30" xfId="42" applyNumberFormat="1" applyFont="1" applyFill="1" applyBorder="1" applyAlignment="1">
      <alignment horizontal="right" vertical="top"/>
      <protection/>
    </xf>
    <xf numFmtId="181" fontId="12" fillId="0" borderId="12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lef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0" fontId="0" fillId="0" borderId="42" xfId="42" applyFont="1" applyFill="1" applyBorder="1">
      <alignment/>
      <protection/>
    </xf>
    <xf numFmtId="179" fontId="12" fillId="0" borderId="42" xfId="42" applyNumberFormat="1" applyFont="1" applyFill="1" applyBorder="1" applyAlignment="1">
      <alignment horizontal="left" vertical="top"/>
      <protection/>
    </xf>
    <xf numFmtId="0" fontId="12" fillId="0" borderId="43" xfId="42" applyFont="1" applyFill="1" applyBorder="1" applyAlignment="1">
      <alignment horizontal="left" vertical="top" wrapText="1"/>
      <protection/>
    </xf>
    <xf numFmtId="180" fontId="11" fillId="0" borderId="12" xfId="42" applyNumberFormat="1" applyFont="1" applyFill="1" applyBorder="1" applyAlignment="1">
      <alignment horizontal="right" vertical="top"/>
      <protection/>
    </xf>
    <xf numFmtId="180" fontId="12" fillId="0" borderId="39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81" fontId="11" fillId="0" borderId="30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0" fontId="11" fillId="0" borderId="39" xfId="42" applyFont="1" applyFill="1" applyBorder="1" applyAlignment="1">
      <alignment horizontal="left" vertical="top" wrapText="1"/>
      <protection/>
    </xf>
    <xf numFmtId="175" fontId="11" fillId="0" borderId="32" xfId="42" applyNumberFormat="1" applyFont="1" applyFill="1" applyBorder="1" applyAlignment="1">
      <alignment horizontal="right" vertical="top"/>
      <protection/>
    </xf>
    <xf numFmtId="0" fontId="11" fillId="0" borderId="0" xfId="42" applyFont="1" applyFill="1" applyBorder="1" applyAlignment="1">
      <alignment horizontal="left" vertical="top" wrapText="1"/>
      <protection/>
    </xf>
    <xf numFmtId="0" fontId="11" fillId="0" borderId="13" xfId="42" applyFont="1" applyFill="1" applyBorder="1" applyAlignment="1">
      <alignment horizontal="left" vertical="top" wrapText="1"/>
      <protection/>
    </xf>
    <xf numFmtId="175" fontId="12" fillId="0" borderId="30" xfId="42" applyNumberFormat="1" applyFont="1" applyFill="1" applyBorder="1" applyAlignment="1">
      <alignment horizontal="right" vertical="top"/>
      <protection/>
    </xf>
    <xf numFmtId="179" fontId="12" fillId="0" borderId="29" xfId="42" applyNumberFormat="1" applyFont="1" applyFill="1" applyBorder="1" applyAlignment="1">
      <alignment horizontal="left" vertical="top"/>
      <protection/>
    </xf>
    <xf numFmtId="0" fontId="12" fillId="0" borderId="44" xfId="42" applyFont="1" applyFill="1" applyBorder="1" applyAlignment="1">
      <alignment horizontal="left" vertical="top" wrapText="1"/>
      <protection/>
    </xf>
    <xf numFmtId="180" fontId="12" fillId="0" borderId="28" xfId="42" applyNumberFormat="1" applyFont="1" applyFill="1" applyBorder="1" applyAlignment="1">
      <alignment horizontal="right" vertical="top"/>
      <protection/>
    </xf>
    <xf numFmtId="181" fontId="12" fillId="0" borderId="28" xfId="42" applyNumberFormat="1" applyFont="1" applyFill="1" applyBorder="1" applyAlignment="1">
      <alignment horizontal="right" vertical="top"/>
      <protection/>
    </xf>
    <xf numFmtId="178" fontId="12" fillId="0" borderId="28" xfId="42" applyNumberFormat="1" applyFont="1" applyFill="1" applyBorder="1" applyAlignment="1">
      <alignment horizontal="right" vertical="top"/>
      <protection/>
    </xf>
    <xf numFmtId="177" fontId="12" fillId="0" borderId="27" xfId="42" applyNumberFormat="1" applyFont="1" applyFill="1" applyBorder="1" applyAlignment="1">
      <alignment horizontal="left" vertical="top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12" fillId="0" borderId="45" xfId="42" applyFont="1" applyFill="1" applyBorder="1" applyAlignment="1">
      <alignment horizontal="left" vertical="top" wrapText="1"/>
      <protection/>
    </xf>
    <xf numFmtId="0" fontId="11" fillId="0" borderId="32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0" fontId="11" fillId="0" borderId="26" xfId="42" applyFont="1" applyFill="1" applyBorder="1" applyAlignment="1">
      <alignment horizontal="left" vertical="top" wrapText="1"/>
      <protection/>
    </xf>
    <xf numFmtId="0" fontId="0" fillId="0" borderId="31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5" fontId="12" fillId="0" borderId="28" xfId="42" applyNumberFormat="1" applyFont="1" applyFill="1" applyBorder="1" applyAlignment="1">
      <alignment horizontal="right" vertical="top"/>
      <protection/>
    </xf>
    <xf numFmtId="186" fontId="11" fillId="0" borderId="12" xfId="42" applyNumberFormat="1" applyFont="1" applyFill="1" applyBorder="1" applyAlignment="1">
      <alignment horizontal="right" vertical="top"/>
      <protection/>
    </xf>
    <xf numFmtId="177" fontId="12" fillId="0" borderId="29" xfId="42" applyNumberFormat="1" applyFont="1" applyFill="1" applyBorder="1" applyAlignment="1">
      <alignment horizontal="left" vertical="top"/>
      <protection/>
    </xf>
    <xf numFmtId="186" fontId="12" fillId="0" borderId="28" xfId="42" applyNumberFormat="1" applyFont="1" applyFill="1" applyBorder="1" applyAlignment="1">
      <alignment horizontal="right" vertical="top"/>
      <protection/>
    </xf>
    <xf numFmtId="0" fontId="11" fillId="0" borderId="44" xfId="42" applyFont="1" applyFill="1" applyBorder="1" applyAlignment="1">
      <alignment horizontal="left" vertical="top" wrapText="1"/>
      <protection/>
    </xf>
    <xf numFmtId="178" fontId="11" fillId="0" borderId="28" xfId="42" applyNumberFormat="1" applyFont="1" applyFill="1" applyBorder="1" applyAlignment="1">
      <alignment horizontal="right" vertical="top"/>
      <protection/>
    </xf>
    <xf numFmtId="178" fontId="12" fillId="0" borderId="47" xfId="42" applyNumberFormat="1" applyFont="1" applyFill="1" applyBorder="1" applyAlignment="1">
      <alignment horizontal="right" vertical="top"/>
      <protection/>
    </xf>
    <xf numFmtId="178" fontId="12" fillId="0" borderId="30" xfId="42" applyNumberFormat="1" applyFont="1" applyFill="1" applyBorder="1" applyAlignment="1">
      <alignment horizontal="right" vertical="top"/>
      <protection/>
    </xf>
    <xf numFmtId="183" fontId="11" fillId="0" borderId="13" xfId="42" applyNumberFormat="1" applyFont="1" applyFill="1" applyBorder="1" applyAlignment="1">
      <alignment horizontal="left" vertical="top"/>
      <protection/>
    </xf>
    <xf numFmtId="0" fontId="11" fillId="0" borderId="45" xfId="42" applyFont="1" applyFill="1" applyBorder="1" applyAlignment="1">
      <alignment horizontal="left" vertical="top" wrapText="1"/>
      <protection/>
    </xf>
    <xf numFmtId="181" fontId="11" fillId="0" borderId="33" xfId="42" applyNumberFormat="1" applyFont="1" applyFill="1" applyBorder="1" applyAlignment="1">
      <alignment horizontal="right" vertical="top"/>
      <protection/>
    </xf>
    <xf numFmtId="179" fontId="12" fillId="0" borderId="0" xfId="42" applyNumberFormat="1" applyFont="1" applyFill="1" applyBorder="1" applyAlignment="1">
      <alignment horizontal="left" vertical="top"/>
      <protection/>
    </xf>
    <xf numFmtId="177" fontId="12" fillId="0" borderId="19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8" fontId="12" fillId="0" borderId="27" xfId="42" applyNumberFormat="1" applyFont="1" applyFill="1" applyBorder="1" applyAlignment="1">
      <alignment horizontal="right" vertical="top"/>
      <protection/>
    </xf>
    <xf numFmtId="181" fontId="11" fillId="0" borderId="20" xfId="42" applyNumberFormat="1" applyFont="1" applyFill="1" applyBorder="1" applyAlignment="1">
      <alignment horizontal="right" vertical="top"/>
      <protection/>
    </xf>
    <xf numFmtId="183" fontId="11" fillId="0" borderId="29" xfId="42" applyNumberFormat="1" applyFont="1" applyFill="1" applyBorder="1" applyAlignment="1">
      <alignment horizontal="left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178" fontId="11" fillId="0" borderId="31" xfId="42" applyNumberFormat="1" applyFont="1" applyFill="1" applyBorder="1" applyAlignment="1">
      <alignment horizontal="right" vertical="top"/>
      <protection/>
    </xf>
    <xf numFmtId="183" fontId="11" fillId="0" borderId="14" xfId="42" applyNumberFormat="1" applyFont="1" applyFill="1" applyBorder="1" applyAlignment="1">
      <alignment horizontal="left" vertical="top"/>
      <protection/>
    </xf>
    <xf numFmtId="0" fontId="11" fillId="0" borderId="48" xfId="42" applyFont="1" applyFill="1" applyBorder="1" applyAlignment="1">
      <alignment horizontal="left" vertical="top" wrapText="1"/>
      <protection/>
    </xf>
    <xf numFmtId="178" fontId="11" fillId="0" borderId="27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2" fillId="0" borderId="50" xfId="42" applyFont="1" applyFill="1" applyBorder="1" applyAlignment="1">
      <alignment horizontal="left" vertical="top" wrapText="1"/>
      <protection/>
    </xf>
    <xf numFmtId="0" fontId="11" fillId="0" borderId="51" xfId="42" applyFont="1" applyFill="1" applyBorder="1" applyAlignment="1">
      <alignment horizontal="left" vertical="top" wrapText="1"/>
      <protection/>
    </xf>
    <xf numFmtId="181" fontId="11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right" vertical="top"/>
      <protection/>
    </xf>
    <xf numFmtId="0" fontId="11" fillId="0" borderId="40" xfId="42" applyFont="1" applyFill="1" applyBorder="1" applyAlignment="1">
      <alignment horizontal="left" vertical="top" wrapText="1"/>
      <protection/>
    </xf>
    <xf numFmtId="180" fontId="11" fillId="0" borderId="50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0" fillId="0" borderId="0" xfId="42" applyFont="1" applyFill="1" applyBorder="1" applyAlignment="1">
      <alignment horizontal="right" vertical="top" wrapText="1"/>
      <protection/>
    </xf>
    <xf numFmtId="0" fontId="16" fillId="0" borderId="0" xfId="42" applyFont="1" applyFill="1" applyAlignment="1">
      <alignment horizontal="left" vertical="top"/>
      <protection/>
    </xf>
    <xf numFmtId="185" fontId="16" fillId="0" borderId="0" xfId="42" applyNumberFormat="1" applyFont="1" applyFill="1" applyAlignment="1">
      <alignment horizontal="left" vertical="top"/>
      <protection/>
    </xf>
    <xf numFmtId="0" fontId="17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5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183" fontId="11" fillId="0" borderId="56" xfId="42" applyNumberFormat="1" applyFont="1" applyFill="1" applyBorder="1" applyAlignment="1">
      <alignment horizontal="left" vertical="top"/>
      <protection/>
    </xf>
    <xf numFmtId="175" fontId="11" fillId="0" borderId="39" xfId="42" applyNumberFormat="1" applyFont="1" applyFill="1" applyBorder="1" applyAlignment="1">
      <alignment horizontal="right" vertical="top"/>
      <protection/>
    </xf>
    <xf numFmtId="177" fontId="12" fillId="0" borderId="22" xfId="42" applyNumberFormat="1" applyFont="1" applyFill="1" applyBorder="1" applyAlignment="1">
      <alignment horizontal="left" vertical="top"/>
      <protection/>
    </xf>
    <xf numFmtId="175" fontId="12" fillId="0" borderId="0" xfId="42" applyNumberFormat="1" applyFont="1" applyFill="1" applyBorder="1" applyAlignment="1">
      <alignment horizontal="right" vertical="top"/>
      <protection/>
    </xf>
    <xf numFmtId="0" fontId="7" fillId="0" borderId="57" xfId="42" applyFont="1" applyFill="1" applyBorder="1">
      <alignment/>
      <protection/>
    </xf>
    <xf numFmtId="0" fontId="7" fillId="0" borderId="40" xfId="42" applyFont="1" applyFill="1" applyBorder="1">
      <alignment/>
      <protection/>
    </xf>
    <xf numFmtId="0" fontId="11" fillId="0" borderId="58" xfId="42" applyFont="1" applyFill="1" applyBorder="1" applyAlignment="1">
      <alignment horizontal="left" vertical="top" wrapText="1"/>
      <protection/>
    </xf>
    <xf numFmtId="181" fontId="11" fillId="0" borderId="57" xfId="42" applyNumberFormat="1" applyFont="1" applyFill="1" applyBorder="1" applyAlignment="1">
      <alignment horizontal="right" vertical="top"/>
      <protection/>
    </xf>
    <xf numFmtId="176" fontId="11" fillId="0" borderId="50" xfId="42" applyNumberFormat="1" applyFont="1" applyFill="1" applyBorder="1" applyAlignment="1">
      <alignment horizontal="left" vertical="top"/>
      <protection/>
    </xf>
    <xf numFmtId="183" fontId="11" fillId="0" borderId="40" xfId="42" applyNumberFormat="1" applyFont="1" applyFill="1" applyBorder="1" applyAlignment="1">
      <alignment horizontal="left" vertical="top"/>
      <protection/>
    </xf>
    <xf numFmtId="0" fontId="20" fillId="0" borderId="52" xfId="42" applyFont="1" applyFill="1" applyBorder="1" applyAlignment="1">
      <alignment horizontal="center" vertical="center"/>
      <protection/>
    </xf>
    <xf numFmtId="0" fontId="20" fillId="0" borderId="53" xfId="42" applyFont="1" applyFill="1" applyBorder="1" applyAlignment="1">
      <alignment horizontal="center" vertical="center"/>
      <protection/>
    </xf>
    <xf numFmtId="0" fontId="20" fillId="0" borderId="54" xfId="42" applyFont="1" applyFill="1" applyBorder="1" applyAlignment="1">
      <alignment horizontal="center" vertical="center"/>
      <protection/>
    </xf>
    <xf numFmtId="0" fontId="20" fillId="0" borderId="55" xfId="42" applyFont="1" applyFill="1" applyBorder="1" applyAlignment="1">
      <alignment horizontal="center" vertical="center" wrapText="1"/>
      <protection/>
    </xf>
    <xf numFmtId="0" fontId="8" fillId="0" borderId="59" xfId="42" applyFont="1" applyFill="1" applyBorder="1" applyAlignment="1">
      <alignment horizontal="center" vertical="center"/>
      <protection/>
    </xf>
    <xf numFmtId="2" fontId="8" fillId="0" borderId="60" xfId="42" applyNumberFormat="1" applyFont="1" applyFill="1" applyBorder="1" applyAlignment="1">
      <alignment horizontal="center" vertical="center"/>
      <protection/>
    </xf>
    <xf numFmtId="4" fontId="8" fillId="0" borderId="61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4" fontId="10" fillId="33" borderId="62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3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10" fillId="33" borderId="65" xfId="42" applyFont="1" applyFill="1" applyBorder="1" applyAlignment="1">
      <alignment horizontal="left" vertical="top" wrapText="1"/>
      <protection/>
    </xf>
    <xf numFmtId="175" fontId="10" fillId="33" borderId="63" xfId="42" applyNumberFormat="1" applyFont="1" applyFill="1" applyBorder="1" applyAlignment="1">
      <alignment horizontal="right" vertical="top"/>
      <protection/>
    </xf>
    <xf numFmtId="0" fontId="10" fillId="33" borderId="38" xfId="42" applyFont="1" applyFill="1" applyBorder="1" applyAlignment="1">
      <alignment horizontal="left" vertical="top" wrapText="1"/>
      <protection/>
    </xf>
    <xf numFmtId="175" fontId="10" fillId="33" borderId="36" xfId="42" applyNumberFormat="1" applyFont="1" applyFill="1" applyBorder="1" applyAlignment="1">
      <alignment horizontal="right" vertical="top"/>
      <protection/>
    </xf>
    <xf numFmtId="0" fontId="0" fillId="33" borderId="36" xfId="42" applyFont="1" applyFill="1" applyBorder="1">
      <alignment/>
      <protection/>
    </xf>
    <xf numFmtId="178" fontId="10" fillId="33" borderId="36" xfId="42" applyNumberFormat="1" applyFont="1" applyFill="1" applyBorder="1" applyAlignment="1">
      <alignment horizontal="right" vertical="top"/>
      <protection/>
    </xf>
    <xf numFmtId="182" fontId="10" fillId="33" borderId="36" xfId="42" applyNumberFormat="1" applyFont="1" applyFill="1" applyBorder="1" applyAlignment="1">
      <alignment horizontal="left" vertical="top"/>
      <protection/>
    </xf>
    <xf numFmtId="182" fontId="10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0" fillId="33" borderId="23" xfId="42" applyFont="1" applyFill="1" applyBorder="1" applyAlignment="1">
      <alignment horizontal="left" vertical="top" wrapText="1"/>
      <protection/>
    </xf>
    <xf numFmtId="186" fontId="10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0" fillId="33" borderId="26" xfId="42" applyFont="1" applyFill="1" applyBorder="1" applyAlignment="1">
      <alignment horizontal="left" vertical="top" wrapText="1"/>
      <protection/>
    </xf>
    <xf numFmtId="0" fontId="0" fillId="33" borderId="30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10" fillId="33" borderId="41" xfId="42" applyFont="1" applyFill="1" applyBorder="1" applyAlignment="1">
      <alignment horizontal="left" vertical="top" wrapText="1"/>
      <protection/>
    </xf>
    <xf numFmtId="186" fontId="10" fillId="33" borderId="30" xfId="42" applyNumberFormat="1" applyFont="1" applyFill="1" applyBorder="1" applyAlignment="1">
      <alignment horizontal="right" vertical="top"/>
      <protection/>
    </xf>
    <xf numFmtId="182" fontId="10" fillId="33" borderId="46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8" fontId="10" fillId="33" borderId="0" xfId="42" applyNumberFormat="1" applyFont="1" applyFill="1" applyBorder="1" applyAlignment="1">
      <alignment horizontal="right" vertical="top"/>
      <protection/>
    </xf>
    <xf numFmtId="4" fontId="12" fillId="0" borderId="32" xfId="42" applyNumberFormat="1" applyFont="1" applyFill="1" applyBorder="1" applyAlignment="1">
      <alignment horizontal="right" vertical="top"/>
      <protection/>
    </xf>
    <xf numFmtId="178" fontId="11" fillId="0" borderId="0" xfId="42" applyNumberFormat="1" applyFont="1" applyFill="1" applyBorder="1" applyAlignment="1">
      <alignment horizontal="right" vertical="top"/>
      <protection/>
    </xf>
    <xf numFmtId="176" fontId="11" fillId="0" borderId="21" xfId="42" applyNumberFormat="1" applyFont="1" applyFill="1" applyBorder="1" applyAlignment="1">
      <alignment horizontal="lef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8" fontId="12" fillId="0" borderId="50" xfId="42" applyNumberFormat="1" applyFont="1" applyFill="1" applyBorder="1" applyAlignment="1">
      <alignment horizontal="right" vertical="top"/>
      <protection/>
    </xf>
    <xf numFmtId="176" fontId="11" fillId="0" borderId="32" xfId="42" applyNumberFormat="1" applyFont="1" applyFill="1" applyBorder="1" applyAlignment="1">
      <alignment horizontal="left" vertical="top"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6" fontId="11" fillId="0" borderId="23" xfId="42" applyNumberFormat="1" applyFont="1" applyFill="1" applyBorder="1" applyAlignment="1">
      <alignment horizontal="left" vertical="top"/>
      <protection/>
    </xf>
    <xf numFmtId="183" fontId="11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2" fillId="0" borderId="34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6" xfId="42" applyFont="1" applyFill="1" applyBorder="1" applyAlignment="1">
      <alignment horizontal="center" vertical="center"/>
      <protection/>
    </xf>
    <xf numFmtId="178" fontId="12" fillId="0" borderId="40" xfId="42" applyNumberFormat="1" applyFont="1" applyFill="1" applyBorder="1" applyAlignment="1">
      <alignment horizontal="right" vertical="top"/>
      <protection/>
    </xf>
    <xf numFmtId="179" fontId="19" fillId="0" borderId="29" xfId="42" applyNumberFormat="1" applyFont="1" applyFill="1" applyBorder="1" applyAlignment="1">
      <alignment horizontal="left" vertical="top"/>
      <protection/>
    </xf>
    <xf numFmtId="0" fontId="19" fillId="0" borderId="44" xfId="42" applyFont="1" applyFill="1" applyBorder="1" applyAlignment="1">
      <alignment horizontal="left" vertical="top" wrapText="1"/>
      <protection/>
    </xf>
    <xf numFmtId="181" fontId="19" fillId="0" borderId="28" xfId="42" applyNumberFormat="1" applyFont="1" applyFill="1" applyBorder="1" applyAlignment="1">
      <alignment horizontal="right" vertical="top"/>
      <protection/>
    </xf>
    <xf numFmtId="179" fontId="19" fillId="0" borderId="42" xfId="42" applyNumberFormat="1" applyFont="1" applyFill="1" applyBorder="1" applyAlignment="1">
      <alignment horizontal="left" vertical="top"/>
      <protection/>
    </xf>
    <xf numFmtId="181" fontId="19" fillId="0" borderId="47" xfId="42" applyNumberFormat="1" applyFont="1" applyFill="1" applyBorder="1" applyAlignment="1">
      <alignment horizontal="right" vertical="top"/>
      <protection/>
    </xf>
    <xf numFmtId="0" fontId="21" fillId="33" borderId="38" xfId="42" applyFont="1" applyFill="1" applyBorder="1" applyAlignment="1">
      <alignment horizontal="left" vertical="top" wrapText="1"/>
      <protection/>
    </xf>
    <xf numFmtId="0" fontId="22" fillId="0" borderId="48" xfId="42" applyFont="1" applyFill="1" applyBorder="1" applyAlignment="1">
      <alignment horizontal="left" vertical="top" wrapText="1"/>
      <protection/>
    </xf>
    <xf numFmtId="178" fontId="22" fillId="0" borderId="27" xfId="42" applyNumberFormat="1" applyFont="1" applyFill="1" applyBorder="1" applyAlignment="1">
      <alignment horizontal="right" vertical="top"/>
      <protection/>
    </xf>
    <xf numFmtId="178" fontId="22" fillId="0" borderId="50" xfId="42" applyNumberFormat="1" applyFont="1" applyFill="1" applyBorder="1" applyAlignment="1">
      <alignment horizontal="right" vertical="top"/>
      <protection/>
    </xf>
    <xf numFmtId="179" fontId="19" fillId="0" borderId="35" xfId="42" applyNumberFormat="1" applyFont="1" applyFill="1" applyBorder="1" applyAlignment="1">
      <alignment horizontal="left" vertical="top"/>
      <protection/>
    </xf>
    <xf numFmtId="0" fontId="19" fillId="0" borderId="50" xfId="42" applyFont="1" applyFill="1" applyBorder="1" applyAlignment="1">
      <alignment horizontal="left" vertical="top" wrapText="1"/>
      <protection/>
    </xf>
    <xf numFmtId="181" fontId="19" fillId="0" borderId="40" xfId="42" applyNumberFormat="1" applyFont="1" applyFill="1" applyBorder="1" applyAlignment="1">
      <alignment horizontal="right" vertical="top"/>
      <protection/>
    </xf>
    <xf numFmtId="181" fontId="19" fillId="0" borderId="50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2" fontId="10" fillId="33" borderId="23" xfId="42" applyNumberFormat="1" applyFont="1" applyFill="1" applyBorder="1" applyAlignment="1">
      <alignment horizontal="left" vertical="top"/>
      <protection/>
    </xf>
    <xf numFmtId="0" fontId="0" fillId="0" borderId="67" xfId="42" applyFont="1" applyFill="1" applyBorder="1">
      <alignment/>
      <protection/>
    </xf>
    <xf numFmtId="180" fontId="11" fillId="0" borderId="26" xfId="42" applyNumberFormat="1" applyFont="1" applyFill="1" applyBorder="1" applyAlignment="1">
      <alignment horizontal="right" vertical="top"/>
      <protection/>
    </xf>
    <xf numFmtId="181" fontId="12" fillId="0" borderId="47" xfId="42" applyNumberFormat="1" applyFont="1" applyFill="1" applyBorder="1" applyAlignment="1">
      <alignment horizontal="right" vertical="top"/>
      <protection/>
    </xf>
    <xf numFmtId="0" fontId="19" fillId="0" borderId="43" xfId="42" applyFont="1" applyFill="1" applyBorder="1" applyAlignment="1">
      <alignment horizontal="left" vertical="top" wrapText="1"/>
      <protection/>
    </xf>
    <xf numFmtId="183" fontId="22" fillId="0" borderId="29" xfId="42" applyNumberFormat="1" applyFont="1" applyFill="1" applyBorder="1" applyAlignment="1">
      <alignment horizontal="left" vertical="top"/>
      <protection/>
    </xf>
    <xf numFmtId="180" fontId="12" fillId="0" borderId="33" xfId="42" applyNumberFormat="1" applyFont="1" applyFill="1" applyBorder="1" applyAlignment="1">
      <alignment horizontal="right" vertical="top"/>
      <protection/>
    </xf>
    <xf numFmtId="180" fontId="12" fillId="0" borderId="47" xfId="42" applyNumberFormat="1" applyFont="1" applyFill="1" applyBorder="1" applyAlignment="1">
      <alignment horizontal="righ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0" fontId="7" fillId="0" borderId="23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40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1" fillId="0" borderId="0" xfId="42" applyFont="1" applyFill="1" applyBorder="1">
      <alignment/>
      <protection/>
    </xf>
    <xf numFmtId="0" fontId="71" fillId="0" borderId="0" xfId="42" applyFont="1" applyFill="1">
      <alignment/>
      <protection/>
    </xf>
    <xf numFmtId="178" fontId="19" fillId="0" borderId="20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8" fontId="22" fillId="0" borderId="30" xfId="42" applyNumberFormat="1" applyFont="1" applyFill="1" applyBorder="1" applyAlignment="1">
      <alignment horizontal="right" vertical="top"/>
      <protection/>
    </xf>
    <xf numFmtId="178" fontId="22" fillId="0" borderId="26" xfId="42" applyNumberFormat="1" applyFont="1" applyFill="1" applyBorder="1" applyAlignment="1">
      <alignment horizontal="right" vertical="top"/>
      <protection/>
    </xf>
    <xf numFmtId="176" fontId="22" fillId="0" borderId="32" xfId="42" applyNumberFormat="1" applyFont="1" applyFill="1" applyBorder="1" applyAlignment="1">
      <alignment horizontal="left" vertical="top"/>
      <protection/>
    </xf>
    <xf numFmtId="0" fontId="19" fillId="0" borderId="40" xfId="42" applyFont="1" applyFill="1" applyBorder="1" applyAlignment="1">
      <alignment horizontal="left" vertical="top" wrapText="1"/>
      <protection/>
    </xf>
    <xf numFmtId="178" fontId="19" fillId="0" borderId="50" xfId="42" applyNumberFormat="1" applyFont="1" applyFill="1" applyBorder="1" applyAlignment="1">
      <alignment horizontal="right" vertical="top"/>
      <protection/>
    </xf>
    <xf numFmtId="0" fontId="19" fillId="0" borderId="34" xfId="42" applyFont="1" applyFill="1" applyBorder="1" applyAlignment="1">
      <alignment horizontal="left" vertical="top" wrapText="1"/>
      <protection/>
    </xf>
    <xf numFmtId="178" fontId="19" fillId="0" borderId="35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8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180" fontId="19" fillId="0" borderId="28" xfId="42" applyNumberFormat="1" applyFont="1" applyFill="1" applyBorder="1" applyAlignment="1">
      <alignment horizontal="right" vertical="top"/>
      <protection/>
    </xf>
    <xf numFmtId="176" fontId="22" fillId="0" borderId="21" xfId="42" applyNumberFormat="1" applyFont="1" applyFill="1" applyBorder="1" applyAlignment="1">
      <alignment horizontal="left" vertical="top"/>
      <protection/>
    </xf>
    <xf numFmtId="0" fontId="0" fillId="0" borderId="68" xfId="42" applyFont="1" applyFill="1" applyBorder="1">
      <alignment/>
      <protection/>
    </xf>
    <xf numFmtId="0" fontId="0" fillId="0" borderId="69" xfId="42" applyFont="1" applyFill="1" applyBorder="1">
      <alignment/>
      <protection/>
    </xf>
    <xf numFmtId="182" fontId="21" fillId="33" borderId="46" xfId="42" applyNumberFormat="1" applyFont="1" applyFill="1" applyBorder="1" applyAlignment="1">
      <alignment horizontal="left" vertical="top"/>
      <protection/>
    </xf>
    <xf numFmtId="0" fontId="0" fillId="33" borderId="36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8" fontId="21" fillId="33" borderId="36" xfId="42" applyNumberFormat="1" applyFont="1" applyFill="1" applyBorder="1" applyAlignment="1">
      <alignment horizontal="right" vertical="top"/>
      <protection/>
    </xf>
    <xf numFmtId="0" fontId="7" fillId="0" borderId="32" xfId="42" applyFont="1" applyFill="1" applyBorder="1">
      <alignment/>
      <protection/>
    </xf>
    <xf numFmtId="183" fontId="22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2" xfId="42" applyFont="1" applyFill="1" applyBorder="1">
      <alignment/>
      <protection/>
    </xf>
    <xf numFmtId="0" fontId="22" fillId="0" borderId="43" xfId="42" applyFont="1" applyFill="1" applyBorder="1" applyAlignment="1">
      <alignment horizontal="left" vertical="top" wrapText="1"/>
      <protection/>
    </xf>
    <xf numFmtId="178" fontId="22" fillId="0" borderId="47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12" fillId="0" borderId="40" xfId="42" applyNumberFormat="1" applyFont="1" applyFill="1" applyBorder="1" applyAlignment="1">
      <alignment horizontal="left" vertical="top"/>
      <protection/>
    </xf>
    <xf numFmtId="0" fontId="12" fillId="0" borderId="58" xfId="42" applyFont="1" applyFill="1" applyBorder="1" applyAlignment="1">
      <alignment horizontal="left" vertical="top" wrapText="1"/>
      <protection/>
    </xf>
    <xf numFmtId="181" fontId="12" fillId="0" borderId="57" xfId="42" applyNumberFormat="1" applyFont="1" applyFill="1" applyBorder="1" applyAlignment="1">
      <alignment horizontal="right" vertical="top"/>
      <protection/>
    </xf>
    <xf numFmtId="183" fontId="11" fillId="0" borderId="22" xfId="42" applyNumberFormat="1" applyFont="1" applyFill="1" applyBorder="1" applyAlignment="1">
      <alignment horizontal="left" vertical="top"/>
      <protection/>
    </xf>
    <xf numFmtId="2" fontId="0" fillId="0" borderId="32" xfId="42" applyNumberFormat="1" applyFont="1" applyFill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5" fontId="10" fillId="33" borderId="70" xfId="42" applyNumberFormat="1" applyFont="1" applyFill="1" applyBorder="1" applyAlignment="1">
      <alignment vertical="top"/>
      <protection/>
    </xf>
    <xf numFmtId="175" fontId="11" fillId="0" borderId="50" xfId="42" applyNumberFormat="1" applyFont="1" applyFill="1" applyBorder="1" applyAlignment="1">
      <alignment vertical="top"/>
      <protection/>
    </xf>
    <xf numFmtId="175" fontId="12" fillId="0" borderId="50" xfId="42" applyNumberFormat="1" applyFont="1" applyFill="1" applyBorder="1" applyAlignment="1">
      <alignment vertical="top"/>
      <protection/>
    </xf>
    <xf numFmtId="175" fontId="12" fillId="0" borderId="36" xfId="42" applyNumberFormat="1" applyFont="1" applyFill="1" applyBorder="1" applyAlignment="1">
      <alignment vertical="top"/>
      <protection/>
    </xf>
    <xf numFmtId="175" fontId="12" fillId="0" borderId="23" xfId="42" applyNumberFormat="1" applyFont="1" applyFill="1" applyBorder="1" applyAlignment="1">
      <alignment vertical="top"/>
      <protection/>
    </xf>
    <xf numFmtId="175" fontId="12" fillId="0" borderId="32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2" xfId="42" applyNumberFormat="1" applyFont="1" applyFill="1" applyBorder="1" applyAlignment="1">
      <alignment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8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9" xfId="42" applyNumberFormat="1" applyFont="1" applyFill="1" applyBorder="1" applyAlignment="1">
      <alignment horizontal="center" vertical="top"/>
      <protection/>
    </xf>
    <xf numFmtId="2" fontId="8" fillId="0" borderId="69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178" fontId="13" fillId="0" borderId="13" xfId="42" applyNumberFormat="1" applyFont="1" applyFill="1" applyBorder="1" applyAlignment="1">
      <alignment vertical="top"/>
      <protection/>
    </xf>
    <xf numFmtId="2" fontId="0" fillId="0" borderId="32" xfId="42" applyNumberFormat="1" applyFont="1" applyFill="1" applyBorder="1" applyAlignment="1">
      <alignment vertical="top"/>
      <protection/>
    </xf>
    <xf numFmtId="175" fontId="12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3" fontId="11" fillId="0" borderId="67" xfId="42" applyNumberFormat="1" applyFont="1" applyFill="1" applyBorder="1" applyAlignment="1">
      <alignment horizontal="left"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4" fontId="0" fillId="0" borderId="35" xfId="42" applyNumberFormat="1" applyFont="1" applyFill="1" applyBorder="1" applyAlignment="1">
      <alignment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177" fontId="12" fillId="0" borderId="35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0" fillId="33" borderId="71" xfId="42" applyFont="1" applyFill="1" applyBorder="1">
      <alignment/>
      <protection/>
    </xf>
    <xf numFmtId="0" fontId="0" fillId="33" borderId="72" xfId="42" applyFont="1" applyFill="1" applyBorder="1">
      <alignment/>
      <protection/>
    </xf>
    <xf numFmtId="0" fontId="21" fillId="33" borderId="73" xfId="42" applyFont="1" applyFill="1" applyBorder="1" applyAlignment="1">
      <alignment horizontal="left" vertical="top" wrapText="1"/>
      <protection/>
    </xf>
    <xf numFmtId="178" fontId="21" fillId="33" borderId="64" xfId="42" applyNumberFormat="1" applyFont="1" applyFill="1" applyBorder="1" applyAlignment="1">
      <alignment horizontal="right" vertical="top"/>
      <protection/>
    </xf>
    <xf numFmtId="182" fontId="21" fillId="33" borderId="73" xfId="42" applyNumberFormat="1" applyFont="1" applyFill="1" applyBorder="1" applyAlignment="1">
      <alignment horizontal="lef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71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0" fontId="71" fillId="0" borderId="10" xfId="42" applyFont="1" applyBorder="1">
      <alignment/>
      <protection/>
    </xf>
    <xf numFmtId="178" fontId="72" fillId="0" borderId="35" xfId="42" applyNumberFormat="1" applyFont="1" applyFill="1" applyBorder="1" applyAlignment="1">
      <alignment horizontal="right" vertical="top"/>
      <protection/>
    </xf>
    <xf numFmtId="178" fontId="72" fillId="0" borderId="24" xfId="42" applyNumberFormat="1" applyFont="1" applyFill="1" applyBorder="1" applyAlignment="1">
      <alignment horizontal="right" vertical="top"/>
      <protection/>
    </xf>
    <xf numFmtId="0" fontId="71" fillId="0" borderId="24" xfId="42" applyFont="1" applyFill="1" applyBorder="1">
      <alignment/>
      <protection/>
    </xf>
    <xf numFmtId="0" fontId="73" fillId="0" borderId="0" xfId="42" applyFont="1" applyFill="1" applyBorder="1">
      <alignment/>
      <protection/>
    </xf>
    <xf numFmtId="0" fontId="71" fillId="0" borderId="10" xfId="42" applyFont="1" applyFill="1" applyBorder="1">
      <alignment/>
      <protection/>
    </xf>
    <xf numFmtId="0" fontId="71" fillId="0" borderId="13" xfId="42" applyFont="1" applyFill="1" applyBorder="1">
      <alignment/>
      <protection/>
    </xf>
    <xf numFmtId="181" fontId="72" fillId="0" borderId="13" xfId="42" applyNumberFormat="1" applyFont="1" applyFill="1" applyBorder="1" applyAlignment="1">
      <alignment horizontal="right" vertical="top"/>
      <protection/>
    </xf>
    <xf numFmtId="0" fontId="71" fillId="33" borderId="24" xfId="42" applyFont="1" applyFill="1" applyBorder="1">
      <alignment/>
      <protection/>
    </xf>
    <xf numFmtId="0" fontId="71" fillId="0" borderId="33" xfId="42" applyFont="1" applyFill="1" applyBorder="1">
      <alignment/>
      <protection/>
    </xf>
    <xf numFmtId="0" fontId="71" fillId="0" borderId="0" xfId="0" applyFont="1" applyAlignment="1">
      <alignment/>
    </xf>
    <xf numFmtId="0" fontId="13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71" fillId="0" borderId="23" xfId="42" applyFont="1" applyFill="1" applyBorder="1">
      <alignment/>
      <protection/>
    </xf>
    <xf numFmtId="180" fontId="19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8" fontId="19" fillId="0" borderId="21" xfId="42" applyNumberFormat="1" applyFont="1" applyFill="1" applyBorder="1" applyAlignment="1">
      <alignment horizontal="right" vertical="top"/>
      <protection/>
    </xf>
    <xf numFmtId="175" fontId="19" fillId="0" borderId="39" xfId="42" applyNumberFormat="1" applyFont="1" applyFill="1" applyBorder="1" applyAlignment="1">
      <alignment horizontal="right" vertical="top"/>
      <protection/>
    </xf>
    <xf numFmtId="176" fontId="11" fillId="0" borderId="22" xfId="42" applyNumberFormat="1" applyFont="1" applyFill="1" applyBorder="1" applyAlignment="1">
      <alignment horizontal="left"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4" fontId="71" fillId="0" borderId="26" xfId="42" applyNumberFormat="1" applyFont="1" applyFill="1" applyBorder="1" applyAlignment="1">
      <alignment vertical="top"/>
      <protection/>
    </xf>
    <xf numFmtId="4" fontId="74" fillId="0" borderId="25" xfId="42" applyNumberFormat="1" applyFont="1" applyFill="1" applyBorder="1" applyAlignment="1">
      <alignment vertical="top"/>
      <protection/>
    </xf>
    <xf numFmtId="4" fontId="71" fillId="0" borderId="22" xfId="42" applyNumberFormat="1" applyFont="1" applyFill="1" applyBorder="1" applyAlignment="1">
      <alignment vertical="top"/>
      <protection/>
    </xf>
    <xf numFmtId="4" fontId="71" fillId="0" borderId="25" xfId="42" applyNumberFormat="1" applyFont="1" applyFill="1" applyBorder="1" applyAlignment="1">
      <alignment vertical="top"/>
      <protection/>
    </xf>
    <xf numFmtId="4" fontId="74" fillId="0" borderId="22" xfId="42" applyNumberFormat="1" applyFont="1" applyFill="1" applyBorder="1" applyAlignment="1">
      <alignment vertical="top"/>
      <protection/>
    </xf>
    <xf numFmtId="4" fontId="75" fillId="0" borderId="0" xfId="42" applyNumberFormat="1" applyFont="1" applyFill="1" applyBorder="1" applyAlignment="1">
      <alignment vertical="top"/>
      <protection/>
    </xf>
    <xf numFmtId="4" fontId="76" fillId="0" borderId="10" xfId="42" applyNumberFormat="1" applyFont="1" applyFill="1" applyBorder="1" applyAlignment="1">
      <alignment vertical="top"/>
      <protection/>
    </xf>
    <xf numFmtId="4" fontId="74" fillId="0" borderId="74" xfId="42" applyNumberFormat="1" applyFont="1" applyFill="1" applyBorder="1" applyAlignment="1">
      <alignment vertical="top"/>
      <protection/>
    </xf>
    <xf numFmtId="4" fontId="76" fillId="0" borderId="0" xfId="42" applyNumberFormat="1" applyFont="1" applyFill="1" applyBorder="1" applyAlignment="1">
      <alignment vertical="top"/>
      <protection/>
    </xf>
    <xf numFmtId="4" fontId="74" fillId="0" borderId="23" xfId="42" applyNumberFormat="1" applyFont="1" applyFill="1" applyBorder="1" applyAlignment="1">
      <alignment vertical="top"/>
      <protection/>
    </xf>
    <xf numFmtId="4" fontId="76" fillId="0" borderId="0" xfId="42" applyNumberFormat="1" applyFont="1" applyFill="1" applyAlignment="1">
      <alignment vertical="top"/>
      <protection/>
    </xf>
    <xf numFmtId="4" fontId="76" fillId="0" borderId="0" xfId="42" applyNumberFormat="1" applyFont="1" applyAlignment="1">
      <alignment vertical="top"/>
      <protection/>
    </xf>
    <xf numFmtId="178" fontId="19" fillId="0" borderId="34" xfId="42" applyNumberFormat="1" applyFont="1" applyFill="1" applyBorder="1" applyAlignment="1">
      <alignment horizontal="right" vertical="top"/>
      <protection/>
    </xf>
    <xf numFmtId="0" fontId="0" fillId="0" borderId="42" xfId="42" applyFont="1" applyFill="1" applyBorder="1">
      <alignment/>
      <protection/>
    </xf>
    <xf numFmtId="178" fontId="22" fillId="0" borderId="12" xfId="42" applyNumberFormat="1" applyFont="1" applyFill="1" applyBorder="1" applyAlignment="1">
      <alignment horizontal="right" vertical="top"/>
      <protection/>
    </xf>
    <xf numFmtId="181" fontId="19" fillId="0" borderId="23" xfId="42" applyNumberFormat="1" applyFont="1" applyFill="1" applyBorder="1" applyAlignment="1">
      <alignment horizontal="right" vertical="top"/>
      <protection/>
    </xf>
    <xf numFmtId="181" fontId="10" fillId="0" borderId="52" xfId="42" applyNumberFormat="1" applyFont="1" applyFill="1" applyBorder="1" applyAlignment="1">
      <alignment horizontal="right"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5" xfId="42" applyNumberFormat="1" applyFont="1" applyFill="1" applyBorder="1" applyAlignment="1">
      <alignment vertical="top"/>
      <protection/>
    </xf>
    <xf numFmtId="178" fontId="22" fillId="0" borderId="28" xfId="42" applyNumberFormat="1" applyFont="1" applyFill="1" applyBorder="1" applyAlignment="1">
      <alignment horizontal="right" vertical="top"/>
      <protection/>
    </xf>
    <xf numFmtId="180" fontId="19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5" fontId="21" fillId="33" borderId="76" xfId="42" applyNumberFormat="1" applyFont="1" applyFill="1" applyBorder="1" applyAlignment="1">
      <alignment horizontal="right" vertical="top"/>
      <protection/>
    </xf>
    <xf numFmtId="178" fontId="22" fillId="0" borderId="35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69" xfId="42" applyNumberFormat="1" applyFont="1" applyFill="1" applyBorder="1" applyAlignment="1">
      <alignment horizontal="center" vertical="center"/>
      <protection/>
    </xf>
    <xf numFmtId="175" fontId="12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5" fontId="22" fillId="0" borderId="12" xfId="42" applyNumberFormat="1" applyFont="1" applyFill="1" applyBorder="1" applyAlignment="1">
      <alignment horizontal="right" vertical="top"/>
      <protection/>
    </xf>
    <xf numFmtId="181" fontId="19" fillId="0" borderId="39" xfId="42" applyNumberFormat="1" applyFont="1" applyFill="1" applyBorder="1" applyAlignment="1">
      <alignment horizontal="right" vertical="top"/>
      <protection/>
    </xf>
    <xf numFmtId="178" fontId="19" fillId="0" borderId="0" xfId="42" applyNumberFormat="1" applyFont="1" applyFill="1" applyBorder="1" applyAlignment="1">
      <alignment horizontal="right" vertical="top"/>
      <protection/>
    </xf>
    <xf numFmtId="181" fontId="19" fillId="0" borderId="0" xfId="42" applyNumberFormat="1" applyFont="1" applyFill="1" applyBorder="1" applyAlignment="1">
      <alignment horizontal="right" vertical="top"/>
      <protection/>
    </xf>
    <xf numFmtId="178" fontId="19" fillId="0" borderId="40" xfId="42" applyNumberFormat="1" applyFont="1" applyFill="1" applyBorder="1" applyAlignment="1">
      <alignment horizontal="right" vertical="top"/>
      <protection/>
    </xf>
    <xf numFmtId="180" fontId="19" fillId="0" borderId="12" xfId="42" applyNumberFormat="1" applyFont="1" applyFill="1" applyBorder="1" applyAlignment="1">
      <alignment horizontal="right" vertical="top"/>
      <protection/>
    </xf>
    <xf numFmtId="178" fontId="21" fillId="33" borderId="23" xfId="42" applyNumberFormat="1" applyFont="1" applyFill="1" applyBorder="1" applyAlignment="1">
      <alignment horizontal="right" vertical="top"/>
      <protection/>
    </xf>
    <xf numFmtId="178" fontId="22" fillId="0" borderId="77" xfId="42" applyNumberFormat="1" applyFont="1" applyFill="1" applyBorder="1" applyAlignment="1">
      <alignment horizontal="right" vertical="top"/>
      <protection/>
    </xf>
    <xf numFmtId="180" fontId="22" fillId="0" borderId="50" xfId="42" applyNumberFormat="1" applyFont="1" applyFill="1" applyBorder="1" applyAlignment="1">
      <alignment horizontal="right" vertical="top"/>
      <protection/>
    </xf>
    <xf numFmtId="181" fontId="19" fillId="0" borderId="57" xfId="42" applyNumberFormat="1" applyFont="1" applyFill="1" applyBorder="1" applyAlignment="1">
      <alignment horizontal="right" vertical="top"/>
      <protection/>
    </xf>
    <xf numFmtId="180" fontId="22" fillId="0" borderId="12" xfId="42" applyNumberFormat="1" applyFont="1" applyFill="1" applyBorder="1" applyAlignment="1">
      <alignment horizontal="right" vertical="top"/>
      <protection/>
    </xf>
    <xf numFmtId="180" fontId="22" fillId="0" borderId="77" xfId="42" applyNumberFormat="1" applyFont="1" applyFill="1" applyBorder="1" applyAlignment="1">
      <alignment horizontal="right" vertical="top"/>
      <protection/>
    </xf>
    <xf numFmtId="4" fontId="18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175" fontId="19" fillId="0" borderId="30" xfId="42" applyNumberFormat="1" applyFont="1" applyFill="1" applyBorder="1" applyAlignment="1">
      <alignment horizontal="right" vertical="top"/>
      <protection/>
    </xf>
    <xf numFmtId="178" fontId="19" fillId="0" borderId="47" xfId="42" applyNumberFormat="1" applyFont="1" applyFill="1" applyBorder="1" applyAlignment="1">
      <alignment horizontal="right" vertical="top"/>
      <protection/>
    </xf>
    <xf numFmtId="178" fontId="19" fillId="0" borderId="12" xfId="42" applyNumberFormat="1" applyFont="1" applyFill="1" applyBorder="1" applyAlignment="1">
      <alignment horizontal="right" vertical="top"/>
      <protection/>
    </xf>
    <xf numFmtId="178" fontId="19" fillId="0" borderId="28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175" fontId="22" fillId="0" borderId="50" xfId="42" applyNumberFormat="1" applyFont="1" applyFill="1" applyBorder="1" applyAlignment="1">
      <alignment horizontal="right" vertical="top"/>
      <protection/>
    </xf>
    <xf numFmtId="175" fontId="19" fillId="0" borderId="28" xfId="42" applyNumberFormat="1" applyFont="1" applyFill="1" applyBorder="1" applyAlignment="1">
      <alignment horizontal="right" vertical="top"/>
      <protection/>
    </xf>
    <xf numFmtId="186" fontId="19" fillId="0" borderId="28" xfId="42" applyNumberFormat="1" applyFont="1" applyFill="1" applyBorder="1" applyAlignment="1">
      <alignment horizontal="right" vertical="top"/>
      <protection/>
    </xf>
    <xf numFmtId="186" fontId="22" fillId="0" borderId="12" xfId="42" applyNumberFormat="1" applyFont="1" applyFill="1" applyBorder="1" applyAlignment="1">
      <alignment horizontal="right" vertical="top"/>
      <protection/>
    </xf>
    <xf numFmtId="186" fontId="22" fillId="0" borderId="77" xfId="42" applyNumberFormat="1" applyFont="1" applyFill="1" applyBorder="1" applyAlignment="1">
      <alignment horizontal="right" vertical="top"/>
      <protection/>
    </xf>
    <xf numFmtId="181" fontId="19" fillId="0" borderId="77" xfId="42" applyNumberFormat="1" applyFont="1" applyFill="1" applyBorder="1" applyAlignment="1">
      <alignment horizontal="right" vertical="top"/>
      <protection/>
    </xf>
    <xf numFmtId="181" fontId="22" fillId="0" borderId="26" xfId="42" applyNumberFormat="1" applyFont="1" applyFill="1" applyBorder="1" applyAlignment="1">
      <alignment horizontal="right" vertical="top"/>
      <protection/>
    </xf>
    <xf numFmtId="2" fontId="0" fillId="0" borderId="50" xfId="42" applyNumberFormat="1" applyFont="1" applyFill="1" applyBorder="1" applyAlignment="1">
      <alignment horizontal="center" vertical="top"/>
      <protection/>
    </xf>
    <xf numFmtId="181" fontId="22" fillId="0" borderId="33" xfId="42" applyNumberFormat="1" applyFont="1" applyFill="1" applyBorder="1" applyAlignment="1">
      <alignment horizontal="right" vertical="top"/>
      <protection/>
    </xf>
    <xf numFmtId="181" fontId="22" fillId="0" borderId="50" xfId="42" applyNumberFormat="1" applyFont="1" applyFill="1" applyBorder="1" applyAlignment="1">
      <alignment horizontal="right" vertical="top"/>
      <protection/>
    </xf>
    <xf numFmtId="4" fontId="19" fillId="0" borderId="39" xfId="42" applyNumberFormat="1" applyFont="1" applyFill="1" applyBorder="1" applyAlignment="1">
      <alignment horizontal="right" vertical="top"/>
      <protection/>
    </xf>
    <xf numFmtId="181" fontId="19" fillId="0" borderId="51" xfId="42" applyNumberFormat="1" applyFont="1" applyFill="1" applyBorder="1" applyAlignment="1">
      <alignment horizontal="right" vertical="top"/>
      <protection/>
    </xf>
    <xf numFmtId="181" fontId="19" fillId="0" borderId="26" xfId="42" applyNumberFormat="1" applyFont="1" applyFill="1" applyBorder="1" applyAlignment="1">
      <alignment horizontal="right" vertical="top"/>
      <protection/>
    </xf>
    <xf numFmtId="186" fontId="19" fillId="0" borderId="51" xfId="42" applyNumberFormat="1" applyFont="1" applyFill="1" applyBorder="1" applyAlignment="1">
      <alignment horizontal="right" vertical="top"/>
      <protection/>
    </xf>
    <xf numFmtId="184" fontId="19" fillId="0" borderId="20" xfId="42" applyNumberFormat="1" applyFont="1" applyFill="1" applyBorder="1" applyAlignment="1">
      <alignment horizontal="right" vertical="top"/>
      <protection/>
    </xf>
    <xf numFmtId="175" fontId="19" fillId="0" borderId="11" xfId="42" applyNumberFormat="1" applyFont="1" applyFill="1" applyBorder="1" applyAlignment="1">
      <alignment horizontal="right" vertical="top"/>
      <protection/>
    </xf>
    <xf numFmtId="181" fontId="19" fillId="0" borderId="20" xfId="42" applyNumberFormat="1" applyFont="1" applyFill="1" applyBorder="1" applyAlignment="1">
      <alignment horizontal="right" vertical="top"/>
      <protection/>
    </xf>
    <xf numFmtId="175" fontId="22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5" fontId="22" fillId="0" borderId="20" xfId="42" applyNumberFormat="1" applyFont="1" applyFill="1" applyBorder="1" applyAlignment="1">
      <alignment horizontal="right" vertical="top"/>
      <protection/>
    </xf>
    <xf numFmtId="181" fontId="22" fillId="0" borderId="32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181" fontId="22" fillId="0" borderId="20" xfId="42" applyNumberFormat="1" applyFont="1" applyFill="1" applyBorder="1" applyAlignment="1">
      <alignment horizontal="right" vertical="top"/>
      <protection/>
    </xf>
    <xf numFmtId="178" fontId="19" fillId="0" borderId="18" xfId="42" applyNumberFormat="1" applyFont="1" applyFill="1" applyBorder="1" applyAlignment="1">
      <alignment horizontal="right" vertical="top"/>
      <protection/>
    </xf>
    <xf numFmtId="181" fontId="19" fillId="0" borderId="18" xfId="42" applyNumberFormat="1" applyFont="1" applyFill="1" applyBorder="1" applyAlignment="1">
      <alignment horizontal="right" vertical="top"/>
      <protection/>
    </xf>
    <xf numFmtId="178" fontId="21" fillId="33" borderId="26" xfId="42" applyNumberFormat="1" applyFont="1" applyFill="1" applyBorder="1" applyAlignment="1">
      <alignment horizontal="right" vertical="top"/>
      <protection/>
    </xf>
    <xf numFmtId="181" fontId="22" fillId="0" borderId="77" xfId="42" applyNumberFormat="1" applyFont="1" applyFill="1" applyBorder="1" applyAlignment="1">
      <alignment horizontal="right" vertical="top"/>
      <protection/>
    </xf>
    <xf numFmtId="180" fontId="19" fillId="0" borderId="13" xfId="42" applyNumberFormat="1" applyFont="1" applyFill="1" applyBorder="1" applyAlignment="1">
      <alignment horizontal="right" vertical="top"/>
      <protection/>
    </xf>
    <xf numFmtId="180" fontId="22" fillId="0" borderId="26" xfId="42" applyNumberFormat="1" applyFont="1" applyFill="1" applyBorder="1" applyAlignment="1">
      <alignment horizontal="right" vertical="top"/>
      <protection/>
    </xf>
    <xf numFmtId="184" fontId="19" fillId="0" borderId="13" xfId="42" applyNumberFormat="1" applyFont="1" applyFill="1" applyBorder="1" applyAlignment="1">
      <alignment horizontal="right" vertical="top"/>
      <protection/>
    </xf>
    <xf numFmtId="181" fontId="19" fillId="0" borderId="12" xfId="42" applyNumberFormat="1" applyFont="1" applyFill="1" applyBorder="1" applyAlignment="1">
      <alignment horizontal="right" vertical="top"/>
      <protection/>
    </xf>
    <xf numFmtId="181" fontId="22" fillId="0" borderId="30" xfId="42" applyNumberFormat="1" applyFont="1" applyFill="1" applyBorder="1" applyAlignment="1">
      <alignment horizontal="right" vertical="top"/>
      <protection/>
    </xf>
    <xf numFmtId="175" fontId="22" fillId="0" borderId="32" xfId="42" applyNumberFormat="1" applyFont="1" applyFill="1" applyBorder="1" applyAlignment="1">
      <alignment horizontal="right" vertical="top"/>
      <protection/>
    </xf>
    <xf numFmtId="180" fontId="19" fillId="0" borderId="77" xfId="42" applyNumberFormat="1" applyFont="1" applyFill="1" applyBorder="1" applyAlignment="1">
      <alignment horizontal="right" vertical="top"/>
      <protection/>
    </xf>
    <xf numFmtId="178" fontId="19" fillId="0" borderId="49" xfId="42" applyNumberFormat="1" applyFont="1" applyFill="1" applyBorder="1" applyAlignment="1">
      <alignment horizontal="right" vertical="top"/>
      <protection/>
    </xf>
    <xf numFmtId="181" fontId="22" fillId="0" borderId="57" xfId="42" applyNumberFormat="1" applyFont="1" applyFill="1" applyBorder="1" applyAlignment="1">
      <alignment horizontal="right" vertical="top"/>
      <protection/>
    </xf>
    <xf numFmtId="180" fontId="19" fillId="0" borderId="33" xfId="42" applyNumberFormat="1" applyFont="1" applyFill="1" applyBorder="1" applyAlignment="1">
      <alignment horizontal="right" vertical="top"/>
      <protection/>
    </xf>
    <xf numFmtId="186" fontId="21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5" fontId="22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6" fontId="21" fillId="33" borderId="22" xfId="42" applyNumberFormat="1" applyFont="1" applyFill="1" applyBorder="1" applyAlignment="1">
      <alignment horizontal="right" vertical="top"/>
      <protection/>
    </xf>
    <xf numFmtId="0" fontId="12" fillId="0" borderId="50" xfId="42" applyFont="1" applyFill="1" applyBorder="1" applyAlignment="1">
      <alignment horizontal="left" vertical="top" wrapText="1"/>
      <protection/>
    </xf>
    <xf numFmtId="0" fontId="19" fillId="0" borderId="26" xfId="42" applyFont="1" applyFill="1" applyBorder="1" applyAlignment="1">
      <alignment horizontal="left" vertical="top" wrapText="1"/>
      <protection/>
    </xf>
    <xf numFmtId="181" fontId="12" fillId="0" borderId="20" xfId="42" applyNumberFormat="1" applyFont="1" applyFill="1" applyBorder="1" applyAlignment="1">
      <alignment horizontal="right" vertical="top"/>
      <protection/>
    </xf>
    <xf numFmtId="181" fontId="12" fillId="0" borderId="11" xfId="42" applyNumberFormat="1" applyFont="1" applyFill="1" applyBorder="1" applyAlignment="1">
      <alignment horizontal="right" vertical="top"/>
      <protection/>
    </xf>
    <xf numFmtId="181" fontId="12" fillId="0" borderId="24" xfId="42" applyNumberFormat="1" applyFont="1" applyFill="1" applyBorder="1" applyAlignment="1">
      <alignment horizontal="right" vertical="top"/>
      <protection/>
    </xf>
    <xf numFmtId="181" fontId="19" fillId="0" borderId="32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180" fontId="11" fillId="0" borderId="78" xfId="42" applyNumberFormat="1" applyFont="1" applyFill="1" applyBorder="1" applyAlignment="1">
      <alignment horizontal="right" vertical="top"/>
      <protection/>
    </xf>
    <xf numFmtId="0" fontId="10" fillId="33" borderId="45" xfId="42" applyFont="1" applyFill="1" applyBorder="1" applyAlignment="1">
      <alignment horizontal="left" vertical="top" wrapText="1"/>
      <protection/>
    </xf>
    <xf numFmtId="182" fontId="21" fillId="33" borderId="26" xfId="42" applyNumberFormat="1" applyFont="1" applyFill="1" applyBorder="1" applyAlignment="1">
      <alignment horizontal="left" vertical="top"/>
      <protection/>
    </xf>
    <xf numFmtId="178" fontId="21" fillId="33" borderId="38" xfId="42" applyNumberFormat="1" applyFont="1" applyFill="1" applyBorder="1" applyAlignment="1">
      <alignment horizontal="right" vertical="top"/>
      <protection/>
    </xf>
    <xf numFmtId="0" fontId="71" fillId="0" borderId="26" xfId="42" applyFont="1" applyFill="1" applyBorder="1">
      <alignment/>
      <protection/>
    </xf>
    <xf numFmtId="0" fontId="0" fillId="0" borderId="79" xfId="42" applyFont="1" applyFill="1" applyBorder="1">
      <alignment/>
      <protection/>
    </xf>
    <xf numFmtId="179" fontId="12" fillId="0" borderId="80" xfId="42" applyNumberFormat="1" applyFont="1" applyFill="1" applyBorder="1" applyAlignment="1">
      <alignment horizontal="left" vertical="top"/>
      <protection/>
    </xf>
    <xf numFmtId="0" fontId="12" fillId="0" borderId="77" xfId="42" applyFont="1" applyFill="1" applyBorder="1" applyAlignment="1">
      <alignment horizontal="left" vertical="top" wrapText="1"/>
      <protection/>
    </xf>
    <xf numFmtId="181" fontId="12" fillId="0" borderId="42" xfId="42" applyNumberFormat="1" applyFont="1" applyFill="1" applyBorder="1" applyAlignment="1">
      <alignment horizontal="right" vertical="top"/>
      <protection/>
    </xf>
    <xf numFmtId="182" fontId="10" fillId="33" borderId="26" xfId="42" applyNumberFormat="1" applyFont="1" applyFill="1" applyBorder="1" applyAlignment="1">
      <alignment horizontal="left" vertical="top"/>
      <protection/>
    </xf>
    <xf numFmtId="179" fontId="12" fillId="0" borderId="81" xfId="42" applyNumberFormat="1" applyFont="1" applyFill="1" applyBorder="1" applyAlignment="1">
      <alignment horizontal="left" vertical="top"/>
      <protection/>
    </xf>
    <xf numFmtId="178" fontId="10" fillId="33" borderId="82" xfId="42" applyNumberFormat="1" applyFont="1" applyFill="1" applyBorder="1" applyAlignment="1">
      <alignment horizontal="right" vertical="top"/>
      <protection/>
    </xf>
    <xf numFmtId="0" fontId="0" fillId="0" borderId="74" xfId="42" applyFont="1" applyFill="1" applyBorder="1">
      <alignment/>
      <protection/>
    </xf>
    <xf numFmtId="175" fontId="11" fillId="0" borderId="23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183" fontId="22" fillId="0" borderId="22" xfId="42" applyNumberFormat="1" applyFont="1" applyFill="1" applyBorder="1" applyAlignment="1">
      <alignment horizontal="left" vertical="top"/>
      <protection/>
    </xf>
    <xf numFmtId="0" fontId="22" fillId="0" borderId="26" xfId="42" applyFont="1" applyFill="1" applyBorder="1" applyAlignment="1">
      <alignment horizontal="left" vertical="top" wrapText="1"/>
      <protection/>
    </xf>
    <xf numFmtId="181" fontId="22" fillId="0" borderId="13" xfId="42" applyNumberFormat="1" applyFont="1" applyFill="1" applyBorder="1" applyAlignment="1">
      <alignment horizontal="right" vertical="top"/>
      <protection/>
    </xf>
    <xf numFmtId="181" fontId="12" fillId="0" borderId="33" xfId="42" applyNumberFormat="1" applyFont="1" applyFill="1" applyBorder="1" applyAlignment="1">
      <alignment horizontal="right" vertical="top"/>
      <protection/>
    </xf>
    <xf numFmtId="181" fontId="19" fillId="0" borderId="3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4" fontId="74" fillId="0" borderId="26" xfId="42" applyNumberFormat="1" applyFont="1" applyFill="1" applyBorder="1" applyAlignment="1">
      <alignment vertical="top"/>
      <protection/>
    </xf>
    <xf numFmtId="180" fontId="11" fillId="0" borderId="83" xfId="42" applyNumberFormat="1" applyFont="1" applyFill="1" applyBorder="1" applyAlignment="1">
      <alignment horizontal="right" vertical="top"/>
      <protection/>
    </xf>
    <xf numFmtId="174" fontId="10" fillId="33" borderId="23" xfId="42" applyNumberFormat="1" applyFont="1" applyFill="1" applyBorder="1" applyAlignment="1">
      <alignment horizontal="left" vertical="top"/>
      <protection/>
    </xf>
    <xf numFmtId="175" fontId="21" fillId="33" borderId="36" xfId="42" applyNumberFormat="1" applyFont="1" applyFill="1" applyBorder="1" applyAlignment="1">
      <alignment horizontal="right" vertical="top"/>
      <protection/>
    </xf>
    <xf numFmtId="176" fontId="11" fillId="0" borderId="84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2" xfId="42" applyFont="1" applyFill="1" applyBorder="1">
      <alignment/>
      <protection/>
    </xf>
    <xf numFmtId="0" fontId="11" fillId="0" borderId="43" xfId="42" applyFont="1" applyFill="1" applyBorder="1" applyAlignment="1">
      <alignment horizontal="left" vertical="top" wrapText="1"/>
      <protection/>
    </xf>
    <xf numFmtId="175" fontId="11" fillId="0" borderId="47" xfId="42" applyNumberFormat="1" applyFont="1" applyFill="1" applyBorder="1" applyAlignment="1">
      <alignment horizontal="right" vertical="top"/>
      <protection/>
    </xf>
    <xf numFmtId="175" fontId="11" fillId="0" borderId="34" xfId="42" applyNumberFormat="1" applyFont="1" applyFill="1" applyBorder="1" applyAlignment="1">
      <alignment vertical="top"/>
      <protection/>
    </xf>
    <xf numFmtId="175" fontId="11" fillId="0" borderId="50" xfId="42" applyNumberFormat="1" applyFont="1" applyFill="1" applyBorder="1" applyAlignment="1">
      <alignment horizontal="right" vertical="top"/>
      <protection/>
    </xf>
    <xf numFmtId="178" fontId="13" fillId="0" borderId="26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49" fontId="13" fillId="0" borderId="26" xfId="42" applyNumberFormat="1" applyFont="1" applyFill="1" applyBorder="1" applyAlignment="1">
      <alignment vertical="top" wrapText="1"/>
      <protection/>
    </xf>
    <xf numFmtId="0" fontId="0" fillId="0" borderId="57" xfId="42" applyFont="1" applyFill="1" applyBorder="1">
      <alignment/>
      <protection/>
    </xf>
    <xf numFmtId="180" fontId="12" fillId="0" borderId="57" xfId="42" applyNumberFormat="1" applyFont="1" applyFill="1" applyBorder="1" applyAlignment="1">
      <alignment horizontal="right" vertical="top"/>
      <protection/>
    </xf>
    <xf numFmtId="180" fontId="19" fillId="0" borderId="57" xfId="42" applyNumberFormat="1" applyFont="1" applyFill="1" applyBorder="1" applyAlignment="1">
      <alignment horizontal="right" vertical="top"/>
      <protection/>
    </xf>
    <xf numFmtId="178" fontId="19" fillId="0" borderId="32" xfId="42" applyNumberFormat="1" applyFont="1" applyFill="1" applyBorder="1" applyAlignment="1">
      <alignment horizontal="right" vertical="top"/>
      <protection/>
    </xf>
    <xf numFmtId="2" fontId="0" fillId="0" borderId="39" xfId="42" applyNumberFormat="1" applyFont="1" applyFill="1" applyBorder="1" applyAlignment="1">
      <alignment vertical="top"/>
      <protection/>
    </xf>
    <xf numFmtId="175" fontId="12" fillId="0" borderId="13" xfId="42" applyNumberFormat="1" applyFont="1" applyFill="1" applyBorder="1" applyAlignment="1">
      <alignment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0" fontId="0" fillId="0" borderId="23" xfId="42" applyFont="1" applyFill="1" applyBorder="1" applyAlignment="1">
      <alignment vertical="top"/>
      <protection/>
    </xf>
    <xf numFmtId="176" fontId="11" fillId="0" borderId="35" xfId="42" applyNumberFormat="1" applyFont="1" applyFill="1" applyBorder="1" applyAlignment="1">
      <alignment horizontal="left" vertical="top"/>
      <protection/>
    </xf>
    <xf numFmtId="0" fontId="0" fillId="0" borderId="11" xfId="42" applyFont="1" applyFill="1" applyBorder="1" applyAlignment="1">
      <alignment vertical="top"/>
      <protection/>
    </xf>
    <xf numFmtId="0" fontId="77" fillId="0" borderId="32" xfId="0" applyFont="1" applyBorder="1" applyAlignment="1">
      <alignment vertical="top" wrapText="1"/>
    </xf>
    <xf numFmtId="0" fontId="15" fillId="0" borderId="26" xfId="42" applyFont="1" applyFill="1" applyBorder="1" applyAlignment="1">
      <alignment horizontal="left" vertical="top" wrapText="1"/>
      <protection/>
    </xf>
    <xf numFmtId="180" fontId="10" fillId="33" borderId="26" xfId="42" applyNumberFormat="1" applyFont="1" applyFill="1" applyBorder="1" applyAlignment="1">
      <alignment horizontal="right" vertical="top"/>
      <protection/>
    </xf>
    <xf numFmtId="182" fontId="10" fillId="33" borderId="85" xfId="42" applyNumberFormat="1" applyFont="1" applyFill="1" applyBorder="1" applyAlignment="1">
      <alignment horizontal="left" vertical="top"/>
      <protection/>
    </xf>
    <xf numFmtId="186" fontId="12" fillId="0" borderId="86" xfId="42" applyNumberFormat="1" applyFont="1" applyFill="1" applyBorder="1" applyAlignment="1">
      <alignment horizontal="right" vertical="top"/>
      <protection/>
    </xf>
    <xf numFmtId="186" fontId="19" fillId="0" borderId="87" xfId="42" applyNumberFormat="1" applyFont="1" applyFill="1" applyBorder="1" applyAlignment="1">
      <alignment horizontal="right" vertical="top"/>
      <protection/>
    </xf>
    <xf numFmtId="0" fontId="0" fillId="0" borderId="81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19" fillId="0" borderId="77" xfId="42" applyFont="1" applyFill="1" applyBorder="1" applyAlignment="1">
      <alignment horizontal="left" vertical="top" wrapText="1"/>
      <protection/>
    </xf>
    <xf numFmtId="0" fontId="19" fillId="0" borderId="88" xfId="42" applyFont="1" applyFill="1" applyBorder="1" applyAlignment="1">
      <alignment horizontal="left" vertical="top" wrapText="1"/>
      <protection/>
    </xf>
    <xf numFmtId="2" fontId="8" fillId="0" borderId="50" xfId="42" applyNumberFormat="1" applyFont="1" applyFill="1" applyBorder="1" applyAlignment="1">
      <alignment vertical="top"/>
      <protection/>
    </xf>
    <xf numFmtId="179" fontId="12" fillId="0" borderId="10" xfId="42" applyNumberFormat="1" applyFont="1" applyFill="1" applyBorder="1" applyAlignment="1">
      <alignment horizontal="left" vertical="top"/>
      <protection/>
    </xf>
    <xf numFmtId="181" fontId="10" fillId="0" borderId="89" xfId="42" applyNumberFormat="1" applyFont="1" applyFill="1" applyBorder="1" applyAlignment="1">
      <alignment horizontal="right" vertical="top"/>
      <protection/>
    </xf>
    <xf numFmtId="2" fontId="8" fillId="0" borderId="59" xfId="42" applyNumberFormat="1" applyFont="1" applyFill="1" applyBorder="1" applyAlignment="1">
      <alignment vertical="top"/>
      <protection/>
    </xf>
    <xf numFmtId="175" fontId="10" fillId="34" borderId="90" xfId="42" applyNumberFormat="1" applyFont="1" applyFill="1" applyBorder="1" applyAlignment="1">
      <alignment vertical="top"/>
      <protection/>
    </xf>
    <xf numFmtId="175" fontId="21" fillId="33" borderId="91" xfId="42" applyNumberFormat="1" applyFont="1" applyFill="1" applyBorder="1" applyAlignment="1">
      <alignment horizontal="right"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2" fontId="0" fillId="0" borderId="68" xfId="42" applyNumberFormat="1" applyFont="1" applyFill="1" applyBorder="1" applyAlignment="1">
      <alignment horizontal="center" vertical="center"/>
      <protection/>
    </xf>
    <xf numFmtId="2" fontId="0" fillId="0" borderId="10" xfId="42" applyNumberFormat="1" applyFont="1" applyFill="1" applyBorder="1" applyAlignment="1">
      <alignment vertical="top"/>
      <protection/>
    </xf>
    <xf numFmtId="181" fontId="12" fillId="0" borderId="50" xfId="42" applyNumberFormat="1" applyFont="1" applyFill="1" applyBorder="1" applyAlignment="1">
      <alignment horizontal="right" vertical="top"/>
      <protection/>
    </xf>
    <xf numFmtId="180" fontId="19" fillId="0" borderId="42" xfId="42" applyNumberFormat="1" applyFont="1" applyFill="1" applyBorder="1" applyAlignment="1">
      <alignment horizontal="right" vertical="top"/>
      <protection/>
    </xf>
    <xf numFmtId="180" fontId="19" fillId="0" borderId="26" xfId="42" applyNumberFormat="1" applyFont="1" applyFill="1" applyBorder="1" applyAlignment="1">
      <alignment horizontal="right"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175" fontId="10" fillId="33" borderId="73" xfId="42" applyNumberFormat="1" applyFont="1" applyFill="1" applyBorder="1" applyAlignment="1">
      <alignment horizontal="right" vertical="top"/>
      <protection/>
    </xf>
    <xf numFmtId="178" fontId="21" fillId="33" borderId="82" xfId="42" applyNumberFormat="1" applyFont="1" applyFill="1" applyBorder="1" applyAlignment="1">
      <alignment horizontal="right" vertical="top"/>
      <protection/>
    </xf>
    <xf numFmtId="181" fontId="12" fillId="0" borderId="92" xfId="42" applyNumberFormat="1" applyFont="1" applyFill="1" applyBorder="1" applyAlignment="1">
      <alignment horizontal="right" vertical="top"/>
      <protection/>
    </xf>
    <xf numFmtId="181" fontId="19" fillId="0" borderId="92" xfId="42" applyNumberFormat="1" applyFont="1" applyFill="1" applyBorder="1" applyAlignment="1">
      <alignment horizontal="right" vertical="top"/>
      <protection/>
    </xf>
    <xf numFmtId="4" fontId="0" fillId="0" borderId="68" xfId="42" applyNumberFormat="1" applyFont="1" applyFill="1" applyBorder="1" applyAlignment="1">
      <alignment vertical="top"/>
      <protection/>
    </xf>
    <xf numFmtId="0" fontId="11" fillId="0" borderId="25" xfId="42" applyFont="1" applyFill="1" applyBorder="1" applyAlignment="1">
      <alignment horizontal="left" vertical="top" wrapText="1"/>
      <protection/>
    </xf>
    <xf numFmtId="178" fontId="10" fillId="33" borderId="73" xfId="42" applyNumberFormat="1" applyFont="1" applyFill="1" applyBorder="1" applyAlignment="1">
      <alignment horizontal="right" vertical="top"/>
      <protection/>
    </xf>
    <xf numFmtId="0" fontId="12" fillId="0" borderId="38" xfId="42" applyFont="1" applyFill="1" applyBorder="1" applyAlignment="1">
      <alignment horizontal="left" vertical="top" wrapText="1"/>
      <protection/>
    </xf>
    <xf numFmtId="180" fontId="12" fillId="0" borderId="36" xfId="42" applyNumberFormat="1" applyFont="1" applyFill="1" applyBorder="1" applyAlignment="1">
      <alignment horizontal="right" vertical="top"/>
      <protection/>
    </xf>
    <xf numFmtId="0" fontId="12" fillId="0" borderId="68" xfId="42" applyFont="1" applyFill="1" applyBorder="1" applyAlignment="1">
      <alignment horizontal="left" vertical="top" wrapText="1"/>
      <protection/>
    </xf>
    <xf numFmtId="178" fontId="11" fillId="0" borderId="50" xfId="42" applyNumberFormat="1" applyFont="1" applyFill="1" applyBorder="1" applyAlignment="1">
      <alignment horizontal="right" vertical="top"/>
      <protection/>
    </xf>
    <xf numFmtId="0" fontId="19" fillId="0" borderId="20" xfId="42" applyFont="1" applyFill="1" applyBorder="1" applyAlignment="1">
      <alignment horizontal="left" vertical="top" wrapText="1"/>
      <protection/>
    </xf>
    <xf numFmtId="0" fontId="15" fillId="0" borderId="26" xfId="42" applyFont="1" applyFill="1" applyBorder="1" applyAlignment="1">
      <alignment horizontal="left" vertical="top" wrapText="1"/>
      <protection/>
    </xf>
    <xf numFmtId="2" fontId="7" fillId="34" borderId="23" xfId="42" applyNumberFormat="1" applyFont="1" applyFill="1" applyBorder="1" applyAlignment="1">
      <alignment vertical="top"/>
      <protection/>
    </xf>
    <xf numFmtId="2" fontId="8" fillId="34" borderId="65" xfId="42" applyNumberFormat="1" applyFont="1" applyFill="1" applyBorder="1" applyAlignment="1">
      <alignment vertical="top"/>
      <protection/>
    </xf>
    <xf numFmtId="175" fontId="12" fillId="0" borderId="23" xfId="42" applyNumberFormat="1" applyFont="1" applyFill="1" applyBorder="1" applyAlignment="1">
      <alignment horizontal="right" vertical="top"/>
      <protection/>
    </xf>
    <xf numFmtId="175" fontId="19" fillId="0" borderId="0" xfId="42" applyNumberFormat="1" applyFont="1" applyFill="1" applyBorder="1" applyAlignment="1">
      <alignment horizontal="right" vertical="top"/>
      <protection/>
    </xf>
    <xf numFmtId="175" fontId="12" fillId="0" borderId="0" xfId="42" applyNumberFormat="1" applyFont="1" applyFill="1" applyBorder="1" applyAlignment="1">
      <alignment vertical="top"/>
      <protection/>
    </xf>
    <xf numFmtId="0" fontId="12" fillId="0" borderId="26" xfId="42" applyFont="1" applyFill="1" applyBorder="1" applyAlignment="1">
      <alignment horizontal="left" wrapText="1"/>
      <protection/>
    </xf>
    <xf numFmtId="178" fontId="78" fillId="0" borderId="24" xfId="42" applyNumberFormat="1" applyFont="1" applyFill="1" applyBorder="1" applyAlignment="1">
      <alignment vertical="top"/>
      <protection/>
    </xf>
    <xf numFmtId="4" fontId="71" fillId="0" borderId="50" xfId="42" applyNumberFormat="1" applyFont="1" applyFill="1" applyBorder="1" applyAlignment="1">
      <alignment vertical="top"/>
      <protection/>
    </xf>
    <xf numFmtId="2" fontId="71" fillId="0" borderId="50" xfId="42" applyNumberFormat="1" applyFont="1" applyFill="1" applyBorder="1" applyAlignment="1">
      <alignment vertical="top"/>
      <protection/>
    </xf>
    <xf numFmtId="0" fontId="0" fillId="0" borderId="74" xfId="42" applyFont="1" applyFill="1" applyBorder="1">
      <alignment/>
      <protection/>
    </xf>
    <xf numFmtId="0" fontId="71" fillId="0" borderId="29" xfId="42" applyFont="1" applyFill="1" applyBorder="1">
      <alignment/>
      <protection/>
    </xf>
    <xf numFmtId="179" fontId="72" fillId="0" borderId="29" xfId="42" applyNumberFormat="1" applyFont="1" applyFill="1" applyBorder="1" applyAlignment="1">
      <alignment horizontal="left" vertical="top"/>
      <protection/>
    </xf>
    <xf numFmtId="0" fontId="72" fillId="0" borderId="44" xfId="42" applyFont="1" applyFill="1" applyBorder="1" applyAlignment="1">
      <alignment horizontal="left" vertical="top" wrapText="1"/>
      <protection/>
    </xf>
    <xf numFmtId="181" fontId="72" fillId="0" borderId="28" xfId="42" applyNumberFormat="1" applyFont="1" applyFill="1" applyBorder="1" applyAlignment="1">
      <alignment horizontal="right" vertical="top"/>
      <protection/>
    </xf>
    <xf numFmtId="181" fontId="72" fillId="0" borderId="51" xfId="42" applyNumberFormat="1" applyFont="1" applyFill="1" applyBorder="1" applyAlignment="1">
      <alignment horizontal="right" vertical="top"/>
      <protection/>
    </xf>
    <xf numFmtId="4" fontId="8" fillId="0" borderId="74" xfId="42" applyNumberFormat="1" applyFont="1" applyFill="1" applyBorder="1" applyAlignment="1">
      <alignment vertical="top"/>
      <protection/>
    </xf>
    <xf numFmtId="0" fontId="21" fillId="33" borderId="65" xfId="42" applyFont="1" applyFill="1" applyBorder="1" applyAlignment="1">
      <alignment horizontal="left" vertical="top" wrapText="1"/>
      <protection/>
    </xf>
    <xf numFmtId="178" fontId="21" fillId="33" borderId="65" xfId="42" applyNumberFormat="1" applyFont="1" applyFill="1" applyBorder="1" applyAlignment="1">
      <alignment horizontal="right" vertical="top"/>
      <protection/>
    </xf>
    <xf numFmtId="0" fontId="0" fillId="0" borderId="93" xfId="42" applyFont="1" applyFill="1" applyBorder="1">
      <alignment/>
      <protection/>
    </xf>
    <xf numFmtId="178" fontId="13" fillId="0" borderId="0" xfId="42" applyNumberFormat="1" applyFont="1" applyFill="1" applyBorder="1" applyAlignment="1">
      <alignment vertical="top"/>
      <protection/>
    </xf>
    <xf numFmtId="0" fontId="0" fillId="0" borderId="22" xfId="42" applyFont="1" applyFill="1" applyBorder="1" applyAlignment="1">
      <alignment vertical="top"/>
      <protection/>
    </xf>
    <xf numFmtId="178" fontId="13" fillId="0" borderId="23" xfId="42" applyNumberFormat="1" applyFont="1" applyFill="1" applyBorder="1" applyAlignment="1">
      <alignment vertical="top"/>
      <protection/>
    </xf>
    <xf numFmtId="49" fontId="13" fillId="0" borderId="0" xfId="42" applyNumberFormat="1" applyFont="1" applyFill="1" applyBorder="1" applyAlignment="1">
      <alignment wrapText="1"/>
      <protection/>
    </xf>
    <xf numFmtId="175" fontId="19" fillId="0" borderId="50" xfId="42" applyNumberFormat="1" applyFont="1" applyFill="1" applyBorder="1" applyAlignment="1">
      <alignment vertical="top"/>
      <protection/>
    </xf>
    <xf numFmtId="175" fontId="19" fillId="0" borderId="36" xfId="42" applyNumberFormat="1" applyFont="1" applyFill="1" applyBorder="1" applyAlignment="1">
      <alignment vertical="top"/>
      <protection/>
    </xf>
    <xf numFmtId="179" fontId="19" fillId="0" borderId="39" xfId="42" applyNumberFormat="1" applyFont="1" applyFill="1" applyBorder="1" applyAlignment="1">
      <alignment horizontal="left" vertical="top"/>
      <protection/>
    </xf>
    <xf numFmtId="0" fontId="19" fillId="0" borderId="20" xfId="42" applyFont="1" applyFill="1" applyBorder="1" applyAlignment="1">
      <alignment horizontal="left" vertical="top" wrapText="1"/>
      <protection/>
    </xf>
    <xf numFmtId="178" fontId="19" fillId="0" borderId="39" xfId="42" applyNumberFormat="1" applyFont="1" applyFill="1" applyBorder="1" applyAlignment="1">
      <alignment horizontal="right" vertical="top"/>
      <protection/>
    </xf>
    <xf numFmtId="179" fontId="19" fillId="0" borderId="10" xfId="42" applyNumberFormat="1" applyFont="1" applyFill="1" applyBorder="1" applyAlignment="1">
      <alignment horizontal="left" vertical="top"/>
      <protection/>
    </xf>
    <xf numFmtId="0" fontId="15" fillId="0" borderId="69" xfId="42" applyFont="1" applyFill="1" applyBorder="1" applyAlignment="1">
      <alignment horizontal="left" vertical="top" wrapText="1"/>
      <protection/>
    </xf>
    <xf numFmtId="178" fontId="19" fillId="0" borderId="68" xfId="42" applyNumberFormat="1" applyFont="1" applyFill="1" applyBorder="1" applyAlignment="1">
      <alignment horizontal="right" vertical="top"/>
      <protection/>
    </xf>
    <xf numFmtId="178" fontId="19" fillId="0" borderId="10" xfId="42" applyNumberFormat="1" applyFont="1" applyFill="1" applyBorder="1" applyAlignment="1">
      <alignment horizontal="right" vertical="top"/>
      <protection/>
    </xf>
    <xf numFmtId="175" fontId="19" fillId="0" borderId="68" xfId="42" applyNumberFormat="1" applyFont="1" applyFill="1" applyBorder="1" applyAlignment="1">
      <alignment vertical="top"/>
      <protection/>
    </xf>
    <xf numFmtId="179" fontId="19" fillId="0" borderId="21" xfId="42" applyNumberFormat="1" applyFont="1" applyFill="1" applyBorder="1" applyAlignment="1">
      <alignment horizontal="left" vertical="top"/>
      <protection/>
    </xf>
    <xf numFmtId="0" fontId="19" fillId="0" borderId="39" xfId="42" applyFont="1" applyFill="1" applyBorder="1" applyAlignment="1">
      <alignment horizontal="left" vertical="top" wrapText="1"/>
      <protection/>
    </xf>
    <xf numFmtId="0" fontId="19" fillId="0" borderId="40" xfId="42" applyFont="1" applyFill="1" applyBorder="1" applyAlignment="1">
      <alignment horizontal="left" vertical="top" wrapText="1"/>
      <protection/>
    </xf>
    <xf numFmtId="176" fontId="11" fillId="0" borderId="25" xfId="42" applyNumberFormat="1" applyFont="1" applyFill="1" applyBorder="1" applyAlignment="1">
      <alignment horizontal="left" vertical="top"/>
      <protection/>
    </xf>
    <xf numFmtId="177" fontId="19" fillId="0" borderId="39" xfId="42" applyNumberFormat="1" applyFont="1" applyFill="1" applyBorder="1" applyAlignment="1">
      <alignment horizontal="left" vertical="top"/>
      <protection/>
    </xf>
    <xf numFmtId="180" fontId="19" fillId="0" borderId="32" xfId="42" applyNumberFormat="1" applyFont="1" applyFill="1" applyBorder="1" applyAlignment="1">
      <alignment horizontal="right" vertical="top"/>
      <protection/>
    </xf>
    <xf numFmtId="0" fontId="19" fillId="0" borderId="11" xfId="42" applyFont="1" applyFill="1" applyBorder="1" applyAlignment="1">
      <alignment horizontal="left" vertical="top" wrapText="1"/>
      <protection/>
    </xf>
    <xf numFmtId="0" fontId="19" fillId="0" borderId="24" xfId="42" applyFont="1" applyFill="1" applyBorder="1" applyAlignment="1">
      <alignment horizontal="left" vertical="top" wrapText="1"/>
      <protection/>
    </xf>
    <xf numFmtId="179" fontId="19" fillId="0" borderId="13" xfId="42" applyNumberFormat="1" applyFont="1" applyFill="1" applyBorder="1" applyAlignment="1">
      <alignment horizontal="left" vertical="top"/>
      <protection/>
    </xf>
    <xf numFmtId="0" fontId="19" fillId="0" borderId="45" xfId="42" applyFont="1" applyFill="1" applyBorder="1" applyAlignment="1">
      <alignment horizontal="left" vertical="top" wrapText="1"/>
      <protection/>
    </xf>
    <xf numFmtId="184" fontId="19" fillId="0" borderId="47" xfId="42" applyNumberFormat="1" applyFont="1" applyFill="1" applyBorder="1" applyAlignment="1">
      <alignment horizontal="right" vertical="top"/>
      <protection/>
    </xf>
    <xf numFmtId="2" fontId="0" fillId="0" borderId="50" xfId="42" applyNumberFormat="1" applyFont="1" applyFill="1" applyBorder="1" applyAlignment="1">
      <alignment horizontal="right" vertical="top"/>
      <protection/>
    </xf>
    <xf numFmtId="181" fontId="19" fillId="0" borderId="34" xfId="42" applyNumberFormat="1" applyFont="1" applyFill="1" applyBorder="1" applyAlignment="1">
      <alignment horizontal="right" vertical="top"/>
      <protection/>
    </xf>
    <xf numFmtId="183" fontId="22" fillId="0" borderId="94" xfId="42" applyNumberFormat="1" applyFont="1" applyFill="1" applyBorder="1" applyAlignment="1">
      <alignment horizontal="left" vertical="top"/>
      <protection/>
    </xf>
    <xf numFmtId="0" fontId="22" fillId="0" borderId="37" xfId="42" applyFont="1" applyFill="1" applyBorder="1" applyAlignment="1">
      <alignment horizontal="left" vertical="top" wrapText="1"/>
      <protection/>
    </xf>
    <xf numFmtId="180" fontId="22" fillId="0" borderId="95" xfId="42" applyNumberFormat="1" applyFont="1" applyFill="1" applyBorder="1" applyAlignment="1">
      <alignment horizontal="right" vertical="top"/>
      <protection/>
    </xf>
    <xf numFmtId="179" fontId="19" fillId="0" borderId="31" xfId="42" applyNumberFormat="1" applyFont="1" applyFill="1" applyBorder="1" applyAlignment="1">
      <alignment horizontal="left" vertical="top"/>
      <protection/>
    </xf>
    <xf numFmtId="0" fontId="19" fillId="0" borderId="41" xfId="42" applyFont="1" applyFill="1" applyBorder="1" applyAlignment="1">
      <alignment horizontal="left" vertical="top" wrapText="1"/>
      <protection/>
    </xf>
    <xf numFmtId="181" fontId="19" fillId="0" borderId="30" xfId="42" applyNumberFormat="1" applyFont="1" applyFill="1" applyBorder="1" applyAlignment="1">
      <alignment horizontal="right" vertical="top"/>
      <protection/>
    </xf>
    <xf numFmtId="0" fontId="19" fillId="0" borderId="21" xfId="42" applyFont="1" applyFill="1" applyBorder="1" applyAlignment="1">
      <alignment horizontal="left" vertical="top" wrapText="1"/>
      <protection/>
    </xf>
    <xf numFmtId="180" fontId="19" fillId="0" borderId="39" xfId="42" applyNumberFormat="1" applyFont="1" applyFill="1" applyBorder="1" applyAlignment="1">
      <alignment horizontal="right" vertical="top"/>
      <protection/>
    </xf>
    <xf numFmtId="0" fontId="0" fillId="0" borderId="96" xfId="42" applyFont="1" applyFill="1" applyBorder="1">
      <alignment/>
      <protection/>
    </xf>
    <xf numFmtId="179" fontId="19" fillId="0" borderId="97" xfId="42" applyNumberFormat="1" applyFont="1" applyFill="1" applyBorder="1" applyAlignment="1">
      <alignment horizontal="left" vertical="top"/>
      <protection/>
    </xf>
    <xf numFmtId="0" fontId="19" fillId="0" borderId="75" xfId="42" applyFont="1" applyFill="1" applyBorder="1" applyAlignment="1">
      <alignment horizontal="left" vertical="top" wrapText="1"/>
      <protection/>
    </xf>
    <xf numFmtId="181" fontId="19" fillId="0" borderId="75" xfId="42" applyNumberFormat="1" applyFont="1" applyFill="1" applyBorder="1" applyAlignment="1">
      <alignment horizontal="right" vertical="top"/>
      <protection/>
    </xf>
    <xf numFmtId="181" fontId="19" fillId="0" borderId="96" xfId="42" applyNumberFormat="1" applyFont="1" applyFill="1" applyBorder="1" applyAlignment="1">
      <alignment horizontal="right" vertical="top"/>
      <protection/>
    </xf>
    <xf numFmtId="183" fontId="22" fillId="0" borderId="0" xfId="42" applyNumberFormat="1" applyFont="1" applyFill="1" applyBorder="1" applyAlignment="1">
      <alignment horizontal="left" vertical="top"/>
      <protection/>
    </xf>
    <xf numFmtId="181" fontId="22" fillId="0" borderId="12" xfId="42" applyNumberFormat="1" applyFont="1" applyFill="1" applyBorder="1" applyAlignment="1">
      <alignment horizontal="right" vertical="top"/>
      <protection/>
    </xf>
    <xf numFmtId="49" fontId="22" fillId="0" borderId="50" xfId="42" applyNumberFormat="1" applyFont="1" applyFill="1" applyBorder="1" applyAlignment="1">
      <alignment horizontal="center" vertical="top"/>
      <protection/>
    </xf>
    <xf numFmtId="179" fontId="19" fillId="0" borderId="40" xfId="42" applyNumberFormat="1" applyFont="1" applyFill="1" applyBorder="1" applyAlignment="1">
      <alignment horizontal="left" vertical="top"/>
      <protection/>
    </xf>
    <xf numFmtId="0" fontId="19" fillId="0" borderId="58" xfId="42" applyFont="1" applyFill="1" applyBorder="1" applyAlignment="1">
      <alignment horizontal="left" vertical="top" wrapText="1"/>
      <protection/>
    </xf>
    <xf numFmtId="0" fontId="19" fillId="0" borderId="32" xfId="42" applyFont="1" applyFill="1" applyBorder="1" applyAlignment="1">
      <alignment horizontal="left" vertical="top" wrapText="1"/>
      <protection/>
    </xf>
    <xf numFmtId="0" fontId="19" fillId="0" borderId="23" xfId="42" applyFont="1" applyFill="1" applyBorder="1" applyAlignment="1">
      <alignment horizontal="left" vertical="top" wrapText="1"/>
      <protection/>
    </xf>
    <xf numFmtId="179" fontId="19" fillId="0" borderId="27" xfId="42" applyNumberFormat="1" applyFont="1" applyFill="1" applyBorder="1" applyAlignment="1">
      <alignment horizontal="left" vertical="top"/>
      <protection/>
    </xf>
    <xf numFmtId="0" fontId="19" fillId="0" borderId="37" xfId="42" applyFont="1" applyFill="1" applyBorder="1" applyAlignment="1">
      <alignment horizontal="left" vertical="top" wrapText="1"/>
      <protection/>
    </xf>
    <xf numFmtId="180" fontId="19" fillId="0" borderId="48" xfId="42" applyNumberFormat="1" applyFont="1" applyFill="1" applyBorder="1" applyAlignment="1">
      <alignment horizontal="right" vertical="top"/>
      <protection/>
    </xf>
    <xf numFmtId="179" fontId="19" fillId="0" borderId="80" xfId="42" applyNumberFormat="1" applyFont="1" applyFill="1" applyBorder="1" applyAlignment="1">
      <alignment horizontal="left" vertical="top"/>
      <protection/>
    </xf>
    <xf numFmtId="175" fontId="12" fillId="0" borderId="50" xfId="42" applyNumberFormat="1" applyFont="1" applyFill="1" applyBorder="1" applyAlignment="1">
      <alignment horizontal="right" vertical="top"/>
      <protection/>
    </xf>
    <xf numFmtId="175" fontId="19" fillId="0" borderId="40" xfId="42" applyNumberFormat="1" applyFont="1" applyFill="1" applyBorder="1" applyAlignment="1">
      <alignment horizontal="right" vertical="top"/>
      <protection/>
    </xf>
    <xf numFmtId="178" fontId="19" fillId="0" borderId="13" xfId="42" applyNumberFormat="1" applyFont="1" applyFill="1" applyBorder="1" applyAlignment="1">
      <alignment horizontal="right" vertical="top"/>
      <protection/>
    </xf>
    <xf numFmtId="178" fontId="19" fillId="0" borderId="24" xfId="42" applyNumberFormat="1" applyFont="1" applyFill="1" applyBorder="1" applyAlignment="1">
      <alignment horizontal="right" vertical="top"/>
      <protection/>
    </xf>
    <xf numFmtId="181" fontId="19" fillId="0" borderId="49" xfId="42" applyNumberFormat="1" applyFont="1" applyFill="1" applyBorder="1" applyAlignment="1">
      <alignment horizontal="right" vertical="top"/>
      <protection/>
    </xf>
    <xf numFmtId="183" fontId="22" fillId="0" borderId="13" xfId="42" applyNumberFormat="1" applyFont="1" applyFill="1" applyBorder="1" applyAlignment="1">
      <alignment horizontal="left" vertical="top"/>
      <protection/>
    </xf>
    <xf numFmtId="175" fontId="19" fillId="0" borderId="26" xfId="42" applyNumberFormat="1" applyFont="1" applyFill="1" applyBorder="1" applyAlignment="1">
      <alignment horizontal="right" vertical="top"/>
      <protection/>
    </xf>
    <xf numFmtId="175" fontId="19" fillId="0" borderId="13" xfId="42" applyNumberFormat="1" applyFont="1" applyFill="1" applyBorder="1" applyAlignment="1">
      <alignment horizontal="right" vertical="top"/>
      <protection/>
    </xf>
    <xf numFmtId="183" fontId="22" fillId="0" borderId="21" xfId="42" applyNumberFormat="1" applyFont="1" applyFill="1" applyBorder="1" applyAlignment="1">
      <alignment horizontal="left" vertical="top"/>
      <protection/>
    </xf>
    <xf numFmtId="0" fontId="22" fillId="0" borderId="44" xfId="42" applyFont="1" applyFill="1" applyBorder="1" applyAlignment="1">
      <alignment horizontal="left" vertical="top" wrapText="1"/>
      <protection/>
    </xf>
    <xf numFmtId="0" fontId="19" fillId="0" borderId="90" xfId="42" applyFont="1" applyFill="1" applyBorder="1" applyAlignment="1">
      <alignment horizontal="left" vertical="top" wrapText="1"/>
      <protection/>
    </xf>
    <xf numFmtId="0" fontId="19" fillId="0" borderId="44" xfId="42" applyFont="1" applyFill="1" applyBorder="1" applyAlignment="1">
      <alignment horizontal="left" vertical="top" wrapText="1"/>
      <protection/>
    </xf>
    <xf numFmtId="0" fontId="15" fillId="0" borderId="74" xfId="42" applyFont="1" applyFill="1" applyBorder="1" applyAlignment="1">
      <alignment horizontal="left" vertical="top" wrapText="1"/>
      <protection/>
    </xf>
    <xf numFmtId="175" fontId="10" fillId="33" borderId="26" xfId="42" applyNumberFormat="1" applyFont="1" applyFill="1" applyBorder="1" applyAlignment="1">
      <alignment horizontal="right" vertical="top"/>
      <protection/>
    </xf>
    <xf numFmtId="179" fontId="19" fillId="0" borderId="81" xfId="42" applyNumberFormat="1" applyFont="1" applyFill="1" applyBorder="1" applyAlignment="1">
      <alignment horizontal="left" vertical="top"/>
      <protection/>
    </xf>
    <xf numFmtId="0" fontId="19" fillId="0" borderId="88" xfId="42" applyFont="1" applyFill="1" applyBorder="1" applyAlignment="1">
      <alignment horizontal="left" vertical="top" wrapText="1"/>
      <protection/>
    </xf>
    <xf numFmtId="181" fontId="19" fillId="0" borderId="93" xfId="42" applyNumberFormat="1" applyFont="1" applyFill="1" applyBorder="1" applyAlignment="1">
      <alignment horizontal="right" vertical="top"/>
      <protection/>
    </xf>
    <xf numFmtId="186" fontId="10" fillId="33" borderId="82" xfId="42" applyNumberFormat="1" applyFont="1" applyFill="1" applyBorder="1" applyAlignment="1">
      <alignment horizontal="right" vertical="top"/>
      <protection/>
    </xf>
    <xf numFmtId="0" fontId="15" fillId="0" borderId="24" xfId="42" applyFont="1" applyFill="1" applyBorder="1" applyAlignment="1">
      <alignment horizontal="left" vertical="top" wrapText="1"/>
      <protection/>
    </xf>
    <xf numFmtId="178" fontId="19" fillId="0" borderId="26" xfId="42" applyNumberFormat="1" applyFont="1" applyFill="1" applyBorder="1" applyAlignment="1">
      <alignment horizontal="right" vertical="top"/>
      <protection/>
    </xf>
    <xf numFmtId="176" fontId="11" fillId="0" borderId="67" xfId="42" applyNumberFormat="1" applyFont="1" applyFill="1" applyBorder="1" applyAlignment="1">
      <alignment horizontal="left" vertical="top"/>
      <protection/>
    </xf>
    <xf numFmtId="175" fontId="11" fillId="0" borderId="33" xfId="42" applyNumberFormat="1" applyFont="1" applyFill="1" applyBorder="1" applyAlignment="1">
      <alignment horizontal="right" vertical="top"/>
      <protection/>
    </xf>
    <xf numFmtId="175" fontId="11" fillId="0" borderId="24" xfId="42" applyNumberFormat="1" applyFont="1" applyFill="1" applyBorder="1" applyAlignment="1">
      <alignment vertical="top"/>
      <protection/>
    </xf>
    <xf numFmtId="175" fontId="11" fillId="0" borderId="26" xfId="42" applyNumberFormat="1" applyFont="1" applyFill="1" applyBorder="1" applyAlignment="1">
      <alignment horizontal="right" vertical="top"/>
      <protection/>
    </xf>
    <xf numFmtId="175" fontId="12" fillId="0" borderId="68" xfId="42" applyNumberFormat="1" applyFont="1" applyFill="1" applyBorder="1" applyAlignment="1">
      <alignment vertical="top"/>
      <protection/>
    </xf>
    <xf numFmtId="2" fontId="0" fillId="34" borderId="32" xfId="42" applyNumberFormat="1" applyFont="1" applyFill="1" applyBorder="1" applyAlignment="1">
      <alignment vertical="top"/>
      <protection/>
    </xf>
    <xf numFmtId="2" fontId="0" fillId="34" borderId="50" xfId="42" applyNumberFormat="1" applyFont="1" applyFill="1" applyBorder="1" applyAlignment="1">
      <alignment vertical="top"/>
      <protection/>
    </xf>
    <xf numFmtId="2" fontId="0" fillId="34" borderId="26" xfId="42" applyNumberFormat="1" applyFont="1" applyFill="1" applyBorder="1" applyAlignment="1">
      <alignment vertical="top"/>
      <protection/>
    </xf>
    <xf numFmtId="2" fontId="0" fillId="34" borderId="23" xfId="42" applyNumberFormat="1" applyFont="1" applyFill="1" applyBorder="1" applyAlignment="1">
      <alignment vertical="top"/>
      <protection/>
    </xf>
    <xf numFmtId="183" fontId="22" fillId="0" borderId="67" xfId="42" applyNumberFormat="1" applyFont="1" applyFill="1" applyBorder="1" applyAlignment="1">
      <alignment horizontal="left" vertical="top"/>
      <protection/>
    </xf>
    <xf numFmtId="0" fontId="7" fillId="0" borderId="36" xfId="42" applyFont="1" applyFill="1" applyBorder="1">
      <alignment/>
      <protection/>
    </xf>
    <xf numFmtId="0" fontId="22" fillId="0" borderId="38" xfId="42" applyFont="1" applyFill="1" applyBorder="1" applyAlignment="1">
      <alignment horizontal="left" vertical="top" wrapText="1"/>
      <protection/>
    </xf>
    <xf numFmtId="180" fontId="22" fillId="0" borderId="36" xfId="42" applyNumberFormat="1" applyFont="1" applyFill="1" applyBorder="1" applyAlignment="1">
      <alignment horizontal="right" vertical="top"/>
      <protection/>
    </xf>
    <xf numFmtId="180" fontId="22" fillId="0" borderId="78" xfId="42" applyNumberFormat="1" applyFont="1" applyFill="1" applyBorder="1" applyAlignment="1">
      <alignment horizontal="right" vertical="top"/>
      <protection/>
    </xf>
    <xf numFmtId="0" fontId="15" fillId="0" borderId="25" xfId="42" applyFont="1" applyFill="1" applyBorder="1" applyAlignment="1">
      <alignment horizontal="left" vertical="top" wrapText="1"/>
      <protection/>
    </xf>
    <xf numFmtId="176" fontId="22" fillId="0" borderId="35" xfId="42" applyNumberFormat="1" applyFont="1" applyFill="1" applyBorder="1" applyAlignment="1">
      <alignment horizontal="left" vertical="top"/>
      <protection/>
    </xf>
    <xf numFmtId="176" fontId="22" fillId="0" borderId="22" xfId="42" applyNumberFormat="1" applyFont="1" applyFill="1" applyBorder="1" applyAlignment="1">
      <alignment horizontal="left" vertical="top"/>
      <protection/>
    </xf>
    <xf numFmtId="2" fontId="0" fillId="34" borderId="32" xfId="42" applyNumberFormat="1" applyFont="1" applyFill="1" applyBorder="1" applyAlignment="1">
      <alignment vertical="top"/>
      <protection/>
    </xf>
    <xf numFmtId="183" fontId="11" fillId="0" borderId="50" xfId="42" applyNumberFormat="1" applyFont="1" applyFill="1" applyBorder="1" applyAlignment="1">
      <alignment horizontal="left" vertical="top"/>
      <protection/>
    </xf>
    <xf numFmtId="49" fontId="19" fillId="34" borderId="50" xfId="42" applyNumberFormat="1" applyFont="1" applyFill="1" applyBorder="1" applyAlignment="1">
      <alignment horizontal="center" vertical="top"/>
      <protection/>
    </xf>
    <xf numFmtId="2" fontId="7" fillId="0" borderId="50" xfId="42" applyNumberFormat="1" applyFont="1" applyFill="1" applyBorder="1" applyAlignment="1">
      <alignment horizontal="right" vertical="top"/>
      <protection/>
    </xf>
    <xf numFmtId="2" fontId="7" fillId="34" borderId="32" xfId="42" applyNumberFormat="1" applyFont="1" applyFill="1" applyBorder="1" applyAlignment="1">
      <alignment vertical="top"/>
      <protection/>
    </xf>
    <xf numFmtId="0" fontId="15" fillId="0" borderId="50" xfId="42" applyFont="1" applyFill="1" applyBorder="1" applyAlignment="1">
      <alignment horizontal="left" vertical="top" wrapText="1"/>
      <protection/>
    </xf>
    <xf numFmtId="180" fontId="19" fillId="0" borderId="0" xfId="42" applyNumberFormat="1" applyFont="1" applyFill="1" applyBorder="1" applyAlignment="1">
      <alignment horizontal="right" vertical="top"/>
      <protection/>
    </xf>
    <xf numFmtId="0" fontId="14" fillId="0" borderId="68" xfId="42" applyFont="1" applyFill="1" applyBorder="1" applyAlignment="1">
      <alignment horizontal="left" vertical="top" wrapText="1"/>
      <protection/>
    </xf>
    <xf numFmtId="178" fontId="12" fillId="0" borderId="10" xfId="42" applyNumberFormat="1" applyFont="1" applyFill="1" applyBorder="1" applyAlignment="1">
      <alignment horizontal="right" vertical="top"/>
      <protection/>
    </xf>
    <xf numFmtId="178" fontId="72" fillId="0" borderId="6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78" fontId="22" fillId="0" borderId="36" xfId="42" applyNumberFormat="1" applyFont="1" applyFill="1" applyBorder="1" applyAlignment="1">
      <alignment horizontal="right" vertical="top"/>
      <protection/>
    </xf>
    <xf numFmtId="176" fontId="22" fillId="0" borderId="0" xfId="42" applyNumberFormat="1" applyFont="1" applyFill="1" applyBorder="1" applyAlignment="1">
      <alignment horizontal="left" vertical="top"/>
      <protection/>
    </xf>
    <xf numFmtId="179" fontId="19" fillId="0" borderId="22" xfId="42" applyNumberFormat="1" applyFont="1" applyFill="1" applyBorder="1" applyAlignment="1">
      <alignment horizontal="left" vertical="top"/>
      <protection/>
    </xf>
    <xf numFmtId="0" fontId="19" fillId="0" borderId="22" xfId="42" applyFont="1" applyFill="1" applyBorder="1" applyAlignment="1">
      <alignment horizontal="left" vertical="top" wrapText="1"/>
      <protection/>
    </xf>
    <xf numFmtId="2" fontId="8" fillId="0" borderId="26" xfId="42" applyNumberFormat="1" applyFont="1" applyFill="1" applyBorder="1" applyAlignment="1">
      <alignment vertical="top"/>
      <protection/>
    </xf>
    <xf numFmtId="0" fontId="19" fillId="0" borderId="48" xfId="42" applyFont="1" applyFill="1" applyBorder="1" applyAlignment="1">
      <alignment horizontal="left" vertical="top" wrapText="1"/>
      <protection/>
    </xf>
    <xf numFmtId="178" fontId="19" fillId="0" borderId="11" xfId="42" applyNumberFormat="1" applyFont="1" applyFill="1" applyBorder="1" applyAlignment="1">
      <alignment horizontal="right" vertical="top"/>
      <protection/>
    </xf>
    <xf numFmtId="175" fontId="19" fillId="0" borderId="20" xfId="42" applyNumberFormat="1" applyFont="1" applyFill="1" applyBorder="1" applyAlignment="1">
      <alignment horizontal="right" vertical="top"/>
      <protection/>
    </xf>
    <xf numFmtId="175" fontId="19" fillId="0" borderId="32" xfId="42" applyNumberFormat="1" applyFont="1" applyFill="1" applyBorder="1" applyAlignment="1">
      <alignment horizontal="right" vertical="top"/>
      <protection/>
    </xf>
    <xf numFmtId="0" fontId="79" fillId="0" borderId="98" xfId="0" applyFont="1" applyFill="1" applyBorder="1" applyAlignment="1">
      <alignment vertical="top" wrapText="1"/>
    </xf>
    <xf numFmtId="2" fontId="7" fillId="34" borderId="26" xfId="42" applyNumberFormat="1" applyFont="1" applyFill="1" applyBorder="1" applyAlignment="1">
      <alignment vertical="top"/>
      <protection/>
    </xf>
    <xf numFmtId="0" fontId="0" fillId="0" borderId="23" xfId="42" applyFont="1" applyFill="1" applyBorder="1" applyAlignment="1">
      <alignment horizontal="left" vertical="top"/>
      <protection/>
    </xf>
    <xf numFmtId="0" fontId="0" fillId="0" borderId="25" xfId="42" applyFont="1" applyFill="1" applyBorder="1" applyAlignment="1">
      <alignment horizontal="left" vertical="top"/>
      <protection/>
    </xf>
    <xf numFmtId="0" fontId="0" fillId="0" borderId="13" xfId="42" applyFont="1" applyFill="1" applyBorder="1" applyAlignment="1">
      <alignment horizontal="left" vertical="top"/>
      <protection/>
    </xf>
    <xf numFmtId="177" fontId="12" fillId="0" borderId="13" xfId="42" applyNumberFormat="1" applyFont="1" applyFill="1" applyBorder="1" applyAlignment="1">
      <alignment horizontal="left" vertical="top"/>
      <protection/>
    </xf>
    <xf numFmtId="175" fontId="12" fillId="0" borderId="26" xfId="42" applyNumberFormat="1" applyFont="1" applyFill="1" applyBorder="1" applyAlignment="1">
      <alignment horizontal="right" vertical="top"/>
      <protection/>
    </xf>
    <xf numFmtId="175" fontId="12" fillId="0" borderId="26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0" fontId="0" fillId="0" borderId="0" xfId="42" applyFont="1" applyFill="1" applyAlignment="1">
      <alignment horizontal="left" vertical="top"/>
      <protection/>
    </xf>
    <xf numFmtId="0" fontId="0" fillId="0" borderId="68" xfId="42" applyFont="1" applyFill="1" applyBorder="1" applyAlignment="1">
      <alignment horizontal="left" vertical="top"/>
      <protection/>
    </xf>
    <xf numFmtId="0" fontId="0" fillId="0" borderId="74" xfId="42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horizontal="left" vertical="top"/>
      <protection/>
    </xf>
    <xf numFmtId="177" fontId="12" fillId="0" borderId="10" xfId="42" applyNumberFormat="1" applyFont="1" applyFill="1" applyBorder="1" applyAlignment="1">
      <alignment horizontal="left" vertical="top"/>
      <protection/>
    </xf>
    <xf numFmtId="175" fontId="12" fillId="0" borderId="68" xfId="42" applyNumberFormat="1" applyFont="1" applyFill="1" applyBorder="1" applyAlignment="1">
      <alignment horizontal="right" vertical="top"/>
      <protection/>
    </xf>
    <xf numFmtId="175" fontId="19" fillId="0" borderId="10" xfId="42" applyNumberFormat="1" applyFont="1" applyFill="1" applyBorder="1" applyAlignment="1">
      <alignment horizontal="right" vertical="top"/>
      <protection/>
    </xf>
    <xf numFmtId="175" fontId="12" fillId="0" borderId="68" xfId="42" applyNumberFormat="1" applyFont="1" applyFill="1" applyBorder="1" applyAlignment="1">
      <alignment horizontal="right" vertical="top"/>
      <protection/>
    </xf>
    <xf numFmtId="4" fontId="0" fillId="0" borderId="74" xfId="42" applyNumberFormat="1" applyFont="1" applyFill="1" applyBorder="1" applyAlignment="1">
      <alignment horizontal="right" vertical="top"/>
      <protection/>
    </xf>
    <xf numFmtId="2" fontId="0" fillId="0" borderId="26" xfId="42" applyNumberFormat="1" applyFont="1" applyFill="1" applyBorder="1" applyAlignment="1">
      <alignment horizontal="right" vertical="top"/>
      <protection/>
    </xf>
    <xf numFmtId="2" fontId="8" fillId="34" borderId="68" xfId="42" applyNumberFormat="1" applyFont="1" applyFill="1" applyBorder="1" applyAlignment="1">
      <alignment vertical="top"/>
      <protection/>
    </xf>
    <xf numFmtId="178" fontId="12" fillId="0" borderId="20" xfId="42" applyNumberFormat="1" applyFont="1" applyFill="1" applyBorder="1" applyAlignment="1">
      <alignment horizontal="right" vertical="top"/>
      <protection/>
    </xf>
    <xf numFmtId="2" fontId="0" fillId="0" borderId="32" xfId="42" applyNumberFormat="1" applyFont="1" applyFill="1" applyBorder="1" applyAlignment="1">
      <alignment horizontal="right" vertical="top"/>
      <protection/>
    </xf>
    <xf numFmtId="181" fontId="12" fillId="0" borderId="0" xfId="42" applyNumberFormat="1" applyFont="1" applyFill="1" applyBorder="1" applyAlignment="1">
      <alignment horizontal="right" vertical="top"/>
      <protection/>
    </xf>
    <xf numFmtId="2" fontId="0" fillId="0" borderId="23" xfId="42" applyNumberFormat="1" applyFont="1" applyFill="1" applyBorder="1" applyAlignment="1">
      <alignment horizontal="right" vertical="top"/>
      <protection/>
    </xf>
    <xf numFmtId="178" fontId="12" fillId="0" borderId="35" xfId="42" applyNumberFormat="1" applyFont="1" applyFill="1" applyBorder="1" applyAlignment="1">
      <alignment horizontal="right" vertical="top"/>
      <protection/>
    </xf>
    <xf numFmtId="175" fontId="12" fillId="0" borderId="20" xfId="42" applyNumberFormat="1" applyFont="1" applyFill="1" applyBorder="1" applyAlignment="1">
      <alignment horizontal="right" vertical="top"/>
      <protection/>
    </xf>
    <xf numFmtId="186" fontId="12" fillId="0" borderId="47" xfId="42" applyNumberFormat="1" applyFont="1" applyFill="1" applyBorder="1" applyAlignment="1">
      <alignment horizontal="right" vertical="top"/>
      <protection/>
    </xf>
    <xf numFmtId="186" fontId="19" fillId="0" borderId="77" xfId="42" applyNumberFormat="1" applyFont="1" applyFill="1" applyBorder="1" applyAlignment="1">
      <alignment horizontal="right" vertical="top"/>
      <protection/>
    </xf>
    <xf numFmtId="181" fontId="19" fillId="0" borderId="11" xfId="42" applyNumberFormat="1" applyFont="1" applyFill="1" applyBorder="1" applyAlignment="1">
      <alignment horizontal="right" vertical="top"/>
      <protection/>
    </xf>
    <xf numFmtId="0" fontId="22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 applyAlignment="1">
      <alignment horizontal="left" vertical="top"/>
      <protection/>
    </xf>
    <xf numFmtId="2" fontId="0" fillId="0" borderId="13" xfId="42" applyNumberFormat="1" applyFont="1" applyFill="1" applyBorder="1" applyAlignment="1">
      <alignment vertical="top"/>
      <protection/>
    </xf>
    <xf numFmtId="2" fontId="8" fillId="34" borderId="26" xfId="42" applyNumberFormat="1" applyFont="1" applyFill="1" applyBorder="1" applyAlignment="1">
      <alignment horizontal="right" vertical="top"/>
      <protection/>
    </xf>
    <xf numFmtId="2" fontId="7" fillId="0" borderId="26" xfId="42" applyNumberFormat="1" applyFont="1" applyFill="1" applyBorder="1" applyAlignment="1">
      <alignment horizontal="right" vertical="top"/>
      <protection/>
    </xf>
    <xf numFmtId="175" fontId="11" fillId="0" borderId="26" xfId="42" applyNumberFormat="1" applyFont="1" applyFill="1" applyBorder="1" applyAlignment="1">
      <alignment horizontal="right"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0" fontId="0" fillId="33" borderId="24" xfId="42" applyFont="1" applyFill="1" applyBorder="1">
      <alignment/>
      <protection/>
    </xf>
    <xf numFmtId="0" fontId="0" fillId="33" borderId="33" xfId="42" applyFont="1" applyFill="1" applyBorder="1">
      <alignment/>
      <protection/>
    </xf>
    <xf numFmtId="178" fontId="10" fillId="33" borderId="33" xfId="42" applyNumberFormat="1" applyFont="1" applyFill="1" applyBorder="1" applyAlignment="1">
      <alignment horizontal="right" vertical="top"/>
      <protection/>
    </xf>
    <xf numFmtId="178" fontId="10" fillId="33" borderId="78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179" fontId="12" fillId="0" borderId="74" xfId="42" applyNumberFormat="1" applyFont="1" applyFill="1" applyBorder="1" applyAlignment="1">
      <alignment horizontal="left" vertical="top"/>
      <protection/>
    </xf>
    <xf numFmtId="0" fontId="15" fillId="0" borderId="68" xfId="42" applyFont="1" applyFill="1" applyBorder="1" applyAlignment="1">
      <alignment horizontal="left" vertical="top" wrapText="1"/>
      <protection/>
    </xf>
    <xf numFmtId="180" fontId="12" fillId="0" borderId="68" xfId="42" applyNumberFormat="1" applyFont="1" applyFill="1" applyBorder="1" applyAlignment="1">
      <alignment horizontal="right" vertical="top"/>
      <protection/>
    </xf>
    <xf numFmtId="180" fontId="72" fillId="0" borderId="10" xfId="42" applyNumberFormat="1" applyFont="1" applyFill="1" applyBorder="1" applyAlignment="1">
      <alignment horizontal="right" vertical="top"/>
      <protection/>
    </xf>
    <xf numFmtId="0" fontId="0" fillId="0" borderId="86" xfId="42" applyFont="1" applyFill="1" applyBorder="1">
      <alignment/>
      <protection/>
    </xf>
    <xf numFmtId="177" fontId="12" fillId="0" borderId="81" xfId="42" applyNumberFormat="1" applyFont="1" applyFill="1" applyBorder="1" applyAlignment="1">
      <alignment horizontal="left" vertical="top"/>
      <protection/>
    </xf>
    <xf numFmtId="0" fontId="12" fillId="0" borderId="88" xfId="42" applyFont="1" applyFill="1" applyBorder="1" applyAlignment="1">
      <alignment horizontal="left" vertical="top" wrapText="1"/>
      <protection/>
    </xf>
    <xf numFmtId="178" fontId="12" fillId="0" borderId="86" xfId="42" applyNumberFormat="1" applyFont="1" applyFill="1" applyBorder="1" applyAlignment="1">
      <alignment horizontal="right" vertical="top"/>
      <protection/>
    </xf>
    <xf numFmtId="178" fontId="19" fillId="0" borderId="86" xfId="42" applyNumberFormat="1" applyFont="1" applyFill="1" applyBorder="1" applyAlignment="1">
      <alignment horizontal="right"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0" fontId="19" fillId="0" borderId="13" xfId="42" applyFont="1" applyFill="1" applyBorder="1" applyAlignment="1">
      <alignment horizontal="left" vertical="top" wrapText="1"/>
      <protection/>
    </xf>
    <xf numFmtId="182" fontId="21" fillId="33" borderId="38" xfId="42" applyNumberFormat="1" applyFont="1" applyFill="1" applyBorder="1" applyAlignment="1">
      <alignment horizontal="left" vertical="top"/>
      <protection/>
    </xf>
    <xf numFmtId="0" fontId="71" fillId="0" borderId="69" xfId="42" applyFont="1" applyFill="1" applyBorder="1">
      <alignment/>
      <protection/>
    </xf>
    <xf numFmtId="179" fontId="19" fillId="0" borderId="25" xfId="42" applyNumberFormat="1" applyFont="1" applyFill="1" applyBorder="1" applyAlignment="1">
      <alignment horizontal="left" vertical="top"/>
      <protection/>
    </xf>
    <xf numFmtId="181" fontId="19" fillId="0" borderId="24" xfId="42" applyNumberFormat="1" applyFont="1" applyFill="1" applyBorder="1" applyAlignment="1">
      <alignment horizontal="right" vertical="top"/>
      <protection/>
    </xf>
    <xf numFmtId="176" fontId="22" fillId="0" borderId="25" xfId="42" applyNumberFormat="1" applyFont="1" applyFill="1" applyBorder="1" applyAlignment="1">
      <alignment horizontal="left" vertical="top"/>
      <protection/>
    </xf>
    <xf numFmtId="186" fontId="10" fillId="33" borderId="49" xfId="42" applyNumberFormat="1" applyFont="1" applyFill="1" applyBorder="1" applyAlignment="1">
      <alignment horizontal="right" vertical="top"/>
      <protection/>
    </xf>
    <xf numFmtId="0" fontId="0" fillId="0" borderId="99" xfId="42" applyFont="1" applyFill="1" applyBorder="1">
      <alignment/>
      <protection/>
    </xf>
    <xf numFmtId="0" fontId="0" fillId="0" borderId="100" xfId="42" applyFont="1" applyFill="1" applyBorder="1">
      <alignment/>
      <protection/>
    </xf>
    <xf numFmtId="0" fontId="0" fillId="0" borderId="86" xfId="42" applyFont="1" applyFill="1" applyBorder="1">
      <alignment/>
      <protection/>
    </xf>
    <xf numFmtId="176" fontId="22" fillId="0" borderId="50" xfId="42" applyNumberFormat="1" applyFont="1" applyFill="1" applyBorder="1" applyAlignment="1">
      <alignment horizontal="left" vertical="top"/>
      <protection/>
    </xf>
    <xf numFmtId="177" fontId="12" fillId="0" borderId="93" xfId="42" applyNumberFormat="1" applyFont="1" applyFill="1" applyBorder="1" applyAlignment="1">
      <alignment horizontal="left" vertical="top"/>
      <protection/>
    </xf>
    <xf numFmtId="0" fontId="79" fillId="0" borderId="75" xfId="0" applyFont="1" applyBorder="1" applyAlignment="1">
      <alignment vertical="top" wrapText="1"/>
    </xf>
    <xf numFmtId="175" fontId="12" fillId="0" borderId="75" xfId="42" applyNumberFormat="1" applyFont="1" applyFill="1" applyBorder="1" applyAlignment="1">
      <alignment horizontal="right" vertical="top"/>
      <protection/>
    </xf>
    <xf numFmtId="175" fontId="19" fillId="0" borderId="93" xfId="42" applyNumberFormat="1" applyFont="1" applyFill="1" applyBorder="1" applyAlignment="1">
      <alignment horizontal="right" vertical="top"/>
      <protection/>
    </xf>
    <xf numFmtId="4" fontId="0" fillId="0" borderId="97" xfId="42" applyNumberFormat="1" applyFont="1" applyFill="1" applyBorder="1" applyAlignment="1">
      <alignment vertical="top"/>
      <protection/>
    </xf>
    <xf numFmtId="0" fontId="20" fillId="0" borderId="54" xfId="42" applyFont="1" applyFill="1" applyBorder="1" applyAlignment="1">
      <alignment horizontal="center" vertical="center"/>
      <protection/>
    </xf>
    <xf numFmtId="0" fontId="8" fillId="0" borderId="101" xfId="42" applyFont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5" fillId="0" borderId="101" xfId="42" applyFont="1" applyBorder="1" applyAlignment="1">
      <alignment horizont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view="pageBreakPreview" zoomScaleSheetLayoutView="100" zoomScalePageLayoutView="0" workbookViewId="0" topLeftCell="A500">
      <selection activeCell="K508" sqref="K508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9.57421875" style="8" customWidth="1"/>
    <col min="6" max="6" width="14.421875" style="0" bestFit="1" customWidth="1"/>
    <col min="7" max="7" width="13.8515625" style="382" bestFit="1" customWidth="1"/>
    <col min="8" max="8" width="12.28125" style="342" bestFit="1" customWidth="1"/>
    <col min="9" max="9" width="14.8515625" style="403" customWidth="1"/>
    <col min="10" max="10" width="8.8515625" style="0" customWidth="1"/>
  </cols>
  <sheetData>
    <row r="1" spans="1:9" ht="15" customHeight="1">
      <c r="A1" s="774" t="s">
        <v>268</v>
      </c>
      <c r="B1" s="775"/>
      <c r="C1" s="775"/>
      <c r="D1" s="775"/>
      <c r="E1" s="775"/>
      <c r="F1" s="775"/>
      <c r="G1" s="776"/>
      <c r="H1" s="776"/>
      <c r="I1" s="776"/>
    </row>
    <row r="2" spans="1:9" ht="13.5" thickBot="1">
      <c r="A2" s="183"/>
      <c r="B2" s="183"/>
      <c r="C2" s="183"/>
      <c r="D2" s="183"/>
      <c r="E2" s="184"/>
      <c r="F2" s="185"/>
      <c r="G2" s="372"/>
      <c r="H2" s="322"/>
      <c r="I2" s="186"/>
    </row>
    <row r="3" spans="1:10" s="212" customFormat="1" ht="11.25" customHeight="1" thickBot="1">
      <c r="A3" s="204" t="s">
        <v>75</v>
      </c>
      <c r="B3" s="205" t="s">
        <v>102</v>
      </c>
      <c r="C3" s="769" t="s">
        <v>86</v>
      </c>
      <c r="D3" s="770"/>
      <c r="E3" s="207" t="s">
        <v>74</v>
      </c>
      <c r="F3" s="206" t="s">
        <v>108</v>
      </c>
      <c r="G3" s="208" t="s">
        <v>109</v>
      </c>
      <c r="H3" s="209" t="s">
        <v>110</v>
      </c>
      <c r="I3" s="210" t="s">
        <v>113</v>
      </c>
      <c r="J3" s="211"/>
    </row>
    <row r="4" spans="1:10" s="41" customFormat="1" ht="13.5" customHeight="1">
      <c r="A4" s="213">
        <v>10</v>
      </c>
      <c r="B4" s="214"/>
      <c r="C4" s="215"/>
      <c r="D4" s="216"/>
      <c r="E4" s="217" t="s">
        <v>98</v>
      </c>
      <c r="F4" s="218">
        <f>SUM(F5,F14,)</f>
        <v>777695.77</v>
      </c>
      <c r="G4" s="218">
        <f>SUM(G5,G14,)</f>
        <v>771696.35</v>
      </c>
      <c r="H4" s="323">
        <f>SUM(G4*100/F4)</f>
        <v>99.2285646609599</v>
      </c>
      <c r="I4" s="416">
        <f>SUM(I5,I14,)</f>
        <v>0</v>
      </c>
      <c r="J4" s="39"/>
    </row>
    <row r="5" spans="1:10" s="14" customFormat="1" ht="12.75">
      <c r="A5" s="34"/>
      <c r="B5" s="202">
        <v>1042</v>
      </c>
      <c r="C5" s="13"/>
      <c r="D5" s="13"/>
      <c r="E5" s="58" t="s">
        <v>183</v>
      </c>
      <c r="F5" s="59">
        <f>SUM(F6,F10)</f>
        <v>132500</v>
      </c>
      <c r="G5" s="59">
        <f>SUM(G6,G10)</f>
        <v>132500</v>
      </c>
      <c r="H5" s="324">
        <f>SUM(G5*100/F5)</f>
        <v>100</v>
      </c>
      <c r="I5" s="417">
        <f>SUM(I6)</f>
        <v>0</v>
      </c>
      <c r="J5" s="13"/>
    </row>
    <row r="6" spans="1:10" s="14" customFormat="1" ht="12.75">
      <c r="A6" s="25"/>
      <c r="B6" s="244"/>
      <c r="C6" s="199"/>
      <c r="D6" s="37"/>
      <c r="E6" s="242" t="s">
        <v>34</v>
      </c>
      <c r="F6" s="243">
        <f>SUM(F8)</f>
        <v>20000</v>
      </c>
      <c r="G6" s="243">
        <f>SUM(G8)</f>
        <v>20000</v>
      </c>
      <c r="H6" s="325">
        <f>SUM(G6*100/F6)</f>
        <v>100</v>
      </c>
      <c r="I6" s="359">
        <f>SUM(I8)</f>
        <v>0</v>
      </c>
      <c r="J6" s="13"/>
    </row>
    <row r="7" spans="1:10" s="14" customFormat="1" ht="12.75">
      <c r="A7" s="25"/>
      <c r="B7" s="244"/>
      <c r="C7" s="15"/>
      <c r="D7" s="27"/>
      <c r="E7" s="249" t="s">
        <v>35</v>
      </c>
      <c r="F7" s="243"/>
      <c r="G7" s="373"/>
      <c r="H7" s="326" t="s">
        <v>111</v>
      </c>
      <c r="I7" s="368"/>
      <c r="J7" s="13"/>
    </row>
    <row r="8" spans="1:10" s="50" customFormat="1" ht="38.25">
      <c r="A8" s="51"/>
      <c r="B8" s="51"/>
      <c r="C8" s="73"/>
      <c r="D8" s="60">
        <v>2710</v>
      </c>
      <c r="E8" s="47" t="s">
        <v>184</v>
      </c>
      <c r="F8" s="61">
        <v>20000</v>
      </c>
      <c r="G8" s="289">
        <v>20000</v>
      </c>
      <c r="H8" s="321">
        <f>SUM(G8*100/F8)</f>
        <v>100</v>
      </c>
      <c r="I8" s="418">
        <v>0</v>
      </c>
      <c r="J8" s="49"/>
    </row>
    <row r="9" spans="1:10" s="41" customFormat="1" ht="40.5" customHeight="1">
      <c r="A9" s="51"/>
      <c r="B9" s="51"/>
      <c r="C9" s="70"/>
      <c r="D9" s="63" t="s">
        <v>111</v>
      </c>
      <c r="E9" s="64" t="s">
        <v>209</v>
      </c>
      <c r="F9" s="65" t="s">
        <v>111</v>
      </c>
      <c r="G9" s="374"/>
      <c r="H9" s="327" t="s">
        <v>111</v>
      </c>
      <c r="I9" s="415"/>
      <c r="J9" s="39"/>
    </row>
    <row r="10" spans="1:10" s="14" customFormat="1" ht="12.75">
      <c r="A10" s="25"/>
      <c r="B10" s="244"/>
      <c r="C10" s="199"/>
      <c r="D10" s="37"/>
      <c r="E10" s="242" t="s">
        <v>36</v>
      </c>
      <c r="F10" s="243">
        <f>SUM(F12)</f>
        <v>112500</v>
      </c>
      <c r="G10" s="243">
        <f>SUM(G12)</f>
        <v>112500</v>
      </c>
      <c r="H10" s="325">
        <f>SUM(G10*100/F10)</f>
        <v>100</v>
      </c>
      <c r="I10" s="359">
        <f>SUM(I12)</f>
        <v>0</v>
      </c>
      <c r="J10" s="13"/>
    </row>
    <row r="11" spans="1:10" s="14" customFormat="1" ht="12.75">
      <c r="A11" s="25"/>
      <c r="B11" s="244"/>
      <c r="C11" s="15"/>
      <c r="D11" s="27"/>
      <c r="E11" s="249" t="s">
        <v>35</v>
      </c>
      <c r="F11" s="243"/>
      <c r="G11" s="373"/>
      <c r="H11" s="326" t="s">
        <v>111</v>
      </c>
      <c r="I11" s="368"/>
      <c r="J11" s="13"/>
    </row>
    <row r="12" spans="1:10" s="50" customFormat="1" ht="51">
      <c r="A12" s="51"/>
      <c r="B12" s="51"/>
      <c r="C12" s="73"/>
      <c r="D12" s="60">
        <v>6300</v>
      </c>
      <c r="E12" s="47" t="s">
        <v>269</v>
      </c>
      <c r="F12" s="61">
        <v>112500</v>
      </c>
      <c r="G12" s="289">
        <v>112500</v>
      </c>
      <c r="H12" s="321">
        <f>SUM(G12*100/F12)</f>
        <v>100</v>
      </c>
      <c r="I12" s="418">
        <v>0</v>
      </c>
      <c r="J12" s="49"/>
    </row>
    <row r="13" spans="1:10" s="41" customFormat="1" ht="40.5" customHeight="1">
      <c r="A13" s="51"/>
      <c r="B13" s="51"/>
      <c r="C13" s="70"/>
      <c r="D13" s="63" t="s">
        <v>111</v>
      </c>
      <c r="E13" s="64" t="s">
        <v>270</v>
      </c>
      <c r="F13" s="65" t="s">
        <v>111</v>
      </c>
      <c r="G13" s="374"/>
      <c r="H13" s="327" t="s">
        <v>111</v>
      </c>
      <c r="I13" s="415"/>
      <c r="J13" s="39"/>
    </row>
    <row r="14" spans="1:10" s="14" customFormat="1" ht="12.75">
      <c r="A14" s="25"/>
      <c r="B14" s="536">
        <v>1095</v>
      </c>
      <c r="C14" s="13"/>
      <c r="D14" s="13"/>
      <c r="E14" s="58" t="s">
        <v>92</v>
      </c>
      <c r="F14" s="59">
        <f>SUM(F15,F31)</f>
        <v>645195.77</v>
      </c>
      <c r="G14" s="59">
        <f>SUM(G15,G31)</f>
        <v>639196.35</v>
      </c>
      <c r="H14" s="324">
        <f>SUM(G14*100/F14)</f>
        <v>99.07013959499456</v>
      </c>
      <c r="I14" s="417">
        <f>SUM(I22:I30)</f>
        <v>0</v>
      </c>
      <c r="J14" s="13"/>
    </row>
    <row r="15" spans="1:10" s="14" customFormat="1" ht="12.75">
      <c r="A15" s="25"/>
      <c r="B15" s="244"/>
      <c r="C15" s="199"/>
      <c r="D15" s="37"/>
      <c r="E15" s="242" t="s">
        <v>34</v>
      </c>
      <c r="F15" s="243">
        <f>SUM(F17:F27)</f>
        <v>615195.77</v>
      </c>
      <c r="G15" s="295">
        <f>SUM(G17:G27)</f>
        <v>609196.35</v>
      </c>
      <c r="H15" s="325">
        <f>SUM(G15*100/F15)</f>
        <v>99.02479498518008</v>
      </c>
      <c r="I15" s="359">
        <f>SUM(I22:I24)</f>
        <v>0</v>
      </c>
      <c r="J15" s="13"/>
    </row>
    <row r="16" spans="1:10" s="14" customFormat="1" ht="12.75">
      <c r="A16" s="25"/>
      <c r="B16" s="244"/>
      <c r="C16" s="15"/>
      <c r="D16" s="27"/>
      <c r="E16" s="249" t="s">
        <v>35</v>
      </c>
      <c r="F16" s="243"/>
      <c r="G16" s="373"/>
      <c r="H16" s="326" t="s">
        <v>111</v>
      </c>
      <c r="I16" s="368"/>
      <c r="J16" s="13"/>
    </row>
    <row r="17" spans="1:10" s="50" customFormat="1" ht="12.75">
      <c r="A17" s="51"/>
      <c r="B17" s="51"/>
      <c r="C17" s="73"/>
      <c r="D17" s="60">
        <v>690</v>
      </c>
      <c r="E17" s="47" t="s">
        <v>85</v>
      </c>
      <c r="F17" s="61">
        <v>6000</v>
      </c>
      <c r="G17" s="289">
        <v>0</v>
      </c>
      <c r="H17" s="321">
        <f>SUM(G17*100/F17)</f>
        <v>0</v>
      </c>
      <c r="I17" s="418">
        <v>0</v>
      </c>
      <c r="J17" s="49"/>
    </row>
    <row r="18" spans="1:10" s="41" customFormat="1" ht="53.25" customHeight="1">
      <c r="A18" s="103"/>
      <c r="B18" s="103"/>
      <c r="C18" s="70"/>
      <c r="D18" s="63" t="s">
        <v>111</v>
      </c>
      <c r="E18" s="64" t="s">
        <v>39</v>
      </c>
      <c r="F18" s="65" t="s">
        <v>111</v>
      </c>
      <c r="G18" s="374"/>
      <c r="H18" s="353" t="s">
        <v>111</v>
      </c>
      <c r="I18" s="415"/>
      <c r="J18" s="39"/>
    </row>
    <row r="19" spans="1:9" s="109" customFormat="1" ht="12.75">
      <c r="A19" s="105" t="s">
        <v>105</v>
      </c>
      <c r="B19" s="106">
        <v>1</v>
      </c>
      <c r="C19" s="107"/>
      <c r="D19" s="107"/>
      <c r="E19" s="108"/>
      <c r="F19" s="107"/>
      <c r="G19" s="376"/>
      <c r="H19" s="578" t="s">
        <v>111</v>
      </c>
      <c r="I19" s="397"/>
    </row>
    <row r="20" spans="1:9" s="1" customFormat="1" ht="13.5" thickBot="1">
      <c r="A20" s="187"/>
      <c r="B20" s="188"/>
      <c r="C20" s="7"/>
      <c r="D20" s="7"/>
      <c r="E20" s="189"/>
      <c r="F20" s="7"/>
      <c r="G20" s="377"/>
      <c r="H20" s="421" t="s">
        <v>111</v>
      </c>
      <c r="I20" s="398"/>
    </row>
    <row r="21" spans="1:10" s="3" customFormat="1" ht="11.25" customHeight="1" thickBot="1">
      <c r="A21" s="190" t="s">
        <v>75</v>
      </c>
      <c r="B21" s="191" t="s">
        <v>102</v>
      </c>
      <c r="C21" s="771" t="s">
        <v>86</v>
      </c>
      <c r="D21" s="772"/>
      <c r="E21" s="193" t="s">
        <v>74</v>
      </c>
      <c r="F21" s="192" t="s">
        <v>108</v>
      </c>
      <c r="G21" s="208" t="s">
        <v>109</v>
      </c>
      <c r="H21" s="420" t="s">
        <v>110</v>
      </c>
      <c r="I21" s="210" t="s">
        <v>113</v>
      </c>
      <c r="J21" s="6"/>
    </row>
    <row r="22" spans="1:10" s="50" customFormat="1" ht="13.5" customHeight="1">
      <c r="A22" s="51"/>
      <c r="B22" s="51"/>
      <c r="C22" s="73"/>
      <c r="D22" s="60">
        <v>750</v>
      </c>
      <c r="E22" s="74" t="s">
        <v>79</v>
      </c>
      <c r="F22" s="75">
        <v>4627</v>
      </c>
      <c r="G22" s="413">
        <v>4627.58</v>
      </c>
      <c r="H22" s="328">
        <f>SUM(G22*100/F22)</f>
        <v>100.01253511994813</v>
      </c>
      <c r="I22" s="418">
        <v>0</v>
      </c>
      <c r="J22" s="49"/>
    </row>
    <row r="23" spans="1:10" s="41" customFormat="1" ht="12.75">
      <c r="A23" s="51"/>
      <c r="B23" s="51"/>
      <c r="C23" s="49"/>
      <c r="D23" s="49"/>
      <c r="E23" s="76" t="s">
        <v>2</v>
      </c>
      <c r="F23" s="51"/>
      <c r="G23" s="369"/>
      <c r="H23" s="327" t="s">
        <v>111</v>
      </c>
      <c r="I23" s="414"/>
      <c r="J23" s="38"/>
    </row>
    <row r="24" spans="1:10" s="50" customFormat="1" ht="12.75">
      <c r="A24" s="44"/>
      <c r="B24" s="44"/>
      <c r="C24" s="39"/>
      <c r="D24" s="39"/>
      <c r="E24" s="76" t="s">
        <v>57</v>
      </c>
      <c r="F24" s="51"/>
      <c r="G24" s="369"/>
      <c r="H24" s="327" t="s">
        <v>111</v>
      </c>
      <c r="I24" s="414"/>
      <c r="J24" s="49"/>
    </row>
    <row r="25" spans="1:10" s="50" customFormat="1" ht="13.5" customHeight="1">
      <c r="A25" s="51"/>
      <c r="B25" s="51"/>
      <c r="C25" s="49"/>
      <c r="D25" s="49"/>
      <c r="E25" s="76" t="s">
        <v>107</v>
      </c>
      <c r="F25" s="51"/>
      <c r="G25" s="369"/>
      <c r="H25" s="327" t="s">
        <v>111</v>
      </c>
      <c r="I25" s="414"/>
      <c r="J25" s="49"/>
    </row>
    <row r="26" spans="1:10" s="50" customFormat="1" ht="12.75">
      <c r="A26" s="51"/>
      <c r="B26" s="51"/>
      <c r="C26" s="62"/>
      <c r="D26" s="70"/>
      <c r="E26" s="383" t="s">
        <v>112</v>
      </c>
      <c r="F26" s="384"/>
      <c r="G26" s="375"/>
      <c r="H26" s="353" t="s">
        <v>111</v>
      </c>
      <c r="I26" s="410"/>
      <c r="J26" s="49"/>
    </row>
    <row r="27" spans="1:10" s="50" customFormat="1" ht="25.5">
      <c r="A27" s="44"/>
      <c r="B27" s="44"/>
      <c r="C27" s="39"/>
      <c r="D27" s="78">
        <v>2010</v>
      </c>
      <c r="E27" s="54" t="s">
        <v>55</v>
      </c>
      <c r="F27" s="79">
        <v>604568.77</v>
      </c>
      <c r="G27" s="386">
        <v>604568.77</v>
      </c>
      <c r="H27" s="328">
        <f>SUM(G27*100/F27)</f>
        <v>100</v>
      </c>
      <c r="I27" s="414">
        <v>0</v>
      </c>
      <c r="J27" s="49"/>
    </row>
    <row r="28" spans="1:10" s="41" customFormat="1" ht="12.75">
      <c r="A28" s="51"/>
      <c r="B28" s="51"/>
      <c r="C28" s="49"/>
      <c r="D28" s="49"/>
      <c r="E28" s="54" t="s">
        <v>56</v>
      </c>
      <c r="F28" s="49"/>
      <c r="G28" s="369"/>
      <c r="H28" s="327" t="s">
        <v>111</v>
      </c>
      <c r="I28" s="419"/>
      <c r="J28" s="39"/>
    </row>
    <row r="29" spans="1:10" s="41" customFormat="1" ht="12.75">
      <c r="A29" s="51"/>
      <c r="B29" s="51"/>
      <c r="C29" s="49"/>
      <c r="D29" s="49"/>
      <c r="E29" s="54" t="s">
        <v>124</v>
      </c>
      <c r="F29" s="49"/>
      <c r="G29" s="385"/>
      <c r="H29" s="327" t="s">
        <v>111</v>
      </c>
      <c r="I29" s="401"/>
      <c r="J29" s="39"/>
    </row>
    <row r="30" spans="1:10" s="350" customFormat="1" ht="78.75" customHeight="1">
      <c r="A30" s="535"/>
      <c r="B30" s="347"/>
      <c r="C30" s="346"/>
      <c r="D30" s="348"/>
      <c r="E30" s="579" t="s">
        <v>210</v>
      </c>
      <c r="F30" s="351" t="s">
        <v>111</v>
      </c>
      <c r="G30" s="580" t="s">
        <v>111</v>
      </c>
      <c r="H30" s="353" t="s">
        <v>111</v>
      </c>
      <c r="I30" s="393"/>
      <c r="J30" s="349"/>
    </row>
    <row r="31" spans="1:10" s="14" customFormat="1" ht="12.75">
      <c r="A31" s="25"/>
      <c r="B31" s="241"/>
      <c r="C31" s="199"/>
      <c r="D31" s="37"/>
      <c r="E31" s="242" t="s">
        <v>36</v>
      </c>
      <c r="F31" s="243">
        <f>SUM(F33)</f>
        <v>30000</v>
      </c>
      <c r="G31" s="243">
        <f>SUM(G33)</f>
        <v>30000</v>
      </c>
      <c r="H31" s="325">
        <f>SUM(G31*100/F31)</f>
        <v>100</v>
      </c>
      <c r="I31" s="359">
        <f>SUM(I33)</f>
        <v>0</v>
      </c>
      <c r="J31" s="13"/>
    </row>
    <row r="32" spans="1:10" s="14" customFormat="1" ht="12.75">
      <c r="A32" s="25"/>
      <c r="B32" s="244"/>
      <c r="C32" s="15"/>
      <c r="D32" s="27"/>
      <c r="E32" s="249" t="s">
        <v>35</v>
      </c>
      <c r="F32" s="243"/>
      <c r="G32" s="373"/>
      <c r="H32" s="326" t="s">
        <v>111</v>
      </c>
      <c r="I32" s="368"/>
      <c r="J32" s="13"/>
    </row>
    <row r="33" spans="1:10" s="50" customFormat="1" ht="51">
      <c r="A33" s="51"/>
      <c r="B33" s="51"/>
      <c r="C33" s="73"/>
      <c r="D33" s="60">
        <v>6300</v>
      </c>
      <c r="E33" s="47" t="s">
        <v>269</v>
      </c>
      <c r="F33" s="61">
        <v>30000</v>
      </c>
      <c r="G33" s="289">
        <v>30000</v>
      </c>
      <c r="H33" s="321">
        <f>SUM(G33*100/F33)</f>
        <v>100</v>
      </c>
      <c r="I33" s="418">
        <v>0</v>
      </c>
      <c r="J33" s="49"/>
    </row>
    <row r="34" spans="1:10" s="41" customFormat="1" ht="54.75" customHeight="1" thickBot="1">
      <c r="A34" s="299"/>
      <c r="B34" s="299"/>
      <c r="C34" s="80"/>
      <c r="D34" s="549" t="s">
        <v>111</v>
      </c>
      <c r="E34" s="688" t="s">
        <v>271</v>
      </c>
      <c r="F34" s="689" t="s">
        <v>111</v>
      </c>
      <c r="G34" s="690"/>
      <c r="H34" s="668" t="s">
        <v>111</v>
      </c>
      <c r="I34" s="589"/>
      <c r="J34" s="39"/>
    </row>
    <row r="35" spans="1:10" s="41" customFormat="1" ht="12.75">
      <c r="A35" s="516">
        <v>600</v>
      </c>
      <c r="B35" s="214"/>
      <c r="C35" s="221"/>
      <c r="D35" s="214"/>
      <c r="E35" s="219" t="s">
        <v>143</v>
      </c>
      <c r="F35" s="517">
        <f>SUM(F54,F36,)</f>
        <v>4106466.05</v>
      </c>
      <c r="G35" s="517">
        <f>SUM(G54,G36,)</f>
        <v>1863546.37</v>
      </c>
      <c r="H35" s="552">
        <f>SUM(G35*100/F35)</f>
        <v>45.380781122006354</v>
      </c>
      <c r="I35" s="553">
        <f>SUM(I36,I54,)</f>
        <v>0</v>
      </c>
      <c r="J35" s="39"/>
    </row>
    <row r="36" spans="1:10" s="14" customFormat="1" ht="12.75">
      <c r="A36" s="34"/>
      <c r="B36" s="518">
        <v>60016</v>
      </c>
      <c r="C36" s="519"/>
      <c r="D36" s="520"/>
      <c r="E36" s="521" t="s">
        <v>144</v>
      </c>
      <c r="F36" s="522">
        <f>SUM(F37,F44)</f>
        <v>4106466.05</v>
      </c>
      <c r="G36" s="522">
        <f>SUM(G37,G44)</f>
        <v>1863546.37</v>
      </c>
      <c r="H36" s="523">
        <f>SUM(G36*100/F36)</f>
        <v>45.380781122006354</v>
      </c>
      <c r="I36" s="524">
        <f>SUM(I37,I44)</f>
        <v>0</v>
      </c>
      <c r="J36" s="13"/>
    </row>
    <row r="37" spans="1:10" s="14" customFormat="1" ht="12.75">
      <c r="A37" s="11"/>
      <c r="B37" s="293"/>
      <c r="C37" s="199"/>
      <c r="D37" s="37"/>
      <c r="E37" s="294" t="s">
        <v>34</v>
      </c>
      <c r="F37" s="295">
        <f>SUM(F39)</f>
        <v>260</v>
      </c>
      <c r="G37" s="295">
        <f>SUM(G39)</f>
        <v>260.32</v>
      </c>
      <c r="H37" s="325">
        <f>SUM(G37*100/F37)</f>
        <v>100.12307692307692</v>
      </c>
      <c r="I37" s="359">
        <f>SUM(I39)</f>
        <v>0</v>
      </c>
      <c r="J37" s="13"/>
    </row>
    <row r="38" spans="1:10" s="14" customFormat="1" ht="12.75">
      <c r="A38" s="11"/>
      <c r="B38" s="293"/>
      <c r="C38" s="15"/>
      <c r="D38" s="27"/>
      <c r="E38" s="572" t="s">
        <v>35</v>
      </c>
      <c r="F38" s="531"/>
      <c r="G38" s="388"/>
      <c r="H38" s="598" t="s">
        <v>111</v>
      </c>
      <c r="I38" s="422"/>
      <c r="J38" s="13"/>
    </row>
    <row r="39" spans="1:10" s="41" customFormat="1" ht="16.5" customHeight="1">
      <c r="A39" s="55"/>
      <c r="B39" s="44"/>
      <c r="C39" s="66"/>
      <c r="D39" s="599">
        <v>950</v>
      </c>
      <c r="E39" s="600" t="s">
        <v>165</v>
      </c>
      <c r="F39" s="531">
        <v>260</v>
      </c>
      <c r="G39" s="601">
        <v>260.32</v>
      </c>
      <c r="H39" s="328">
        <f>SUM(G39*100/F39)</f>
        <v>100.12307692307692</v>
      </c>
      <c r="I39" s="418">
        <v>0</v>
      </c>
      <c r="J39" s="39"/>
    </row>
    <row r="40" spans="1:10" s="41" customFormat="1" ht="12.75">
      <c r="A40" s="124"/>
      <c r="B40" s="85"/>
      <c r="C40" s="57"/>
      <c r="D40" s="615" t="s">
        <v>111</v>
      </c>
      <c r="E40" s="662" t="s">
        <v>177</v>
      </c>
      <c r="F40" s="663" t="s">
        <v>111</v>
      </c>
      <c r="G40" s="646"/>
      <c r="H40" s="353" t="s">
        <v>111</v>
      </c>
      <c r="I40" s="415"/>
      <c r="J40" s="39"/>
    </row>
    <row r="41" spans="1:10" s="109" customFormat="1" ht="12.75">
      <c r="A41" s="105" t="s">
        <v>105</v>
      </c>
      <c r="B41" s="106">
        <v>2</v>
      </c>
      <c r="C41" s="107"/>
      <c r="D41" s="107"/>
      <c r="E41" s="108"/>
      <c r="F41" s="107"/>
      <c r="G41" s="376"/>
      <c r="H41" s="329" t="s">
        <v>111</v>
      </c>
      <c r="I41" s="397"/>
      <c r="J41" s="107"/>
    </row>
    <row r="42" spans="1:9" s="1" customFormat="1" ht="13.5" thickBot="1">
      <c r="A42" s="5"/>
      <c r="B42" s="4"/>
      <c r="C42" s="2"/>
      <c r="D42" s="2"/>
      <c r="E42" s="10"/>
      <c r="F42" s="2"/>
      <c r="G42" s="287"/>
      <c r="H42" s="330" t="s">
        <v>111</v>
      </c>
      <c r="I42" s="400"/>
    </row>
    <row r="43" spans="1:10" s="3" customFormat="1" ht="11.25" customHeight="1" thickBot="1">
      <c r="A43" s="190" t="s">
        <v>75</v>
      </c>
      <c r="B43" s="191" t="s">
        <v>102</v>
      </c>
      <c r="C43" s="771" t="s">
        <v>86</v>
      </c>
      <c r="D43" s="772"/>
      <c r="E43" s="193" t="s">
        <v>74</v>
      </c>
      <c r="F43" s="192" t="s">
        <v>108</v>
      </c>
      <c r="G43" s="208" t="s">
        <v>109</v>
      </c>
      <c r="H43" s="344" t="s">
        <v>110</v>
      </c>
      <c r="I43" s="210" t="s">
        <v>113</v>
      </c>
      <c r="J43" s="6"/>
    </row>
    <row r="44" spans="1:10" s="14" customFormat="1" ht="12.75">
      <c r="A44" s="25"/>
      <c r="B44" s="390"/>
      <c r="C44" s="15"/>
      <c r="D44" s="27"/>
      <c r="E44" s="391" t="s">
        <v>36</v>
      </c>
      <c r="F44" s="245">
        <f>SUM(F49:F53)</f>
        <v>4106206.05</v>
      </c>
      <c r="G44" s="245">
        <f>SUM(G49:G53)</f>
        <v>1863286.05</v>
      </c>
      <c r="H44" s="327">
        <f>SUM(G44*100/F44)</f>
        <v>45.37731490605543</v>
      </c>
      <c r="I44" s="410">
        <f>SUM(I46,I49)</f>
        <v>0</v>
      </c>
      <c r="J44" s="13"/>
    </row>
    <row r="45" spans="1:10" s="14" customFormat="1" ht="12.75">
      <c r="A45" s="11"/>
      <c r="B45" s="244"/>
      <c r="C45" s="15"/>
      <c r="D45" s="27"/>
      <c r="E45" s="485" t="s">
        <v>35</v>
      </c>
      <c r="F45" s="243"/>
      <c r="G45" s="297"/>
      <c r="H45" s="325" t="s">
        <v>111</v>
      </c>
      <c r="I45" s="360"/>
      <c r="J45" s="13"/>
    </row>
    <row r="46" spans="1:10" s="41" customFormat="1" ht="37.5" customHeight="1" hidden="1">
      <c r="A46" s="44"/>
      <c r="B46" s="316"/>
      <c r="C46" s="66"/>
      <c r="D46" s="110">
        <v>6300</v>
      </c>
      <c r="E46" s="54" t="s">
        <v>145</v>
      </c>
      <c r="F46" s="48">
        <v>0</v>
      </c>
      <c r="G46" s="389">
        <v>0</v>
      </c>
      <c r="H46" s="327" t="e">
        <f>SUM(G46*100/F46)</f>
        <v>#DIV/0!</v>
      </c>
      <c r="I46" s="418">
        <v>0</v>
      </c>
      <c r="J46" s="39"/>
    </row>
    <row r="47" spans="1:10" s="41" customFormat="1" ht="13.5" customHeight="1" hidden="1">
      <c r="A47" s="44"/>
      <c r="B47" s="39"/>
      <c r="C47" s="55"/>
      <c r="D47" s="39"/>
      <c r="E47" s="54" t="s">
        <v>146</v>
      </c>
      <c r="F47" s="44"/>
      <c r="G47" s="39" t="s">
        <v>111</v>
      </c>
      <c r="H47" s="327" t="s">
        <v>111</v>
      </c>
      <c r="I47" s="396"/>
      <c r="J47" s="39"/>
    </row>
    <row r="48" spans="1:10" s="350" customFormat="1" ht="53.25" customHeight="1" hidden="1">
      <c r="A48" s="535"/>
      <c r="B48" s="349"/>
      <c r="C48" s="537"/>
      <c r="D48" s="594"/>
      <c r="E48" s="596" t="s">
        <v>168</v>
      </c>
      <c r="F48" s="595" t="s">
        <v>111</v>
      </c>
      <c r="G48" s="593" t="s">
        <v>111</v>
      </c>
      <c r="H48" s="327" t="s">
        <v>111</v>
      </c>
      <c r="I48" s="401"/>
      <c r="J48" s="349"/>
    </row>
    <row r="49" spans="1:10" s="41" customFormat="1" ht="37.5" customHeight="1">
      <c r="A49" s="44"/>
      <c r="B49" s="316"/>
      <c r="C49" s="39"/>
      <c r="D49" s="78">
        <v>6330</v>
      </c>
      <c r="E49" s="54" t="s">
        <v>147</v>
      </c>
      <c r="F49" s="576">
        <v>2581408</v>
      </c>
      <c r="G49" s="577">
        <v>0</v>
      </c>
      <c r="H49" s="327">
        <f>SUM(G49*100/F49)</f>
        <v>0</v>
      </c>
      <c r="I49" s="414">
        <v>0</v>
      </c>
      <c r="J49" s="39"/>
    </row>
    <row r="50" spans="1:10" s="350" customFormat="1" ht="66" customHeight="1">
      <c r="A50" s="535"/>
      <c r="B50" s="594"/>
      <c r="C50" s="348"/>
      <c r="D50" s="348"/>
      <c r="E50" s="527" t="s">
        <v>225</v>
      </c>
      <c r="F50" s="525" t="s">
        <v>111</v>
      </c>
      <c r="G50" s="351" t="s">
        <v>111</v>
      </c>
      <c r="H50" s="353" t="s">
        <v>111</v>
      </c>
      <c r="I50" s="393"/>
      <c r="J50" s="349"/>
    </row>
    <row r="51" spans="1:10" s="41" customFormat="1" ht="51">
      <c r="A51" s="44"/>
      <c r="B51" s="316"/>
      <c r="C51" s="39"/>
      <c r="D51" s="78">
        <v>6350</v>
      </c>
      <c r="E51" s="54" t="s">
        <v>272</v>
      </c>
      <c r="F51" s="576">
        <v>300000</v>
      </c>
      <c r="G51" s="577">
        <v>638488</v>
      </c>
      <c r="H51" s="327">
        <f>SUM(G51*100/F51)</f>
        <v>212.82933333333332</v>
      </c>
      <c r="I51" s="414">
        <v>0</v>
      </c>
      <c r="J51" s="39"/>
    </row>
    <row r="52" spans="1:10" s="350" customFormat="1" ht="42" customHeight="1">
      <c r="A52" s="535"/>
      <c r="B52" s="594"/>
      <c r="C52" s="346"/>
      <c r="D52" s="348"/>
      <c r="E52" s="527" t="s">
        <v>274</v>
      </c>
      <c r="F52" s="525" t="s">
        <v>111</v>
      </c>
      <c r="G52" s="351" t="s">
        <v>111</v>
      </c>
      <c r="H52" s="353" t="s">
        <v>111</v>
      </c>
      <c r="I52" s="393"/>
      <c r="J52" s="349"/>
    </row>
    <row r="53" spans="1:10" s="711" customFormat="1" ht="39" thickBot="1">
      <c r="A53" s="712"/>
      <c r="B53" s="713"/>
      <c r="C53" s="714"/>
      <c r="D53" s="715">
        <v>6680</v>
      </c>
      <c r="E53" s="570" t="s">
        <v>273</v>
      </c>
      <c r="F53" s="716">
        <v>1224798.05</v>
      </c>
      <c r="G53" s="717">
        <v>1224798.05</v>
      </c>
      <c r="H53" s="718">
        <f>SUM(G53*100/F53)</f>
        <v>100</v>
      </c>
      <c r="I53" s="719">
        <v>0</v>
      </c>
      <c r="J53" s="710"/>
    </row>
    <row r="54" spans="1:10" s="14" customFormat="1" ht="12.75" hidden="1">
      <c r="A54" s="25"/>
      <c r="B54" s="664">
        <v>60095</v>
      </c>
      <c r="C54" s="35"/>
      <c r="D54" s="15"/>
      <c r="E54" s="157" t="s">
        <v>192</v>
      </c>
      <c r="F54" s="665">
        <f>SUM(F55)</f>
        <v>0</v>
      </c>
      <c r="G54" s="665">
        <f>SUM(G55)</f>
        <v>0</v>
      </c>
      <c r="H54" s="666" t="s">
        <v>111</v>
      </c>
      <c r="I54" s="667">
        <f>SUM(I55)</f>
        <v>0</v>
      </c>
      <c r="J54" s="13"/>
    </row>
    <row r="55" spans="1:10" s="14" customFormat="1" ht="12.75" hidden="1">
      <c r="A55" s="11"/>
      <c r="B55" s="293"/>
      <c r="C55" s="199"/>
      <c r="D55" s="37"/>
      <c r="E55" s="294" t="s">
        <v>34</v>
      </c>
      <c r="F55" s="295">
        <f>SUM(F57)</f>
        <v>0</v>
      </c>
      <c r="G55" s="295">
        <f>SUM(G57)</f>
        <v>0</v>
      </c>
      <c r="H55" s="597" t="s">
        <v>111</v>
      </c>
      <c r="I55" s="359">
        <f>SUM(I57)</f>
        <v>0</v>
      </c>
      <c r="J55" s="13"/>
    </row>
    <row r="56" spans="1:10" s="14" customFormat="1" ht="12.75" hidden="1">
      <c r="A56" s="11"/>
      <c r="B56" s="293"/>
      <c r="C56" s="15"/>
      <c r="D56" s="27"/>
      <c r="E56" s="572" t="s">
        <v>35</v>
      </c>
      <c r="F56" s="531"/>
      <c r="G56" s="388"/>
      <c r="H56" s="598" t="s">
        <v>111</v>
      </c>
      <c r="I56" s="422"/>
      <c r="J56" s="13"/>
    </row>
    <row r="57" spans="1:10" s="41" customFormat="1" ht="14.25" customHeight="1" hidden="1">
      <c r="A57" s="55"/>
      <c r="B57" s="44"/>
      <c r="C57" s="66"/>
      <c r="D57" s="599">
        <v>950</v>
      </c>
      <c r="E57" s="600" t="s">
        <v>165</v>
      </c>
      <c r="F57" s="531">
        <v>0</v>
      </c>
      <c r="G57" s="601">
        <v>0</v>
      </c>
      <c r="H57" s="352" t="s">
        <v>111</v>
      </c>
      <c r="I57" s="418">
        <v>0</v>
      </c>
      <c r="J57" s="39"/>
    </row>
    <row r="58" spans="1:10" s="41" customFormat="1" ht="13.5" hidden="1" thickBot="1">
      <c r="A58" s="303"/>
      <c r="B58" s="505"/>
      <c r="C58" s="315"/>
      <c r="D58" s="602" t="s">
        <v>111</v>
      </c>
      <c r="E58" s="603" t="s">
        <v>177</v>
      </c>
      <c r="F58" s="604" t="s">
        <v>111</v>
      </c>
      <c r="G58" s="605"/>
      <c r="H58" s="606" t="s">
        <v>111</v>
      </c>
      <c r="I58" s="589"/>
      <c r="J58" s="39"/>
    </row>
    <row r="59" spans="1:10" s="41" customFormat="1" ht="12.75">
      <c r="A59" s="270">
        <v>700</v>
      </c>
      <c r="B59" s="214"/>
      <c r="C59" s="221"/>
      <c r="D59" s="214"/>
      <c r="E59" s="219" t="s">
        <v>91</v>
      </c>
      <c r="F59" s="222">
        <f>SUM(F91,F60,F82)</f>
        <v>2516638.79</v>
      </c>
      <c r="G59" s="222">
        <f>SUM(G91,G60,G82)</f>
        <v>2294821.2700000005</v>
      </c>
      <c r="H59" s="332">
        <f>SUM(G59*100/F59)</f>
        <v>91.18596117641502</v>
      </c>
      <c r="I59" s="429">
        <f>SUM(I60,I91,I82)</f>
        <v>1134962.72</v>
      </c>
      <c r="J59" s="39"/>
    </row>
    <row r="60" spans="1:10" s="14" customFormat="1" ht="12.75">
      <c r="A60" s="34"/>
      <c r="B60" s="81">
        <v>70005</v>
      </c>
      <c r="C60" s="12"/>
      <c r="D60" s="29"/>
      <c r="E60" s="42" t="s">
        <v>60</v>
      </c>
      <c r="F60" s="82">
        <f>SUM(F77,F61)</f>
        <v>2390941</v>
      </c>
      <c r="G60" s="406">
        <f>SUM(G77,G61)</f>
        <v>2195708.3200000003</v>
      </c>
      <c r="H60" s="334">
        <f>SUM(G60*100/F60)</f>
        <v>91.83448357780473</v>
      </c>
      <c r="I60" s="430">
        <f>SUM(I77,I61)</f>
        <v>879032.7100000001</v>
      </c>
      <c r="J60" s="13"/>
    </row>
    <row r="61" spans="1:10" s="14" customFormat="1" ht="12.75">
      <c r="A61" s="25"/>
      <c r="B61" s="241"/>
      <c r="C61" s="199"/>
      <c r="D61" s="37"/>
      <c r="E61" s="242" t="s">
        <v>34</v>
      </c>
      <c r="F61" s="243">
        <f>SUM(F63:F75)</f>
        <v>1147333</v>
      </c>
      <c r="G61" s="243">
        <f>SUM(G63:G75)</f>
        <v>1212969.76</v>
      </c>
      <c r="H61" s="321">
        <f>SUM(G61*100/F61)</f>
        <v>105.72081165624975</v>
      </c>
      <c r="I61" s="359">
        <f>SUM(I63:I74,I75,)</f>
        <v>867302.4900000001</v>
      </c>
      <c r="J61" s="13"/>
    </row>
    <row r="62" spans="1:10" s="14" customFormat="1" ht="12.75">
      <c r="A62" s="11"/>
      <c r="B62" s="244"/>
      <c r="C62" s="15"/>
      <c r="D62" s="27"/>
      <c r="E62" s="249" t="s">
        <v>35</v>
      </c>
      <c r="F62" s="243"/>
      <c r="G62" s="373"/>
      <c r="H62" s="321" t="s">
        <v>111</v>
      </c>
      <c r="I62" s="368"/>
      <c r="J62" s="13"/>
    </row>
    <row r="63" spans="1:10" s="41" customFormat="1" ht="24.75" customHeight="1">
      <c r="A63" s="55"/>
      <c r="B63" s="44"/>
      <c r="C63" s="66"/>
      <c r="D63" s="607">
        <v>470</v>
      </c>
      <c r="E63" s="608" t="s">
        <v>156</v>
      </c>
      <c r="F63" s="490">
        <v>1083</v>
      </c>
      <c r="G63" s="424">
        <v>1063</v>
      </c>
      <c r="H63" s="321">
        <f>SUM(G63*100/F63)</f>
        <v>98.15327793167128</v>
      </c>
      <c r="I63" s="418">
        <v>0</v>
      </c>
      <c r="J63" s="39"/>
    </row>
    <row r="64" spans="1:10" s="50" customFormat="1" ht="12.75">
      <c r="A64" s="55"/>
      <c r="B64" s="44"/>
      <c r="C64" s="66"/>
      <c r="D64" s="67">
        <v>550</v>
      </c>
      <c r="E64" s="68" t="s">
        <v>148</v>
      </c>
      <c r="F64" s="83">
        <v>196548</v>
      </c>
      <c r="G64" s="424">
        <v>196553.36</v>
      </c>
      <c r="H64" s="321">
        <f>SUM(G64*100/F64)</f>
        <v>100.00272706921464</v>
      </c>
      <c r="I64" s="418">
        <v>46997.69</v>
      </c>
      <c r="J64" s="49"/>
    </row>
    <row r="65" spans="1:10" s="41" customFormat="1" ht="12.75">
      <c r="A65" s="62"/>
      <c r="B65" s="103"/>
      <c r="C65" s="62"/>
      <c r="D65" s="90"/>
      <c r="E65" s="534" t="s">
        <v>149</v>
      </c>
      <c r="F65" s="103"/>
      <c r="G65" s="378"/>
      <c r="H65" s="333" t="s">
        <v>111</v>
      </c>
      <c r="I65" s="415"/>
      <c r="J65" s="39"/>
    </row>
    <row r="66" spans="1:10" s="109" customFormat="1" ht="12.75">
      <c r="A66" s="105" t="s">
        <v>105</v>
      </c>
      <c r="B66" s="106">
        <v>3</v>
      </c>
      <c r="C66" s="107"/>
      <c r="D66" s="107"/>
      <c r="E66" s="108"/>
      <c r="F66" s="107"/>
      <c r="G66" s="376"/>
      <c r="H66" s="329" t="s">
        <v>111</v>
      </c>
      <c r="I66" s="397"/>
      <c r="J66" s="107"/>
    </row>
    <row r="67" spans="1:9" s="1" customFormat="1" ht="13.5" thickBot="1">
      <c r="A67" s="5"/>
      <c r="B67" s="4"/>
      <c r="C67" s="2"/>
      <c r="D67" s="2"/>
      <c r="E67" s="10"/>
      <c r="F67" s="2"/>
      <c r="G67" s="287"/>
      <c r="H67" s="330" t="s">
        <v>111</v>
      </c>
      <c r="I67" s="400"/>
    </row>
    <row r="68" spans="1:10" s="3" customFormat="1" ht="11.25" customHeight="1" thickBot="1">
      <c r="A68" s="190" t="s">
        <v>75</v>
      </c>
      <c r="B68" s="191" t="s">
        <v>102</v>
      </c>
      <c r="C68" s="771" t="s">
        <v>86</v>
      </c>
      <c r="D68" s="772"/>
      <c r="E68" s="193" t="s">
        <v>74</v>
      </c>
      <c r="F68" s="192" t="s">
        <v>108</v>
      </c>
      <c r="G68" s="208" t="s">
        <v>109</v>
      </c>
      <c r="H68" s="344" t="s">
        <v>110</v>
      </c>
      <c r="I68" s="210" t="s">
        <v>113</v>
      </c>
      <c r="J68" s="6"/>
    </row>
    <row r="69" spans="1:10" s="50" customFormat="1" ht="12" customHeight="1">
      <c r="A69" s="51"/>
      <c r="B69" s="53"/>
      <c r="C69" s="49"/>
      <c r="D69" s="88">
        <v>750</v>
      </c>
      <c r="E69" s="84" t="s">
        <v>79</v>
      </c>
      <c r="F69" s="89">
        <v>930700</v>
      </c>
      <c r="G69" s="425">
        <v>994144.85</v>
      </c>
      <c r="H69" s="331">
        <f>SUM(G69*100/F69)</f>
        <v>106.81689588481788</v>
      </c>
      <c r="I69" s="414">
        <v>659979.34</v>
      </c>
      <c r="J69" s="49"/>
    </row>
    <row r="70" spans="1:10" s="50" customFormat="1" ht="12.75" customHeight="1">
      <c r="A70" s="52"/>
      <c r="B70" s="51"/>
      <c r="C70" s="49"/>
      <c r="D70" s="53"/>
      <c r="E70" s="84" t="s">
        <v>2</v>
      </c>
      <c r="F70" s="51"/>
      <c r="G70" s="287"/>
      <c r="H70" s="331" t="s">
        <v>111</v>
      </c>
      <c r="I70" s="414"/>
      <c r="J70" s="49"/>
    </row>
    <row r="71" spans="1:10" s="50" customFormat="1" ht="12.75">
      <c r="A71" s="52"/>
      <c r="B71" s="51"/>
      <c r="C71" s="49"/>
      <c r="D71" s="53"/>
      <c r="E71" s="84" t="s">
        <v>57</v>
      </c>
      <c r="F71" s="51"/>
      <c r="G71" s="287"/>
      <c r="H71" s="331" t="s">
        <v>111</v>
      </c>
      <c r="I71" s="414"/>
      <c r="J71" s="49"/>
    </row>
    <row r="72" spans="1:10" s="50" customFormat="1" ht="12" customHeight="1">
      <c r="A72" s="52"/>
      <c r="B72" s="51"/>
      <c r="C72" s="49"/>
      <c r="D72" s="53"/>
      <c r="E72" s="84" t="s">
        <v>107</v>
      </c>
      <c r="F72" s="51"/>
      <c r="G72" s="287"/>
      <c r="H72" s="331" t="s">
        <v>111</v>
      </c>
      <c r="I72" s="414"/>
      <c r="J72" s="49"/>
    </row>
    <row r="73" spans="1:10" s="50" customFormat="1" ht="51">
      <c r="A73" s="51"/>
      <c r="B73" s="53"/>
      <c r="C73" s="70"/>
      <c r="D73" s="90"/>
      <c r="E73" s="545" t="s">
        <v>295</v>
      </c>
      <c r="F73" s="87"/>
      <c r="G73" s="378"/>
      <c r="H73" s="333"/>
      <c r="I73" s="410"/>
      <c r="J73" s="49"/>
    </row>
    <row r="74" spans="1:10" s="41" customFormat="1" ht="12.75">
      <c r="A74" s="44"/>
      <c r="B74" s="316"/>
      <c r="C74" s="178"/>
      <c r="D74" s="262">
        <v>920</v>
      </c>
      <c r="E74" s="609" t="s">
        <v>106</v>
      </c>
      <c r="F74" s="265">
        <v>9002</v>
      </c>
      <c r="G74" s="264">
        <v>9918.6</v>
      </c>
      <c r="H74" s="321">
        <f>SUM(G74*100/F74)</f>
        <v>110.18218173739169</v>
      </c>
      <c r="I74" s="360">
        <v>159557.17</v>
      </c>
      <c r="J74" s="39"/>
    </row>
    <row r="75" spans="1:10" s="50" customFormat="1" ht="12.75">
      <c r="A75" s="51"/>
      <c r="B75" s="53"/>
      <c r="C75" s="49"/>
      <c r="D75" s="88">
        <v>970</v>
      </c>
      <c r="E75" s="84" t="s">
        <v>82</v>
      </c>
      <c r="F75" s="96">
        <v>10000</v>
      </c>
      <c r="G75" s="426">
        <v>11289.95</v>
      </c>
      <c r="H75" s="321">
        <f>SUM(G75*100/F75)</f>
        <v>112.8995</v>
      </c>
      <c r="I75" s="418">
        <v>768.29</v>
      </c>
      <c r="J75" s="49"/>
    </row>
    <row r="76" spans="1:10" s="50" customFormat="1" ht="39" customHeight="1">
      <c r="A76" s="51"/>
      <c r="B76" s="90"/>
      <c r="C76" s="70"/>
      <c r="D76" s="71"/>
      <c r="E76" s="545" t="s">
        <v>178</v>
      </c>
      <c r="F76" s="97"/>
      <c r="G76" s="379"/>
      <c r="H76" s="333" t="s">
        <v>111</v>
      </c>
      <c r="I76" s="410"/>
      <c r="J76" s="49"/>
    </row>
    <row r="77" spans="1:10" s="14" customFormat="1" ht="12.75">
      <c r="A77" s="25"/>
      <c r="B77" s="241"/>
      <c r="C77" s="199"/>
      <c r="D77" s="37"/>
      <c r="E77" s="242" t="s">
        <v>36</v>
      </c>
      <c r="F77" s="243">
        <f>SUM(F79:F81)</f>
        <v>1243608</v>
      </c>
      <c r="G77" s="243">
        <f>SUM(G79:G81)</f>
        <v>982738.56</v>
      </c>
      <c r="H77" s="321">
        <f>SUM(G77*100/F77)</f>
        <v>79.02317772159716</v>
      </c>
      <c r="I77" s="359">
        <f>SUM(I79:I81)</f>
        <v>11730.22</v>
      </c>
      <c r="J77" s="13"/>
    </row>
    <row r="78" spans="1:10" s="14" customFormat="1" ht="12.75">
      <c r="A78" s="11"/>
      <c r="B78" s="244"/>
      <c r="C78" s="15"/>
      <c r="D78" s="27"/>
      <c r="E78" s="249" t="s">
        <v>35</v>
      </c>
      <c r="F78" s="243"/>
      <c r="G78" s="297"/>
      <c r="H78" s="321" t="s">
        <v>111</v>
      </c>
      <c r="I78" s="368"/>
      <c r="J78" s="13"/>
    </row>
    <row r="79" spans="1:10" s="50" customFormat="1" ht="38.25">
      <c r="A79" s="52"/>
      <c r="B79" s="51"/>
      <c r="C79" s="92"/>
      <c r="D79" s="93">
        <v>760</v>
      </c>
      <c r="E79" s="94" t="s">
        <v>297</v>
      </c>
      <c r="F79" s="243">
        <v>40000</v>
      </c>
      <c r="G79" s="427">
        <v>38356.89</v>
      </c>
      <c r="H79" s="335">
        <f>SUM(G79*100/F79)</f>
        <v>95.892225</v>
      </c>
      <c r="I79" s="360">
        <v>10799.22</v>
      </c>
      <c r="J79" s="49"/>
    </row>
    <row r="80" spans="1:10" s="50" customFormat="1" ht="25.5">
      <c r="A80" s="52"/>
      <c r="B80" s="51"/>
      <c r="C80" s="92"/>
      <c r="D80" s="93">
        <v>770</v>
      </c>
      <c r="E80" s="94" t="s">
        <v>114</v>
      </c>
      <c r="F80" s="243">
        <v>1000000</v>
      </c>
      <c r="G80" s="427">
        <v>740773</v>
      </c>
      <c r="H80" s="335">
        <f>SUM(G80*100/F80)</f>
        <v>74.0773</v>
      </c>
      <c r="I80" s="360">
        <v>0</v>
      </c>
      <c r="J80" s="49"/>
    </row>
    <row r="81" spans="1:10" s="50" customFormat="1" ht="39.75" customHeight="1">
      <c r="A81" s="52"/>
      <c r="B81" s="103"/>
      <c r="C81" s="92"/>
      <c r="D81" s="93">
        <v>800</v>
      </c>
      <c r="E81" s="94" t="s">
        <v>226</v>
      </c>
      <c r="F81" s="243">
        <v>203608</v>
      </c>
      <c r="G81" s="427">
        <v>203608.67</v>
      </c>
      <c r="H81" s="335">
        <f>SUM(G81*100/F81)</f>
        <v>100.00032906369101</v>
      </c>
      <c r="I81" s="360">
        <v>931</v>
      </c>
      <c r="J81" s="49"/>
    </row>
    <row r="82" spans="1:10" s="14" customFormat="1" ht="12.75">
      <c r="A82" s="25"/>
      <c r="B82" s="98">
        <v>70022</v>
      </c>
      <c r="C82" s="32"/>
      <c r="D82" s="33"/>
      <c r="E82" s="99" t="s">
        <v>227</v>
      </c>
      <c r="F82" s="100">
        <f>SUM(F83)</f>
        <v>88910.79</v>
      </c>
      <c r="G82" s="100">
        <f>SUM(G83)</f>
        <v>61999.1</v>
      </c>
      <c r="H82" s="358">
        <f>SUM(G82*100/F82)</f>
        <v>69.73180645453719</v>
      </c>
      <c r="I82" s="515">
        <f>SUM(I83)</f>
        <v>0</v>
      </c>
      <c r="J82" s="13"/>
    </row>
    <row r="83" spans="1:10" s="14" customFormat="1" ht="12.75">
      <c r="A83" s="25"/>
      <c r="B83" s="241"/>
      <c r="C83" s="199"/>
      <c r="D83" s="37"/>
      <c r="E83" s="242" t="s">
        <v>34</v>
      </c>
      <c r="F83" s="243">
        <f>SUM(F85:F89)</f>
        <v>88910.79</v>
      </c>
      <c r="G83" s="243">
        <f>SUM(G85:G89)</f>
        <v>61999.1</v>
      </c>
      <c r="H83" s="358">
        <f>SUM(G83*100/F83)</f>
        <v>69.73180645453719</v>
      </c>
      <c r="I83" s="295">
        <f>SUM(I85:I89)</f>
        <v>0</v>
      </c>
      <c r="J83" s="13"/>
    </row>
    <row r="84" spans="1:10" s="14" customFormat="1" ht="12.75">
      <c r="A84" s="25"/>
      <c r="B84" s="241"/>
      <c r="C84" s="15"/>
      <c r="D84" s="27"/>
      <c r="E84" s="249" t="s">
        <v>35</v>
      </c>
      <c r="F84" s="243"/>
      <c r="G84" s="297"/>
      <c r="H84" s="358" t="s">
        <v>111</v>
      </c>
      <c r="I84" s="368"/>
      <c r="J84" s="13"/>
    </row>
    <row r="85" spans="1:10" s="41" customFormat="1" ht="12.75">
      <c r="A85" s="124"/>
      <c r="B85" s="85"/>
      <c r="C85" s="178"/>
      <c r="D85" s="262">
        <v>920</v>
      </c>
      <c r="E85" s="609" t="s">
        <v>229</v>
      </c>
      <c r="F85" s="265">
        <v>0</v>
      </c>
      <c r="G85" s="264">
        <v>0.22</v>
      </c>
      <c r="H85" s="670" t="s">
        <v>111</v>
      </c>
      <c r="I85" s="360">
        <v>0</v>
      </c>
      <c r="J85" s="39"/>
    </row>
    <row r="86" spans="1:9" s="1" customFormat="1" ht="12.75">
      <c r="A86" s="5" t="s">
        <v>105</v>
      </c>
      <c r="B86" s="4">
        <v>4</v>
      </c>
      <c r="C86" s="2"/>
      <c r="D86" s="2"/>
      <c r="E86" s="10"/>
      <c r="F86" s="2"/>
      <c r="G86" s="287"/>
      <c r="H86" s="329" t="s">
        <v>111</v>
      </c>
      <c r="I86" s="400"/>
    </row>
    <row r="87" spans="1:9" s="1" customFormat="1" ht="13.5" thickBot="1">
      <c r="A87" s="5"/>
      <c r="B87" s="4"/>
      <c r="C87" s="2"/>
      <c r="D87" s="2"/>
      <c r="E87" s="10"/>
      <c r="F87" s="2"/>
      <c r="G87" s="287"/>
      <c r="H87" s="330" t="s">
        <v>111</v>
      </c>
      <c r="I87" s="400"/>
    </row>
    <row r="88" spans="1:10" s="3" customFormat="1" ht="11.25" customHeight="1" thickBot="1">
      <c r="A88" s="190" t="s">
        <v>75</v>
      </c>
      <c r="B88" s="251" t="s">
        <v>102</v>
      </c>
      <c r="C88" s="771" t="s">
        <v>86</v>
      </c>
      <c r="D88" s="772"/>
      <c r="E88" s="193" t="s">
        <v>74</v>
      </c>
      <c r="F88" s="192" t="s">
        <v>108</v>
      </c>
      <c r="G88" s="208" t="s">
        <v>109</v>
      </c>
      <c r="H88" s="343" t="s">
        <v>110</v>
      </c>
      <c r="I88" s="210" t="s">
        <v>113</v>
      </c>
      <c r="J88" s="6"/>
    </row>
    <row r="89" spans="1:10" s="41" customFormat="1" ht="12.75">
      <c r="A89" s="44"/>
      <c r="B89" s="316"/>
      <c r="C89" s="39"/>
      <c r="D89" s="88">
        <v>970</v>
      </c>
      <c r="E89" s="84" t="s">
        <v>82</v>
      </c>
      <c r="F89" s="96">
        <v>88910.79</v>
      </c>
      <c r="G89" s="426">
        <v>61998.88</v>
      </c>
      <c r="H89" s="352">
        <f>SUM(G89*100/F89)</f>
        <v>69.73155901550307</v>
      </c>
      <c r="I89" s="418">
        <v>0</v>
      </c>
      <c r="J89" s="39"/>
    </row>
    <row r="90" spans="1:10" s="41" customFormat="1" ht="51.75" customHeight="1">
      <c r="A90" s="44"/>
      <c r="B90" s="124"/>
      <c r="C90" s="57"/>
      <c r="D90" s="71"/>
      <c r="E90" s="545" t="s">
        <v>228</v>
      </c>
      <c r="F90" s="97"/>
      <c r="G90" s="379"/>
      <c r="H90" s="362" t="s">
        <v>111</v>
      </c>
      <c r="I90" s="410"/>
      <c r="J90" s="39"/>
    </row>
    <row r="91" spans="1:10" s="14" customFormat="1" ht="12.75">
      <c r="A91" s="25"/>
      <c r="B91" s="98">
        <v>70095</v>
      </c>
      <c r="C91" s="32"/>
      <c r="D91" s="33"/>
      <c r="E91" s="99" t="s">
        <v>92</v>
      </c>
      <c r="F91" s="100">
        <f>SUM(F92)</f>
        <v>36787</v>
      </c>
      <c r="G91" s="100">
        <f>SUM(G92)</f>
        <v>37113.850000000006</v>
      </c>
      <c r="H91" s="335">
        <f>SUM(G91*100/F91)</f>
        <v>100.88849321771279</v>
      </c>
      <c r="I91" s="515">
        <f>SUM(I92)</f>
        <v>255930.00999999998</v>
      </c>
      <c r="J91" s="13"/>
    </row>
    <row r="92" spans="1:10" s="14" customFormat="1" ht="12.75">
      <c r="A92" s="25"/>
      <c r="B92" s="241"/>
      <c r="C92" s="199"/>
      <c r="D92" s="37"/>
      <c r="E92" s="242" t="s">
        <v>34</v>
      </c>
      <c r="F92" s="243">
        <f>SUM(F94:F97)</f>
        <v>36787</v>
      </c>
      <c r="G92" s="243">
        <f>SUM(G94:G97)</f>
        <v>37113.850000000006</v>
      </c>
      <c r="H92" s="335">
        <f>SUM(G92*100/F92)</f>
        <v>100.88849321771279</v>
      </c>
      <c r="I92" s="295">
        <f>SUM(I94:I96)</f>
        <v>255930.00999999998</v>
      </c>
      <c r="J92" s="13"/>
    </row>
    <row r="93" spans="1:10" s="14" customFormat="1" ht="12.75">
      <c r="A93" s="25"/>
      <c r="B93" s="241"/>
      <c r="C93" s="15"/>
      <c r="D93" s="27"/>
      <c r="E93" s="249" t="s">
        <v>35</v>
      </c>
      <c r="F93" s="243"/>
      <c r="G93" s="297"/>
      <c r="H93" s="358" t="s">
        <v>111</v>
      </c>
      <c r="I93" s="368"/>
      <c r="J93" s="13"/>
    </row>
    <row r="94" spans="1:10" s="41" customFormat="1" ht="25.5">
      <c r="A94" s="44"/>
      <c r="B94" s="316"/>
      <c r="C94" s="178"/>
      <c r="D94" s="262">
        <v>920</v>
      </c>
      <c r="E94" s="609" t="s">
        <v>193</v>
      </c>
      <c r="F94" s="265">
        <v>2000</v>
      </c>
      <c r="G94" s="264">
        <v>2000</v>
      </c>
      <c r="H94" s="321">
        <f>SUM(G94*100/F94)</f>
        <v>100</v>
      </c>
      <c r="I94" s="360">
        <v>27831.71</v>
      </c>
      <c r="J94" s="39"/>
    </row>
    <row r="95" spans="1:10" s="41" customFormat="1" ht="38.25">
      <c r="A95" s="44"/>
      <c r="B95" s="39"/>
      <c r="C95" s="170"/>
      <c r="D95" s="262">
        <v>940</v>
      </c>
      <c r="E95" s="263" t="s">
        <v>230</v>
      </c>
      <c r="F95" s="265">
        <v>20287</v>
      </c>
      <c r="G95" s="426">
        <v>20287.31</v>
      </c>
      <c r="H95" s="321">
        <f>SUM(G95*100/F95)</f>
        <v>100.00152807216445</v>
      </c>
      <c r="I95" s="418">
        <v>0</v>
      </c>
      <c r="J95" s="39"/>
    </row>
    <row r="96" spans="1:10" s="50" customFormat="1" ht="12.75">
      <c r="A96" s="44"/>
      <c r="B96" s="39"/>
      <c r="C96" s="40"/>
      <c r="D96" s="159">
        <v>970</v>
      </c>
      <c r="E96" s="568" t="s">
        <v>221</v>
      </c>
      <c r="F96" s="569">
        <v>14500</v>
      </c>
      <c r="G96" s="428">
        <v>14826.54</v>
      </c>
      <c r="H96" s="321">
        <f>SUM(G96*100/F96)</f>
        <v>102.252</v>
      </c>
      <c r="I96" s="418">
        <v>228098.3</v>
      </c>
      <c r="J96" s="49"/>
    </row>
    <row r="97" spans="1:10" s="41" customFormat="1" ht="26.25" thickBot="1">
      <c r="A97" s="299"/>
      <c r="B97" s="80"/>
      <c r="C97" s="742"/>
      <c r="D97" s="743"/>
      <c r="E97" s="744" t="s">
        <v>172</v>
      </c>
      <c r="F97" s="745"/>
      <c r="G97" s="746"/>
      <c r="H97" s="737" t="s">
        <v>111</v>
      </c>
      <c r="I97" s="399"/>
      <c r="J97" s="39"/>
    </row>
    <row r="98" spans="1:10" s="41" customFormat="1" ht="13.5" hidden="1" thickBot="1">
      <c r="A98" s="502">
        <v>710</v>
      </c>
      <c r="B98" s="738"/>
      <c r="C98" s="739"/>
      <c r="D98" s="230"/>
      <c r="E98" s="494" t="s">
        <v>133</v>
      </c>
      <c r="F98" s="740">
        <f>SUM(F99)</f>
        <v>0</v>
      </c>
      <c r="G98" s="740">
        <f>SUM(G99)</f>
        <v>0</v>
      </c>
      <c r="H98" s="554" t="s">
        <v>111</v>
      </c>
      <c r="I98" s="741">
        <f>SUM(I99,I109)</f>
        <v>0</v>
      </c>
      <c r="J98" s="39"/>
    </row>
    <row r="99" spans="1:10" s="14" customFormat="1" ht="12.75" hidden="1">
      <c r="A99" s="25"/>
      <c r="B99" s="98">
        <v>71004</v>
      </c>
      <c r="C99" s="32"/>
      <c r="D99" s="33"/>
      <c r="E99" s="99" t="s">
        <v>134</v>
      </c>
      <c r="F99" s="100">
        <f>SUM(F100)</f>
        <v>0</v>
      </c>
      <c r="G99" s="100">
        <f>SUM(G100)</f>
        <v>0</v>
      </c>
      <c r="H99" s="355" t="s">
        <v>111</v>
      </c>
      <c r="I99" s="493">
        <f>SUM(I100)</f>
        <v>0</v>
      </c>
      <c r="J99" s="13"/>
    </row>
    <row r="100" spans="1:10" s="14" customFormat="1" ht="12.75" hidden="1">
      <c r="A100" s="11"/>
      <c r="B100" s="244"/>
      <c r="C100" s="199"/>
      <c r="D100" s="37"/>
      <c r="E100" s="242" t="s">
        <v>34</v>
      </c>
      <c r="F100" s="243">
        <f>SUM(F102:F102)</f>
        <v>0</v>
      </c>
      <c r="G100" s="243">
        <f>SUM(G102:G102)</f>
        <v>0</v>
      </c>
      <c r="H100" s="352" t="s">
        <v>111</v>
      </c>
      <c r="I100" s="295">
        <f>SUM(I102:I102)</f>
        <v>0</v>
      </c>
      <c r="J100" s="13"/>
    </row>
    <row r="101" spans="1:10" s="14" customFormat="1" ht="12.75" hidden="1">
      <c r="A101" s="11"/>
      <c r="B101" s="244"/>
      <c r="C101" s="15"/>
      <c r="D101" s="27"/>
      <c r="E101" s="249" t="s">
        <v>35</v>
      </c>
      <c r="F101" s="243"/>
      <c r="G101" s="297"/>
      <c r="H101" s="358" t="s">
        <v>111</v>
      </c>
      <c r="I101" s="368"/>
      <c r="J101" s="13"/>
    </row>
    <row r="102" spans="1:10" s="14" customFormat="1" ht="51.75" hidden="1" thickBot="1">
      <c r="A102" s="28"/>
      <c r="B102" s="610"/>
      <c r="C102" s="199"/>
      <c r="D102" s="262">
        <v>950</v>
      </c>
      <c r="E102" s="296" t="s">
        <v>222</v>
      </c>
      <c r="F102" s="243">
        <v>0</v>
      </c>
      <c r="G102" s="295">
        <v>0</v>
      </c>
      <c r="H102" s="358" t="s">
        <v>111</v>
      </c>
      <c r="I102" s="368">
        <v>0</v>
      </c>
      <c r="J102" s="13"/>
    </row>
    <row r="103" spans="1:10" s="41" customFormat="1" ht="12.75">
      <c r="A103" s="270">
        <v>750</v>
      </c>
      <c r="B103" s="214"/>
      <c r="C103" s="221"/>
      <c r="D103" s="214"/>
      <c r="E103" s="219" t="s">
        <v>97</v>
      </c>
      <c r="F103" s="222">
        <f>SUM(F104,F116,F129,F138)</f>
        <v>516792.39</v>
      </c>
      <c r="G103" s="222">
        <f>SUM(G104,G116,G129,G138)</f>
        <v>478982.32999999996</v>
      </c>
      <c r="H103" s="492">
        <f>SUM(G103*100/F103)</f>
        <v>92.68370418534992</v>
      </c>
      <c r="I103" s="504">
        <f>SUM(I104,I116)</f>
        <v>26836.38</v>
      </c>
      <c r="J103" s="39"/>
    </row>
    <row r="104" spans="1:10" s="14" customFormat="1" ht="12.75">
      <c r="A104" s="34"/>
      <c r="B104" s="81">
        <v>75011</v>
      </c>
      <c r="C104" s="12"/>
      <c r="D104" s="29"/>
      <c r="E104" s="42" t="s">
        <v>78</v>
      </c>
      <c r="F104" s="82">
        <f>SUM(F107:F110)</f>
        <v>283762</v>
      </c>
      <c r="G104" s="406">
        <f>SUM(G107:G110)</f>
        <v>283763.45</v>
      </c>
      <c r="H104" s="334">
        <f>SUM(G104*100/F104)</f>
        <v>100.00051099160564</v>
      </c>
      <c r="I104" s="430">
        <f>SUM(I107:I110)</f>
        <v>0</v>
      </c>
      <c r="J104" s="13"/>
    </row>
    <row r="105" spans="1:10" s="14" customFormat="1" ht="12.75">
      <c r="A105" s="25"/>
      <c r="B105" s="241"/>
      <c r="C105" s="199"/>
      <c r="D105" s="37"/>
      <c r="E105" s="242" t="s">
        <v>34</v>
      </c>
      <c r="F105" s="243">
        <f>SUM(F107:F112)</f>
        <v>283762</v>
      </c>
      <c r="G105" s="295">
        <f>SUM(G107:G112)</f>
        <v>283763.45</v>
      </c>
      <c r="H105" s="321">
        <f>SUM(G105*100/F105)</f>
        <v>100.00051099160564</v>
      </c>
      <c r="I105" s="359">
        <f>SUM(I107:I109)</f>
        <v>0</v>
      </c>
      <c r="J105" s="13"/>
    </row>
    <row r="106" spans="1:10" s="14" customFormat="1" ht="12.75">
      <c r="A106" s="11"/>
      <c r="B106" s="244"/>
      <c r="C106" s="15"/>
      <c r="D106" s="27"/>
      <c r="E106" s="249" t="s">
        <v>35</v>
      </c>
      <c r="F106" s="243"/>
      <c r="G106" s="297"/>
      <c r="H106" s="321" t="s">
        <v>111</v>
      </c>
      <c r="I106" s="368"/>
      <c r="J106" s="13"/>
    </row>
    <row r="107" spans="1:10" s="50" customFormat="1" ht="25.5">
      <c r="A107" s="55"/>
      <c r="B107" s="44"/>
      <c r="C107" s="66"/>
      <c r="D107" s="110">
        <v>2010</v>
      </c>
      <c r="E107" s="74" t="s">
        <v>55</v>
      </c>
      <c r="F107" s="91">
        <v>283703</v>
      </c>
      <c r="G107" s="289">
        <v>283703</v>
      </c>
      <c r="H107" s="321">
        <f>SUM(G107*100/F107)</f>
        <v>100</v>
      </c>
      <c r="I107" s="418">
        <v>0</v>
      </c>
      <c r="J107" s="49"/>
    </row>
    <row r="108" spans="1:10" s="50" customFormat="1" ht="12.75">
      <c r="A108" s="52"/>
      <c r="B108" s="51"/>
      <c r="C108" s="49"/>
      <c r="D108" s="49"/>
      <c r="E108" s="76" t="s">
        <v>120</v>
      </c>
      <c r="F108" s="51"/>
      <c r="G108" s="55"/>
      <c r="H108" s="354" t="s">
        <v>111</v>
      </c>
      <c r="I108" s="414"/>
      <c r="J108" s="49"/>
    </row>
    <row r="109" spans="1:10" s="50" customFormat="1" ht="38.25">
      <c r="A109" s="52"/>
      <c r="B109" s="51"/>
      <c r="C109" s="70"/>
      <c r="D109" s="70"/>
      <c r="E109" s="111" t="s">
        <v>179</v>
      </c>
      <c r="F109" s="103" t="s">
        <v>111</v>
      </c>
      <c r="G109" s="56"/>
      <c r="H109" s="362" t="s">
        <v>111</v>
      </c>
      <c r="I109" s="410"/>
      <c r="J109" s="49"/>
    </row>
    <row r="110" spans="1:10" s="41" customFormat="1" ht="13.5" customHeight="1">
      <c r="A110" s="55"/>
      <c r="B110" s="44"/>
      <c r="C110" s="66"/>
      <c r="D110" s="611">
        <v>2360</v>
      </c>
      <c r="E110" s="600" t="s">
        <v>0</v>
      </c>
      <c r="F110" s="612">
        <v>59</v>
      </c>
      <c r="G110" s="413">
        <v>60.45</v>
      </c>
      <c r="H110" s="331">
        <f>SUM(G110*100/F110)</f>
        <v>102.45762711864407</v>
      </c>
      <c r="I110" s="414">
        <v>0</v>
      </c>
      <c r="J110" s="39"/>
    </row>
    <row r="111" spans="1:10" s="41" customFormat="1" ht="12.75">
      <c r="A111" s="55"/>
      <c r="B111" s="44"/>
      <c r="C111" s="39"/>
      <c r="D111" s="39"/>
      <c r="E111" s="613" t="s">
        <v>1</v>
      </c>
      <c r="F111" s="44"/>
      <c r="G111" s="55"/>
      <c r="H111" s="354" t="s">
        <v>111</v>
      </c>
      <c r="I111" s="419"/>
      <c r="J111" s="39"/>
    </row>
    <row r="112" spans="1:10" s="41" customFormat="1" ht="51">
      <c r="A112" s="124"/>
      <c r="B112" s="124"/>
      <c r="C112" s="57"/>
      <c r="D112" s="57"/>
      <c r="E112" s="614" t="s">
        <v>211</v>
      </c>
      <c r="F112" s="124"/>
      <c r="G112" s="56"/>
      <c r="H112" s="362" t="s">
        <v>111</v>
      </c>
      <c r="I112" s="415"/>
      <c r="J112" s="39"/>
    </row>
    <row r="113" spans="1:9" s="109" customFormat="1" ht="12.75">
      <c r="A113" s="105" t="s">
        <v>105</v>
      </c>
      <c r="B113" s="106">
        <v>5</v>
      </c>
      <c r="C113" s="107"/>
      <c r="D113" s="107"/>
      <c r="E113" s="108"/>
      <c r="F113" s="107"/>
      <c r="G113" s="376"/>
      <c r="H113" s="329" t="s">
        <v>111</v>
      </c>
      <c r="I113" s="397"/>
    </row>
    <row r="114" spans="1:9" s="1" customFormat="1" ht="13.5" thickBot="1">
      <c r="A114" s="5"/>
      <c r="B114" s="4"/>
      <c r="C114" s="2"/>
      <c r="D114" s="2"/>
      <c r="E114" s="10"/>
      <c r="F114" s="2"/>
      <c r="G114" s="287"/>
      <c r="H114" s="330" t="s">
        <v>111</v>
      </c>
      <c r="I114" s="400"/>
    </row>
    <row r="115" spans="1:10" s="3" customFormat="1" ht="11.25" customHeight="1" thickBot="1">
      <c r="A115" s="190" t="s">
        <v>75</v>
      </c>
      <c r="B115" s="191" t="s">
        <v>102</v>
      </c>
      <c r="C115" s="771" t="s">
        <v>86</v>
      </c>
      <c r="D115" s="772"/>
      <c r="E115" s="193" t="s">
        <v>74</v>
      </c>
      <c r="F115" s="192" t="s">
        <v>108</v>
      </c>
      <c r="G115" s="208" t="s">
        <v>109</v>
      </c>
      <c r="H115" s="343" t="s">
        <v>110</v>
      </c>
      <c r="I115" s="210" t="s">
        <v>113</v>
      </c>
      <c r="J115" s="6"/>
    </row>
    <row r="116" spans="1:10" s="14" customFormat="1" ht="12.75">
      <c r="A116" s="25"/>
      <c r="B116" s="112">
        <v>75023</v>
      </c>
      <c r="C116" s="32"/>
      <c r="D116" s="33"/>
      <c r="E116" s="99" t="s">
        <v>69</v>
      </c>
      <c r="F116" s="113">
        <f>SUM(F117)</f>
        <v>155150</v>
      </c>
      <c r="G116" s="113">
        <f>SUM(G117)</f>
        <v>123838.53</v>
      </c>
      <c r="H116" s="336">
        <f>SUM(G116*100/F116)</f>
        <v>79.81858201740252</v>
      </c>
      <c r="I116" s="261">
        <f>SUM(I119:I128)</f>
        <v>26836.38</v>
      </c>
      <c r="J116" s="13"/>
    </row>
    <row r="117" spans="1:10" s="14" customFormat="1" ht="12.75">
      <c r="A117" s="25"/>
      <c r="B117" s="241"/>
      <c r="C117" s="199"/>
      <c r="D117" s="37"/>
      <c r="E117" s="242" t="s">
        <v>34</v>
      </c>
      <c r="F117" s="243">
        <f>SUM(F119:F128)</f>
        <v>155150</v>
      </c>
      <c r="G117" s="243">
        <f>SUM(G119:G128)</f>
        <v>123838.53</v>
      </c>
      <c r="H117" s="321">
        <f>SUM(G117*100/F117)</f>
        <v>79.81858201740252</v>
      </c>
      <c r="I117" s="359">
        <f>SUM(I119:I119)</f>
        <v>18814.52</v>
      </c>
      <c r="J117" s="13"/>
    </row>
    <row r="118" spans="1:10" s="14" customFormat="1" ht="12.75">
      <c r="A118" s="25"/>
      <c r="B118" s="244"/>
      <c r="C118" s="15"/>
      <c r="D118" s="27"/>
      <c r="E118" s="249" t="s">
        <v>35</v>
      </c>
      <c r="F118" s="243"/>
      <c r="G118" s="297"/>
      <c r="H118" s="321" t="s">
        <v>111</v>
      </c>
      <c r="I118" s="368"/>
      <c r="J118" s="13"/>
    </row>
    <row r="119" spans="1:10" s="50" customFormat="1" ht="25.5">
      <c r="A119" s="44"/>
      <c r="B119" s="44"/>
      <c r="C119" s="170"/>
      <c r="D119" s="317">
        <v>570</v>
      </c>
      <c r="E119" s="318" t="s">
        <v>115</v>
      </c>
      <c r="F119" s="319">
        <v>62309</v>
      </c>
      <c r="G119" s="432">
        <v>66127.68</v>
      </c>
      <c r="H119" s="335">
        <f>SUM(G119*100/F119)</f>
        <v>106.12861705371614</v>
      </c>
      <c r="I119" s="360">
        <v>18814.52</v>
      </c>
      <c r="J119" s="49"/>
    </row>
    <row r="120" spans="1:10" s="41" customFormat="1" ht="25.5">
      <c r="A120" s="55"/>
      <c r="B120" s="44"/>
      <c r="C120" s="57"/>
      <c r="D120" s="615">
        <v>640</v>
      </c>
      <c r="E120" s="616" t="s">
        <v>158</v>
      </c>
      <c r="F120" s="512">
        <v>946</v>
      </c>
      <c r="G120" s="512">
        <v>981.26</v>
      </c>
      <c r="H120" s="335">
        <f>SUM(G120*100/F120)</f>
        <v>103.72727272727273</v>
      </c>
      <c r="I120" s="360">
        <v>0</v>
      </c>
      <c r="J120" s="39"/>
    </row>
    <row r="121" spans="1:10" s="41" customFormat="1" ht="38.25">
      <c r="A121" s="44"/>
      <c r="B121" s="316"/>
      <c r="C121" s="405"/>
      <c r="D121" s="256">
        <v>690</v>
      </c>
      <c r="E121" s="274" t="s">
        <v>203</v>
      </c>
      <c r="F121" s="617">
        <v>40</v>
      </c>
      <c r="G121" s="617">
        <v>40</v>
      </c>
      <c r="H121" s="335">
        <f>SUM(G121*100/F121)</f>
        <v>100</v>
      </c>
      <c r="I121" s="360">
        <v>0</v>
      </c>
      <c r="J121" s="39"/>
    </row>
    <row r="122" spans="1:10" s="50" customFormat="1" ht="12.75" customHeight="1">
      <c r="A122" s="51"/>
      <c r="B122" s="53"/>
      <c r="C122" s="73"/>
      <c r="D122" s="60">
        <v>750</v>
      </c>
      <c r="E122" s="74" t="s">
        <v>79</v>
      </c>
      <c r="F122" s="75">
        <v>39864</v>
      </c>
      <c r="G122" s="413">
        <v>19274.21</v>
      </c>
      <c r="H122" s="321">
        <f>SUM(G122*100/F122)</f>
        <v>48.34991471001405</v>
      </c>
      <c r="I122" s="418">
        <v>0</v>
      </c>
      <c r="J122" s="49"/>
    </row>
    <row r="123" spans="1:10" s="50" customFormat="1" ht="12.75">
      <c r="A123" s="52"/>
      <c r="B123" s="51"/>
      <c r="C123" s="49"/>
      <c r="D123" s="49"/>
      <c r="E123" s="76" t="s">
        <v>2</v>
      </c>
      <c r="F123" s="51"/>
      <c r="G123" s="55"/>
      <c r="H123" s="331" t="s">
        <v>111</v>
      </c>
      <c r="I123" s="414"/>
      <c r="J123" s="49"/>
    </row>
    <row r="124" spans="1:10" s="50" customFormat="1" ht="12.75">
      <c r="A124" s="52"/>
      <c r="B124" s="51"/>
      <c r="C124" s="49"/>
      <c r="D124" s="49"/>
      <c r="E124" s="76" t="s">
        <v>57</v>
      </c>
      <c r="F124" s="51"/>
      <c r="G124" s="55"/>
      <c r="H124" s="331" t="s">
        <v>111</v>
      </c>
      <c r="I124" s="414"/>
      <c r="J124" s="49"/>
    </row>
    <row r="125" spans="1:10" s="50" customFormat="1" ht="40.5" customHeight="1">
      <c r="A125" s="51"/>
      <c r="B125" s="53"/>
      <c r="C125" s="70"/>
      <c r="D125" s="70"/>
      <c r="E125" s="111" t="s">
        <v>3</v>
      </c>
      <c r="F125" s="103"/>
      <c r="G125" s="56"/>
      <c r="H125" s="333" t="s">
        <v>111</v>
      </c>
      <c r="I125" s="410"/>
      <c r="J125" s="49"/>
    </row>
    <row r="126" spans="1:10" s="50" customFormat="1" ht="26.25" customHeight="1">
      <c r="A126" s="51"/>
      <c r="B126" s="53"/>
      <c r="C126" s="70"/>
      <c r="D126" s="63">
        <v>920</v>
      </c>
      <c r="E126" s="140" t="s">
        <v>116</v>
      </c>
      <c r="F126" s="511">
        <v>30000</v>
      </c>
      <c r="G126" s="512">
        <v>15657.07</v>
      </c>
      <c r="H126" s="335">
        <f>SUM(G126*100/F126)</f>
        <v>52.19023333333333</v>
      </c>
      <c r="I126" s="368">
        <v>0</v>
      </c>
      <c r="J126" s="49"/>
    </row>
    <row r="127" spans="1:10" s="41" customFormat="1" ht="27" customHeight="1">
      <c r="A127" s="44"/>
      <c r="B127" s="316"/>
      <c r="C127" s="178"/>
      <c r="D127" s="262">
        <v>940</v>
      </c>
      <c r="E127" s="263" t="s">
        <v>267</v>
      </c>
      <c r="F127" s="265">
        <v>1991</v>
      </c>
      <c r="G127" s="619">
        <v>1991.45</v>
      </c>
      <c r="H127" s="333">
        <f>SUM(G127*100/F127)</f>
        <v>100.02260170768459</v>
      </c>
      <c r="I127" s="360">
        <v>0</v>
      </c>
      <c r="J127" s="39"/>
    </row>
    <row r="128" spans="1:10" s="50" customFormat="1" ht="63.75">
      <c r="A128" s="51"/>
      <c r="B128" s="90"/>
      <c r="C128" s="70"/>
      <c r="D128" s="63">
        <v>970</v>
      </c>
      <c r="E128" s="616" t="s">
        <v>266</v>
      </c>
      <c r="F128" s="511">
        <v>20000</v>
      </c>
      <c r="G128" s="512">
        <v>19766.86</v>
      </c>
      <c r="H128" s="333">
        <f>SUM(G128*100/F128)</f>
        <v>98.8343</v>
      </c>
      <c r="I128" s="368">
        <v>8021.86</v>
      </c>
      <c r="J128" s="49"/>
    </row>
    <row r="129" spans="1:10" s="14" customFormat="1" ht="12.75">
      <c r="A129" s="25"/>
      <c r="B129" s="112">
        <v>75056</v>
      </c>
      <c r="C129" s="32"/>
      <c r="D129" s="33"/>
      <c r="E129" s="99" t="s">
        <v>69</v>
      </c>
      <c r="F129" s="113">
        <f>SUM(F130)</f>
        <v>31824</v>
      </c>
      <c r="G129" s="113">
        <f>SUM(G130)</f>
        <v>25324</v>
      </c>
      <c r="H129" s="336">
        <f>SUM(G129*100/F129)</f>
        <v>79.57516339869281</v>
      </c>
      <c r="I129" s="292">
        <f>SUM(I138:I158)</f>
        <v>0</v>
      </c>
      <c r="J129" s="13"/>
    </row>
    <row r="130" spans="1:10" s="14" customFormat="1" ht="12.75">
      <c r="A130" s="25"/>
      <c r="B130" s="241"/>
      <c r="C130" s="199"/>
      <c r="D130" s="37"/>
      <c r="E130" s="242" t="s">
        <v>34</v>
      </c>
      <c r="F130" s="243">
        <f>SUM(F135)</f>
        <v>31824</v>
      </c>
      <c r="G130" s="243">
        <f>SUM(G135)</f>
        <v>25324</v>
      </c>
      <c r="H130" s="321">
        <f>SUM(G130*100/F130)</f>
        <v>79.57516339869281</v>
      </c>
      <c r="I130" s="359">
        <f>SUM(I135)</f>
        <v>0</v>
      </c>
      <c r="J130" s="13"/>
    </row>
    <row r="131" spans="1:10" s="14" customFormat="1" ht="12.75">
      <c r="A131" s="28"/>
      <c r="B131" s="202"/>
      <c r="C131" s="15"/>
      <c r="D131" s="27"/>
      <c r="E131" s="249" t="s">
        <v>35</v>
      </c>
      <c r="F131" s="243"/>
      <c r="G131" s="297"/>
      <c r="H131" s="321" t="s">
        <v>111</v>
      </c>
      <c r="I131" s="368"/>
      <c r="J131" s="13"/>
    </row>
    <row r="132" spans="1:9" s="109" customFormat="1" ht="12.75">
      <c r="A132" s="105" t="s">
        <v>105</v>
      </c>
      <c r="B132" s="106">
        <v>6</v>
      </c>
      <c r="C132" s="107"/>
      <c r="D132" s="107"/>
      <c r="E132" s="108"/>
      <c r="F132" s="107"/>
      <c r="G132" s="107"/>
      <c r="H132" s="532" t="s">
        <v>111</v>
      </c>
      <c r="I132" s="435"/>
    </row>
    <row r="133" spans="1:9" s="1" customFormat="1" ht="13.5" thickBot="1">
      <c r="A133" s="5"/>
      <c r="B133" s="4"/>
      <c r="C133" s="2"/>
      <c r="D133" s="2"/>
      <c r="E133" s="10"/>
      <c r="F133" s="2"/>
      <c r="G133" s="39"/>
      <c r="H133" s="556" t="s">
        <v>111</v>
      </c>
      <c r="I133" s="436"/>
    </row>
    <row r="134" spans="1:10" s="3" customFormat="1" ht="11.25" customHeight="1" thickBot="1">
      <c r="A134" s="190" t="s">
        <v>75</v>
      </c>
      <c r="B134" s="191" t="s">
        <v>102</v>
      </c>
      <c r="C134" s="771" t="s">
        <v>86</v>
      </c>
      <c r="D134" s="772"/>
      <c r="E134" s="193" t="s">
        <v>74</v>
      </c>
      <c r="F134" s="192" t="s">
        <v>108</v>
      </c>
      <c r="G134" s="208" t="s">
        <v>109</v>
      </c>
      <c r="H134" s="345" t="s">
        <v>110</v>
      </c>
      <c r="I134" s="210" t="s">
        <v>113</v>
      </c>
      <c r="J134" s="6"/>
    </row>
    <row r="135" spans="1:10" s="50" customFormat="1" ht="25.5">
      <c r="A135" s="55"/>
      <c r="B135" s="44"/>
      <c r="C135" s="66"/>
      <c r="D135" s="110">
        <v>2010</v>
      </c>
      <c r="E135" s="74" t="s">
        <v>55</v>
      </c>
      <c r="F135" s="91">
        <v>31824</v>
      </c>
      <c r="G135" s="289">
        <v>25324</v>
      </c>
      <c r="H135" s="321">
        <f>SUM(G135*100/F135)</f>
        <v>79.57516339869281</v>
      </c>
      <c r="I135" s="418">
        <v>0</v>
      </c>
      <c r="J135" s="49"/>
    </row>
    <row r="136" spans="1:10" s="50" customFormat="1" ht="12.75">
      <c r="A136" s="52"/>
      <c r="B136" s="51"/>
      <c r="C136" s="49"/>
      <c r="D136" s="49"/>
      <c r="E136" s="76" t="s">
        <v>120</v>
      </c>
      <c r="F136" s="51"/>
      <c r="G136" s="55"/>
      <c r="H136" s="354" t="s">
        <v>111</v>
      </c>
      <c r="I136" s="414"/>
      <c r="J136" s="49"/>
    </row>
    <row r="137" spans="1:10" s="50" customFormat="1" ht="63.75">
      <c r="A137" s="52"/>
      <c r="B137" s="103"/>
      <c r="C137" s="70"/>
      <c r="D137" s="70"/>
      <c r="E137" s="111" t="s">
        <v>276</v>
      </c>
      <c r="F137" s="103" t="s">
        <v>111</v>
      </c>
      <c r="G137" s="56"/>
      <c r="H137" s="362" t="s">
        <v>111</v>
      </c>
      <c r="I137" s="410"/>
      <c r="J137" s="49"/>
    </row>
    <row r="138" spans="1:10" s="14" customFormat="1" ht="12.75">
      <c r="A138" s="25"/>
      <c r="B138" s="98">
        <v>75095</v>
      </c>
      <c r="C138" s="32"/>
      <c r="D138" s="33"/>
      <c r="E138" s="99" t="s">
        <v>92</v>
      </c>
      <c r="F138" s="100">
        <f>SUM(F139,F142)</f>
        <v>46056.39</v>
      </c>
      <c r="G138" s="100">
        <f>SUM(G139,G142)</f>
        <v>46056.35</v>
      </c>
      <c r="H138" s="720">
        <f>SUM(G138*100/F138)</f>
        <v>99.9999131499451</v>
      </c>
      <c r="I138" s="493">
        <f>SUM(I139)</f>
        <v>0</v>
      </c>
      <c r="J138" s="13"/>
    </row>
    <row r="139" spans="1:10" s="14" customFormat="1" ht="12.75">
      <c r="A139" s="25"/>
      <c r="B139" s="241"/>
      <c r="C139" s="199"/>
      <c r="D139" s="37"/>
      <c r="E139" s="242" t="s">
        <v>34</v>
      </c>
      <c r="F139" s="243">
        <f>SUM(F141)</f>
        <v>471</v>
      </c>
      <c r="G139" s="243">
        <f>SUM(G141)</f>
        <v>470.96</v>
      </c>
      <c r="H139" s="618">
        <f>SUM(G139*100/F139)</f>
        <v>99.99150743099787</v>
      </c>
      <c r="I139" s="295">
        <f>SUM(I145:I147)</f>
        <v>0</v>
      </c>
      <c r="J139" s="13"/>
    </row>
    <row r="140" spans="1:10" s="14" customFormat="1" ht="12.75">
      <c r="A140" s="25"/>
      <c r="B140" s="241"/>
      <c r="C140" s="15"/>
      <c r="D140" s="27"/>
      <c r="E140" s="249" t="s">
        <v>35</v>
      </c>
      <c r="F140" s="243"/>
      <c r="G140" s="297"/>
      <c r="H140" s="618" t="s">
        <v>111</v>
      </c>
      <c r="I140" s="368"/>
      <c r="J140" s="13"/>
    </row>
    <row r="141" spans="1:10" s="41" customFormat="1" ht="12.75">
      <c r="A141" s="44"/>
      <c r="B141" s="85"/>
      <c r="C141" s="170"/>
      <c r="D141" s="63">
        <v>940</v>
      </c>
      <c r="E141" s="171" t="s">
        <v>275</v>
      </c>
      <c r="F141" s="644">
        <v>471</v>
      </c>
      <c r="G141" s="645">
        <v>470.96</v>
      </c>
      <c r="H141" s="325">
        <f>SUM(G141*100/F141)</f>
        <v>99.99150743099787</v>
      </c>
      <c r="I141" s="359">
        <v>0</v>
      </c>
      <c r="J141" s="39"/>
    </row>
    <row r="142" spans="1:10" s="14" customFormat="1" ht="12.75">
      <c r="A142" s="25"/>
      <c r="B142" s="536"/>
      <c r="C142" s="15"/>
      <c r="D142" s="27"/>
      <c r="E142" s="391" t="s">
        <v>36</v>
      </c>
      <c r="F142" s="245">
        <f>SUM(F144)</f>
        <v>45585.39</v>
      </c>
      <c r="G142" s="245">
        <f>SUM(G144)</f>
        <v>45585.39</v>
      </c>
      <c r="H142" s="327">
        <f>SUM(G142*100/F142)</f>
        <v>100</v>
      </c>
      <c r="I142" s="410">
        <f>SUM(I144,I147)</f>
        <v>0</v>
      </c>
      <c r="J142" s="13"/>
    </row>
    <row r="143" spans="1:10" s="14" customFormat="1" ht="12.75">
      <c r="A143" s="11"/>
      <c r="B143" s="244"/>
      <c r="C143" s="15"/>
      <c r="D143" s="27"/>
      <c r="E143" s="485" t="s">
        <v>35</v>
      </c>
      <c r="F143" s="243"/>
      <c r="G143" s="297"/>
      <c r="H143" s="325" t="s">
        <v>111</v>
      </c>
      <c r="I143" s="360"/>
      <c r="J143" s="13"/>
    </row>
    <row r="144" spans="1:10" s="711" customFormat="1" ht="39" thickBot="1">
      <c r="A144" s="712"/>
      <c r="B144" s="713"/>
      <c r="C144" s="714"/>
      <c r="D144" s="715">
        <v>6680</v>
      </c>
      <c r="E144" s="570" t="s">
        <v>273</v>
      </c>
      <c r="F144" s="716">
        <v>45585.39</v>
      </c>
      <c r="G144" s="717">
        <v>45585.39</v>
      </c>
      <c r="H144" s="718">
        <f>SUM(G144*100/F144)</f>
        <v>100</v>
      </c>
      <c r="I144" s="719">
        <v>0</v>
      </c>
      <c r="J144" s="710"/>
    </row>
    <row r="145" spans="1:10" s="41" customFormat="1" ht="25.5">
      <c r="A145" s="223">
        <v>751</v>
      </c>
      <c r="B145" s="221"/>
      <c r="C145" s="221"/>
      <c r="D145" s="214"/>
      <c r="E145" s="219" t="s">
        <v>4</v>
      </c>
      <c r="F145" s="222">
        <f>SUM(F146,F152)</f>
        <v>142829</v>
      </c>
      <c r="G145" s="222">
        <f>SUM(G146,G152)</f>
        <v>139278.28</v>
      </c>
      <c r="H145" s="332">
        <f>SUM(G145*100/F145)</f>
        <v>97.51400625923307</v>
      </c>
      <c r="I145" s="429">
        <f>SUM(I146,I152)</f>
        <v>0</v>
      </c>
      <c r="J145" s="39"/>
    </row>
    <row r="146" spans="1:10" s="14" customFormat="1" ht="25.5">
      <c r="A146" s="34"/>
      <c r="B146" s="194">
        <v>75101</v>
      </c>
      <c r="C146" s="12"/>
      <c r="D146" s="29"/>
      <c r="E146" s="42" t="s">
        <v>5</v>
      </c>
      <c r="F146" s="121">
        <f>SUM(F149)</f>
        <v>4911</v>
      </c>
      <c r="G146" s="433">
        <f>SUM(G149)</f>
        <v>4910.7</v>
      </c>
      <c r="H146" s="334">
        <f>SUM(G146*100/F146)</f>
        <v>99.99389126450825</v>
      </c>
      <c r="I146" s="434">
        <f>SUM(I149)</f>
        <v>0</v>
      </c>
      <c r="J146" s="13"/>
    </row>
    <row r="147" spans="1:10" s="14" customFormat="1" ht="12.75">
      <c r="A147" s="11"/>
      <c r="B147" s="244"/>
      <c r="C147" s="199"/>
      <c r="D147" s="37"/>
      <c r="E147" s="242" t="s">
        <v>34</v>
      </c>
      <c r="F147" s="243">
        <f>SUM(F149)</f>
        <v>4911</v>
      </c>
      <c r="G147" s="295">
        <f>SUM(G149:G151)</f>
        <v>4910.7</v>
      </c>
      <c r="H147" s="321">
        <f>SUM(G147*100/F147)</f>
        <v>99.99389126450825</v>
      </c>
      <c r="I147" s="359">
        <f>SUM(I149:I151)</f>
        <v>0</v>
      </c>
      <c r="J147" s="13"/>
    </row>
    <row r="148" spans="1:10" s="14" customFormat="1" ht="12.75">
      <c r="A148" s="11"/>
      <c r="B148" s="244"/>
      <c r="C148" s="15"/>
      <c r="D148" s="27"/>
      <c r="E148" s="249" t="s">
        <v>35</v>
      </c>
      <c r="F148" s="243"/>
      <c r="G148" s="297"/>
      <c r="H148" s="335" t="s">
        <v>111</v>
      </c>
      <c r="I148" s="368"/>
      <c r="J148" s="13"/>
    </row>
    <row r="149" spans="1:10" s="50" customFormat="1" ht="25.5">
      <c r="A149" s="44"/>
      <c r="B149" s="316"/>
      <c r="C149" s="66"/>
      <c r="D149" s="110">
        <v>2010</v>
      </c>
      <c r="E149" s="47" t="s">
        <v>55</v>
      </c>
      <c r="F149" s="122">
        <v>4911</v>
      </c>
      <c r="G149" s="413">
        <v>4910.7</v>
      </c>
      <c r="H149" s="321">
        <f>SUM(G149*100/F149)</f>
        <v>99.99389126450825</v>
      </c>
      <c r="I149" s="414">
        <v>0</v>
      </c>
      <c r="J149" s="49"/>
    </row>
    <row r="150" spans="1:10" s="41" customFormat="1" ht="12.75">
      <c r="A150" s="51"/>
      <c r="B150" s="52"/>
      <c r="C150" s="52"/>
      <c r="D150" s="49"/>
      <c r="E150" s="54" t="s">
        <v>56</v>
      </c>
      <c r="F150" s="49"/>
      <c r="G150" s="369"/>
      <c r="H150" s="331" t="s">
        <v>111</v>
      </c>
      <c r="I150" s="396"/>
      <c r="J150" s="39"/>
    </row>
    <row r="151" spans="1:10" s="41" customFormat="1" ht="38.25">
      <c r="A151" s="44"/>
      <c r="B151" s="85"/>
      <c r="C151" s="56"/>
      <c r="D151" s="57"/>
      <c r="E151" s="123" t="s">
        <v>231</v>
      </c>
      <c r="F151" s="70"/>
      <c r="G151" s="375"/>
      <c r="H151" s="333" t="s">
        <v>111</v>
      </c>
      <c r="I151" s="393"/>
      <c r="J151" s="39"/>
    </row>
    <row r="152" spans="1:10" s="14" customFormat="1" ht="12.75">
      <c r="A152" s="25"/>
      <c r="B152" s="194">
        <v>75107</v>
      </c>
      <c r="C152" s="12"/>
      <c r="D152" s="29"/>
      <c r="E152" s="42" t="s">
        <v>232</v>
      </c>
      <c r="F152" s="121">
        <f>SUM(F158)</f>
        <v>137918</v>
      </c>
      <c r="G152" s="433">
        <f>SUM(G158)</f>
        <v>134367.58</v>
      </c>
      <c r="H152" s="334">
        <f>SUM(G152*100/F152)</f>
        <v>97.42570222886062</v>
      </c>
      <c r="I152" s="434">
        <f>SUM(I158)</f>
        <v>0</v>
      </c>
      <c r="J152" s="13"/>
    </row>
    <row r="153" spans="1:10" s="14" customFormat="1" ht="12.75">
      <c r="A153" s="11"/>
      <c r="B153" s="244"/>
      <c r="C153" s="199"/>
      <c r="D153" s="37"/>
      <c r="E153" s="242" t="s">
        <v>34</v>
      </c>
      <c r="F153" s="243">
        <f>SUM(F158)</f>
        <v>137918</v>
      </c>
      <c r="G153" s="295">
        <f>SUM(G158:G160)</f>
        <v>134367.58</v>
      </c>
      <c r="H153" s="321">
        <f>SUM(G153*100/F153)</f>
        <v>97.42570222886062</v>
      </c>
      <c r="I153" s="359">
        <f>SUM(I158:I160)</f>
        <v>0</v>
      </c>
      <c r="J153" s="13"/>
    </row>
    <row r="154" spans="1:10" s="14" customFormat="1" ht="12.75">
      <c r="A154" s="26"/>
      <c r="B154" s="202"/>
      <c r="C154" s="15"/>
      <c r="D154" s="27"/>
      <c r="E154" s="249" t="s">
        <v>35</v>
      </c>
      <c r="F154" s="243"/>
      <c r="G154" s="297"/>
      <c r="H154" s="321" t="s">
        <v>111</v>
      </c>
      <c r="I154" s="368"/>
      <c r="J154" s="13"/>
    </row>
    <row r="155" spans="1:9" s="109" customFormat="1" ht="12.75">
      <c r="A155" s="105" t="s">
        <v>105</v>
      </c>
      <c r="B155" s="106">
        <v>7</v>
      </c>
      <c r="C155" s="107"/>
      <c r="D155" s="107"/>
      <c r="E155" s="108"/>
      <c r="F155" s="107"/>
      <c r="G155" s="107"/>
      <c r="H155" s="532" t="s">
        <v>111</v>
      </c>
      <c r="I155" s="435"/>
    </row>
    <row r="156" spans="1:9" s="1" customFormat="1" ht="13.5" thickBot="1">
      <c r="A156" s="5"/>
      <c r="B156" s="4"/>
      <c r="C156" s="2"/>
      <c r="D156" s="2"/>
      <c r="E156" s="10"/>
      <c r="F156" s="2"/>
      <c r="G156" s="39"/>
      <c r="H156" s="556" t="s">
        <v>111</v>
      </c>
      <c r="I156" s="436"/>
    </row>
    <row r="157" spans="1:10" s="3" customFormat="1" ht="11.25" customHeight="1" thickBot="1">
      <c r="A157" s="190" t="s">
        <v>75</v>
      </c>
      <c r="B157" s="191" t="s">
        <v>102</v>
      </c>
      <c r="C157" s="771" t="s">
        <v>86</v>
      </c>
      <c r="D157" s="772"/>
      <c r="E157" s="193" t="s">
        <v>74</v>
      </c>
      <c r="F157" s="192" t="s">
        <v>108</v>
      </c>
      <c r="G157" s="208" t="s">
        <v>109</v>
      </c>
      <c r="H157" s="345" t="s">
        <v>110</v>
      </c>
      <c r="I157" s="210" t="s">
        <v>113</v>
      </c>
      <c r="J157" s="6"/>
    </row>
    <row r="158" spans="1:10" s="50" customFormat="1" ht="25.5">
      <c r="A158" s="44"/>
      <c r="B158" s="316"/>
      <c r="C158" s="66"/>
      <c r="D158" s="110">
        <v>2010</v>
      </c>
      <c r="E158" s="47" t="s">
        <v>55</v>
      </c>
      <c r="F158" s="122">
        <v>137918</v>
      </c>
      <c r="G158" s="413">
        <v>134367.58</v>
      </c>
      <c r="H158" s="321">
        <f>SUM(G158*100/F158)</f>
        <v>97.42570222886062</v>
      </c>
      <c r="I158" s="414">
        <v>0</v>
      </c>
      <c r="J158" s="49"/>
    </row>
    <row r="159" spans="1:10" s="41" customFormat="1" ht="12.75">
      <c r="A159" s="51"/>
      <c r="B159" s="52"/>
      <c r="C159" s="52"/>
      <c r="D159" s="49"/>
      <c r="E159" s="54" t="s">
        <v>56</v>
      </c>
      <c r="F159" s="49"/>
      <c r="G159" s="369"/>
      <c r="H159" s="354" t="s">
        <v>111</v>
      </c>
      <c r="I159" s="396"/>
      <c r="J159" s="39"/>
    </row>
    <row r="160" spans="1:10" s="41" customFormat="1" ht="64.5" thickBot="1">
      <c r="A160" s="303"/>
      <c r="B160" s="505"/>
      <c r="C160" s="304"/>
      <c r="D160" s="315"/>
      <c r="E160" s="570" t="s">
        <v>277</v>
      </c>
      <c r="F160" s="80"/>
      <c r="G160" s="755"/>
      <c r="H160" s="737" t="s">
        <v>111</v>
      </c>
      <c r="I160" s="399"/>
      <c r="J160" s="39"/>
    </row>
    <row r="161" spans="1:10" s="41" customFormat="1" ht="25.5">
      <c r="A161" s="754">
        <v>754</v>
      </c>
      <c r="B161" s="221"/>
      <c r="C161" s="221"/>
      <c r="D161" s="214"/>
      <c r="E161" s="258" t="s">
        <v>40</v>
      </c>
      <c r="F161" s="308">
        <f>SUM(F162,F169,F175)</f>
        <v>15152</v>
      </c>
      <c r="G161" s="308">
        <f>SUM(G162,G169,G175)</f>
        <v>12318.68</v>
      </c>
      <c r="H161" s="554">
        <f>SUM(G161*100/F161)</f>
        <v>81.3006863780359</v>
      </c>
      <c r="I161" s="429">
        <f>SUM(I162,I175)</f>
        <v>5915.77</v>
      </c>
      <c r="J161" s="39"/>
    </row>
    <row r="162" spans="1:10" s="14" customFormat="1" ht="12.75">
      <c r="A162" s="34"/>
      <c r="B162" s="620">
        <v>75412</v>
      </c>
      <c r="C162" s="12"/>
      <c r="D162" s="29"/>
      <c r="E162" s="621" t="s">
        <v>41</v>
      </c>
      <c r="F162" s="433">
        <f>SUM(F163)</f>
        <v>0</v>
      </c>
      <c r="G162" s="433">
        <f>SUM(G163)</f>
        <v>0</v>
      </c>
      <c r="H162" s="669" t="s">
        <v>111</v>
      </c>
      <c r="I162" s="622">
        <f>SUM(I163)</f>
        <v>5193.77</v>
      </c>
      <c r="J162" s="13"/>
    </row>
    <row r="163" spans="1:10" s="14" customFormat="1" ht="12.75">
      <c r="A163" s="25"/>
      <c r="B163" s="679"/>
      <c r="C163" s="199"/>
      <c r="D163" s="37"/>
      <c r="E163" s="294" t="s">
        <v>34</v>
      </c>
      <c r="F163" s="295">
        <f>SUM(F165:F167)</f>
        <v>0</v>
      </c>
      <c r="G163" s="295">
        <f>SUM(G165:G167)</f>
        <v>0</v>
      </c>
      <c r="H163" s="669" t="s">
        <v>111</v>
      </c>
      <c r="I163" s="359">
        <f>SUM(I165:I168)</f>
        <v>5193.77</v>
      </c>
      <c r="J163" s="13"/>
    </row>
    <row r="164" spans="1:10" s="14" customFormat="1" ht="12.75">
      <c r="A164" s="25"/>
      <c r="B164" s="680"/>
      <c r="C164" s="199"/>
      <c r="D164" s="37"/>
      <c r="E164" s="296" t="s">
        <v>35</v>
      </c>
      <c r="F164" s="295"/>
      <c r="G164" s="297"/>
      <c r="H164" s="352" t="s">
        <v>111</v>
      </c>
      <c r="I164" s="368"/>
      <c r="J164" s="13"/>
    </row>
    <row r="165" spans="1:10" s="41" customFormat="1" ht="12.75">
      <c r="A165" s="44"/>
      <c r="B165" s="316"/>
      <c r="C165" s="144"/>
      <c r="D165" s="623">
        <v>920</v>
      </c>
      <c r="E165" s="624" t="s">
        <v>125</v>
      </c>
      <c r="F165" s="625">
        <v>0</v>
      </c>
      <c r="G165" s="625">
        <v>0</v>
      </c>
      <c r="H165" s="669" t="s">
        <v>111</v>
      </c>
      <c r="I165" s="368">
        <v>1217.75</v>
      </c>
      <c r="J165" s="39"/>
    </row>
    <row r="166" spans="1:10" s="41" customFormat="1" ht="38.25" hidden="1">
      <c r="A166" s="44"/>
      <c r="B166" s="39"/>
      <c r="C166" s="170"/>
      <c r="D166" s="262">
        <v>940</v>
      </c>
      <c r="E166" s="263" t="s">
        <v>223</v>
      </c>
      <c r="F166" s="265">
        <v>0</v>
      </c>
      <c r="G166" s="619">
        <v>0</v>
      </c>
      <c r="H166" s="681" t="e">
        <f>SUM(G166*100/F166)</f>
        <v>#DIV/0!</v>
      </c>
      <c r="I166" s="360">
        <v>0</v>
      </c>
      <c r="J166" s="39"/>
    </row>
    <row r="167" spans="1:10" s="41" customFormat="1" ht="12.75">
      <c r="A167" s="44"/>
      <c r="B167" s="316"/>
      <c r="C167" s="66"/>
      <c r="D167" s="607">
        <v>970</v>
      </c>
      <c r="E167" s="626" t="s">
        <v>42</v>
      </c>
      <c r="F167" s="627">
        <v>0</v>
      </c>
      <c r="G167" s="413">
        <v>0</v>
      </c>
      <c r="H167" s="669" t="s">
        <v>111</v>
      </c>
      <c r="I167" s="414">
        <v>3976.02</v>
      </c>
      <c r="J167" s="39"/>
    </row>
    <row r="168" spans="1:10" s="41" customFormat="1" ht="27.75" customHeight="1">
      <c r="A168" s="44"/>
      <c r="B168" s="85"/>
      <c r="C168" s="57"/>
      <c r="D168" s="85"/>
      <c r="E168" s="678" t="s">
        <v>185</v>
      </c>
      <c r="F168" s="57"/>
      <c r="G168" s="56"/>
      <c r="H168" s="671" t="s">
        <v>111</v>
      </c>
      <c r="I168" s="415"/>
      <c r="J168" s="39"/>
    </row>
    <row r="169" spans="1:10" s="14" customFormat="1" ht="12.75">
      <c r="A169" s="25"/>
      <c r="B169" s="673">
        <v>75421</v>
      </c>
      <c r="C169" s="674"/>
      <c r="D169" s="13"/>
      <c r="E169" s="675" t="s">
        <v>265</v>
      </c>
      <c r="F169" s="676">
        <f>SUM(F170)</f>
        <v>15152</v>
      </c>
      <c r="G169" s="676">
        <f>SUM(G170)</f>
        <v>12318.68</v>
      </c>
      <c r="H169" s="371">
        <f>SUM(G169*100/F169)</f>
        <v>81.3006863780359</v>
      </c>
      <c r="I169" s="677">
        <f>SUM(I170)</f>
        <v>0</v>
      </c>
      <c r="J169" s="13"/>
    </row>
    <row r="170" spans="1:10" s="14" customFormat="1" ht="12.75">
      <c r="A170" s="25"/>
      <c r="B170" s="679"/>
      <c r="C170" s="199"/>
      <c r="D170" s="37"/>
      <c r="E170" s="294" t="s">
        <v>34</v>
      </c>
      <c r="F170" s="295">
        <f>SUM(F172:F173)</f>
        <v>15152</v>
      </c>
      <c r="G170" s="295">
        <f>SUM(G172:G173)</f>
        <v>12318.68</v>
      </c>
      <c r="H170" s="321">
        <f>SUM(G170*100/F170)</f>
        <v>81.3006863780359</v>
      </c>
      <c r="I170" s="359">
        <f>SUM(I172:I174)</f>
        <v>0</v>
      </c>
      <c r="J170" s="13"/>
    </row>
    <row r="171" spans="1:10" s="14" customFormat="1" ht="12.75">
      <c r="A171" s="25"/>
      <c r="B171" s="680"/>
      <c r="C171" s="199"/>
      <c r="D171" s="37"/>
      <c r="E171" s="296" t="s">
        <v>35</v>
      </c>
      <c r="F171" s="295"/>
      <c r="G171" s="297"/>
      <c r="H171" s="352" t="s">
        <v>111</v>
      </c>
      <c r="I171" s="368"/>
      <c r="J171" s="13"/>
    </row>
    <row r="172" spans="1:10" s="41" customFormat="1" ht="38.25" hidden="1">
      <c r="A172" s="44"/>
      <c r="B172" s="39"/>
      <c r="C172" s="170"/>
      <c r="D172" s="262">
        <v>940</v>
      </c>
      <c r="E172" s="263" t="s">
        <v>223</v>
      </c>
      <c r="F172" s="265">
        <v>0</v>
      </c>
      <c r="G172" s="619">
        <v>0</v>
      </c>
      <c r="H172" s="321" t="e">
        <f>SUM(G172*100/F172)</f>
        <v>#DIV/0!</v>
      </c>
      <c r="I172" s="360">
        <v>0</v>
      </c>
      <c r="J172" s="39"/>
    </row>
    <row r="173" spans="1:10" s="41" customFormat="1" ht="12.75">
      <c r="A173" s="44"/>
      <c r="B173" s="316"/>
      <c r="C173" s="66"/>
      <c r="D173" s="607">
        <v>970</v>
      </c>
      <c r="E173" s="626" t="s">
        <v>42</v>
      </c>
      <c r="F173" s="627">
        <v>15152</v>
      </c>
      <c r="G173" s="413">
        <v>12318.68</v>
      </c>
      <c r="H173" s="321">
        <f>SUM(G173*100/F173)</f>
        <v>81.3006863780359</v>
      </c>
      <c r="I173" s="414">
        <v>0</v>
      </c>
      <c r="J173" s="39"/>
    </row>
    <row r="174" spans="1:10" s="41" customFormat="1" ht="66" customHeight="1">
      <c r="A174" s="44"/>
      <c r="B174" s="85"/>
      <c r="C174" s="57"/>
      <c r="D174" s="85"/>
      <c r="E174" s="678" t="s">
        <v>233</v>
      </c>
      <c r="F174" s="57"/>
      <c r="G174" s="56"/>
      <c r="H174" s="696" t="s">
        <v>111</v>
      </c>
      <c r="I174" s="415"/>
      <c r="J174" s="39"/>
    </row>
    <row r="175" spans="1:10" s="14" customFormat="1" ht="12.75">
      <c r="A175" s="25"/>
      <c r="B175" s="673">
        <v>75495</v>
      </c>
      <c r="C175" s="674"/>
      <c r="D175" s="13"/>
      <c r="E175" s="675" t="s">
        <v>92</v>
      </c>
      <c r="F175" s="676">
        <f>SUM(F176)</f>
        <v>0</v>
      </c>
      <c r="G175" s="676">
        <f>SUM(G176)</f>
        <v>0</v>
      </c>
      <c r="H175" s="672" t="s">
        <v>111</v>
      </c>
      <c r="I175" s="677">
        <f>SUM(I176)</f>
        <v>722</v>
      </c>
      <c r="J175" s="13"/>
    </row>
    <row r="176" spans="1:10" s="14" customFormat="1" ht="12.75">
      <c r="A176" s="25"/>
      <c r="B176" s="679"/>
      <c r="C176" s="199"/>
      <c r="D176" s="37"/>
      <c r="E176" s="294" t="s">
        <v>34</v>
      </c>
      <c r="F176" s="295">
        <f>SUM(F178:F182)</f>
        <v>0</v>
      </c>
      <c r="G176" s="295">
        <f>SUM(G178:G182)</f>
        <v>0</v>
      </c>
      <c r="H176" s="669" t="s">
        <v>111</v>
      </c>
      <c r="I176" s="359">
        <f>SUM(I178:I183)</f>
        <v>722</v>
      </c>
      <c r="J176" s="13"/>
    </row>
    <row r="177" spans="1:10" s="14" customFormat="1" ht="12.75">
      <c r="A177" s="28"/>
      <c r="B177" s="758"/>
      <c r="C177" s="199"/>
      <c r="D177" s="37"/>
      <c r="E177" s="296" t="s">
        <v>35</v>
      </c>
      <c r="F177" s="295"/>
      <c r="G177" s="297"/>
      <c r="H177" s="358" t="s">
        <v>111</v>
      </c>
      <c r="I177" s="368"/>
      <c r="J177" s="13"/>
    </row>
    <row r="178" spans="1:10" s="41" customFormat="1" ht="38.25" hidden="1">
      <c r="A178" s="44"/>
      <c r="B178" s="39"/>
      <c r="C178" s="56"/>
      <c r="D178" s="756">
        <v>940</v>
      </c>
      <c r="E178" s="486" t="s">
        <v>223</v>
      </c>
      <c r="F178" s="455">
        <v>0</v>
      </c>
      <c r="G178" s="757">
        <v>0</v>
      </c>
      <c r="H178" s="331" t="e">
        <f>SUM(G178*100/F178)</f>
        <v>#DIV/0!</v>
      </c>
      <c r="I178" s="360">
        <v>0</v>
      </c>
      <c r="J178" s="39"/>
    </row>
    <row r="179" spans="1:9" s="109" customFormat="1" ht="12.75">
      <c r="A179" s="105" t="s">
        <v>105</v>
      </c>
      <c r="B179" s="106">
        <v>8</v>
      </c>
      <c r="C179" s="107"/>
      <c r="D179" s="107"/>
      <c r="E179" s="108"/>
      <c r="F179" s="107"/>
      <c r="G179" s="376"/>
      <c r="H179" s="329" t="s">
        <v>111</v>
      </c>
      <c r="I179" s="397" t="s">
        <v>111</v>
      </c>
    </row>
    <row r="180" spans="1:9" s="1" customFormat="1" ht="13.5" thickBot="1">
      <c r="A180" s="5"/>
      <c r="B180" s="4"/>
      <c r="C180" s="2"/>
      <c r="D180" s="2"/>
      <c r="E180" s="10"/>
      <c r="F180" s="2"/>
      <c r="G180" s="287"/>
      <c r="H180" s="330" t="s">
        <v>111</v>
      </c>
      <c r="I180" s="400"/>
    </row>
    <row r="181" spans="1:10" s="3" customFormat="1" ht="11.25" customHeight="1" thickBot="1">
      <c r="A181" s="190" t="s">
        <v>75</v>
      </c>
      <c r="B181" s="191" t="s">
        <v>102</v>
      </c>
      <c r="C181" s="771" t="s">
        <v>86</v>
      </c>
      <c r="D181" s="772"/>
      <c r="E181" s="193" t="s">
        <v>74</v>
      </c>
      <c r="F181" s="192" t="s">
        <v>108</v>
      </c>
      <c r="G181" s="208" t="s">
        <v>109</v>
      </c>
      <c r="H181" s="343" t="s">
        <v>110</v>
      </c>
      <c r="I181" s="210" t="s">
        <v>113</v>
      </c>
      <c r="J181" s="6"/>
    </row>
    <row r="182" spans="1:10" s="41" customFormat="1" ht="12.75">
      <c r="A182" s="44"/>
      <c r="B182" s="316"/>
      <c r="C182" s="66"/>
      <c r="D182" s="607">
        <v>970</v>
      </c>
      <c r="E182" s="626" t="s">
        <v>42</v>
      </c>
      <c r="F182" s="627">
        <v>0</v>
      </c>
      <c r="G182" s="413">
        <v>0</v>
      </c>
      <c r="H182" s="669" t="s">
        <v>111</v>
      </c>
      <c r="I182" s="414">
        <v>722</v>
      </c>
      <c r="J182" s="39"/>
    </row>
    <row r="183" spans="1:10" s="41" customFormat="1" ht="51.75" thickBot="1">
      <c r="A183" s="303"/>
      <c r="B183" s="505"/>
      <c r="C183" s="315"/>
      <c r="D183" s="505"/>
      <c r="E183" s="656" t="s">
        <v>278</v>
      </c>
      <c r="F183" s="315"/>
      <c r="G183" s="304"/>
      <c r="H183" s="721" t="s">
        <v>111</v>
      </c>
      <c r="I183" s="589"/>
      <c r="J183" s="39"/>
    </row>
    <row r="184" spans="1:10" s="41" customFormat="1" ht="12.75">
      <c r="A184" s="224">
        <v>756</v>
      </c>
      <c r="B184" s="225"/>
      <c r="C184" s="214"/>
      <c r="D184" s="214"/>
      <c r="E184" s="226" t="s">
        <v>6</v>
      </c>
      <c r="F184" s="227">
        <f>SUM(F186,F192,F209,F224,F241)</f>
        <v>61550298</v>
      </c>
      <c r="G184" s="480">
        <f>SUM(G186,G192,G209,G224,G241)</f>
        <v>59923544.64</v>
      </c>
      <c r="H184" s="332">
        <f>SUM(G184*100/F184)</f>
        <v>97.35703414466003</v>
      </c>
      <c r="I184" s="484">
        <f>SUM(I186,I192,I209,I224,I241)</f>
        <v>2396383.25</v>
      </c>
      <c r="J184" s="39"/>
    </row>
    <row r="185" spans="1:10" s="41" customFormat="1" ht="27" customHeight="1">
      <c r="A185" s="228"/>
      <c r="B185" s="229"/>
      <c r="C185" s="230"/>
      <c r="D185" s="230"/>
      <c r="E185" s="231" t="s">
        <v>7</v>
      </c>
      <c r="F185" s="230"/>
      <c r="G185" s="380"/>
      <c r="H185" s="337" t="s">
        <v>111</v>
      </c>
      <c r="I185" s="483"/>
      <c r="J185" s="39"/>
    </row>
    <row r="186" spans="1:10" s="14" customFormat="1" ht="15" customHeight="1">
      <c r="A186" s="34"/>
      <c r="B186" s="98">
        <v>75601</v>
      </c>
      <c r="C186" s="32"/>
      <c r="D186" s="33"/>
      <c r="E186" s="99" t="s">
        <v>8</v>
      </c>
      <c r="F186" s="125">
        <f>SUM(F189:F190)</f>
        <v>53633</v>
      </c>
      <c r="G186" s="474">
        <f>SUM(G187)</f>
        <v>54658.630000000005</v>
      </c>
      <c r="H186" s="336">
        <f>SUM(G186*100/F186)</f>
        <v>101.9123114500401</v>
      </c>
      <c r="I186" s="449">
        <f>SUM(I189:I190)</f>
        <v>87501.02</v>
      </c>
      <c r="J186" s="13"/>
    </row>
    <row r="187" spans="1:10" s="14" customFormat="1" ht="12.75">
      <c r="A187" s="11"/>
      <c r="B187" s="244"/>
      <c r="C187" s="199"/>
      <c r="D187" s="37"/>
      <c r="E187" s="242" t="s">
        <v>34</v>
      </c>
      <c r="F187" s="243">
        <f>SUM(F189:F191)</f>
        <v>53633</v>
      </c>
      <c r="G187" s="295">
        <f>SUM(G189:G191)</f>
        <v>54658.630000000005</v>
      </c>
      <c r="H187" s="321">
        <f>SUM(G187*100/F187)</f>
        <v>101.9123114500401</v>
      </c>
      <c r="I187" s="359">
        <f>SUM(I189:I190)</f>
        <v>87501.02</v>
      </c>
      <c r="J187" s="13"/>
    </row>
    <row r="188" spans="1:10" s="14" customFormat="1" ht="12.75">
      <c r="A188" s="11"/>
      <c r="B188" s="244"/>
      <c r="C188" s="15"/>
      <c r="D188" s="27"/>
      <c r="E188" s="249" t="s">
        <v>35</v>
      </c>
      <c r="F188" s="243"/>
      <c r="G188" s="373"/>
      <c r="H188" s="335" t="s">
        <v>111</v>
      </c>
      <c r="I188" s="368"/>
      <c r="J188" s="13"/>
    </row>
    <row r="189" spans="1:10" s="50" customFormat="1" ht="14.25" customHeight="1">
      <c r="A189" s="55"/>
      <c r="B189" s="44"/>
      <c r="C189" s="356"/>
      <c r="D189" s="101">
        <v>350</v>
      </c>
      <c r="E189" s="102" t="s">
        <v>61</v>
      </c>
      <c r="F189" s="114">
        <v>53633</v>
      </c>
      <c r="G189" s="473">
        <v>54675.3</v>
      </c>
      <c r="H189" s="321">
        <f>SUM(G189*100/F189)</f>
        <v>101.94339306024276</v>
      </c>
      <c r="I189" s="418">
        <v>87501.02</v>
      </c>
      <c r="J189" s="49"/>
    </row>
    <row r="190" spans="1:10" s="50" customFormat="1" ht="12.75">
      <c r="A190" s="52"/>
      <c r="B190" s="51"/>
      <c r="C190" s="115"/>
      <c r="D190" s="115"/>
      <c r="E190" s="117" t="s">
        <v>77</v>
      </c>
      <c r="F190" s="126"/>
      <c r="G190" s="442"/>
      <c r="H190" s="331" t="s">
        <v>111</v>
      </c>
      <c r="I190" s="410"/>
      <c r="J190" s="49"/>
    </row>
    <row r="191" spans="1:10" s="41" customFormat="1" ht="17.25" customHeight="1">
      <c r="A191" s="44"/>
      <c r="B191" s="85"/>
      <c r="C191" s="178"/>
      <c r="D191" s="262">
        <v>910</v>
      </c>
      <c r="E191" s="274" t="s">
        <v>73</v>
      </c>
      <c r="F191" s="265">
        <v>0</v>
      </c>
      <c r="G191" s="264">
        <v>-16.67</v>
      </c>
      <c r="H191" s="683" t="s">
        <v>111</v>
      </c>
      <c r="I191" s="360">
        <v>0</v>
      </c>
      <c r="J191" s="39"/>
    </row>
    <row r="192" spans="1:10" s="14" customFormat="1" ht="25.5" customHeight="1">
      <c r="A192" s="25"/>
      <c r="B192" s="112">
        <v>75615</v>
      </c>
      <c r="C192" s="22"/>
      <c r="D192" s="23"/>
      <c r="E192" s="127" t="s">
        <v>9</v>
      </c>
      <c r="F192" s="128">
        <f>SUM(F197:F208)</f>
        <v>13842165</v>
      </c>
      <c r="G192" s="462">
        <f>SUM(G197:G208)</f>
        <v>13057823.37</v>
      </c>
      <c r="H192" s="334">
        <f>SUM(G192*100/F192)</f>
        <v>94.33367807709271</v>
      </c>
      <c r="I192" s="460">
        <f>SUM(I197:I208)</f>
        <v>775884.82</v>
      </c>
      <c r="J192" s="13"/>
    </row>
    <row r="193" spans="1:10" s="14" customFormat="1" ht="12.75">
      <c r="A193" s="25"/>
      <c r="B193" s="13"/>
      <c r="C193" s="11"/>
      <c r="D193" s="24"/>
      <c r="E193" s="129" t="s">
        <v>11</v>
      </c>
      <c r="F193" s="25"/>
      <c r="G193" s="11"/>
      <c r="H193" s="331" t="s">
        <v>111</v>
      </c>
      <c r="I193" s="481"/>
      <c r="J193" s="13"/>
    </row>
    <row r="194" spans="1:10" s="14" customFormat="1" ht="12.75">
      <c r="A194" s="25"/>
      <c r="B194" s="15"/>
      <c r="C194" s="26"/>
      <c r="D194" s="27"/>
      <c r="E194" s="130" t="s">
        <v>10</v>
      </c>
      <c r="F194" s="28"/>
      <c r="G194" s="26"/>
      <c r="H194" s="333" t="s">
        <v>111</v>
      </c>
      <c r="I194" s="461"/>
      <c r="J194" s="13"/>
    </row>
    <row r="195" spans="1:10" s="14" customFormat="1" ht="12.75">
      <c r="A195" s="11"/>
      <c r="B195" s="244"/>
      <c r="C195" s="199"/>
      <c r="D195" s="37"/>
      <c r="E195" s="242" t="s">
        <v>34</v>
      </c>
      <c r="F195" s="243">
        <f>SUM(F197:F208)</f>
        <v>13842165</v>
      </c>
      <c r="G195" s="295">
        <f>SUM(G197:G208)</f>
        <v>13057823.37</v>
      </c>
      <c r="H195" s="331">
        <f>SUM(G195*100/F195)</f>
        <v>94.33367807709271</v>
      </c>
      <c r="I195" s="359">
        <f>SUM(I197:I208)</f>
        <v>775884.82</v>
      </c>
      <c r="J195" s="13"/>
    </row>
    <row r="196" spans="1:10" s="14" customFormat="1" ht="12.75">
      <c r="A196" s="11"/>
      <c r="B196" s="244"/>
      <c r="C196" s="15"/>
      <c r="D196" s="27"/>
      <c r="E196" s="249" t="s">
        <v>35</v>
      </c>
      <c r="F196" s="243"/>
      <c r="G196" s="373"/>
      <c r="H196" s="321" t="s">
        <v>111</v>
      </c>
      <c r="I196" s="392"/>
      <c r="J196" s="13"/>
    </row>
    <row r="197" spans="1:10" s="50" customFormat="1" ht="12.75">
      <c r="A197" s="55"/>
      <c r="B197" s="44"/>
      <c r="C197" s="144"/>
      <c r="D197" s="116">
        <v>310</v>
      </c>
      <c r="E197" s="117" t="s">
        <v>59</v>
      </c>
      <c r="F197" s="131">
        <v>13000000</v>
      </c>
      <c r="G197" s="438">
        <v>12282697.2</v>
      </c>
      <c r="H197" s="321">
        <f aca="true" t="shared" si="0" ref="H197:H203">SUM(G197*100/F197)</f>
        <v>94.48228615384616</v>
      </c>
      <c r="I197" s="368">
        <v>564538.59</v>
      </c>
      <c r="J197" s="49"/>
    </row>
    <row r="198" spans="1:10" s="50" customFormat="1" ht="12.75">
      <c r="A198" s="52"/>
      <c r="B198" s="51"/>
      <c r="C198" s="145"/>
      <c r="D198" s="132">
        <v>320</v>
      </c>
      <c r="E198" s="133" t="s">
        <v>76</v>
      </c>
      <c r="F198" s="134">
        <v>12857</v>
      </c>
      <c r="G198" s="301">
        <v>12854</v>
      </c>
      <c r="H198" s="321">
        <f t="shared" si="0"/>
        <v>99.97666640740452</v>
      </c>
      <c r="I198" s="360">
        <v>17</v>
      </c>
      <c r="J198" s="49"/>
    </row>
    <row r="199" spans="1:10" s="50" customFormat="1" ht="12.75">
      <c r="A199" s="52"/>
      <c r="B199" s="51"/>
      <c r="C199" s="118"/>
      <c r="D199" s="119">
        <v>330</v>
      </c>
      <c r="E199" s="120" t="s">
        <v>93</v>
      </c>
      <c r="F199" s="273">
        <v>35000</v>
      </c>
      <c r="G199" s="257">
        <v>36398</v>
      </c>
      <c r="H199" s="335">
        <f t="shared" si="0"/>
        <v>103.99428571428571</v>
      </c>
      <c r="I199" s="360">
        <v>0</v>
      </c>
      <c r="J199" s="49"/>
    </row>
    <row r="200" spans="1:10" s="50" customFormat="1" ht="12.75">
      <c r="A200" s="52"/>
      <c r="B200" s="51"/>
      <c r="C200" s="118"/>
      <c r="D200" s="119">
        <v>340</v>
      </c>
      <c r="E200" s="120" t="s">
        <v>101</v>
      </c>
      <c r="F200" s="154">
        <v>360000</v>
      </c>
      <c r="G200" s="439">
        <v>305299.19</v>
      </c>
      <c r="H200" s="335">
        <f t="shared" si="0"/>
        <v>84.80533055555556</v>
      </c>
      <c r="I200" s="360">
        <v>109473.26</v>
      </c>
      <c r="J200" s="49"/>
    </row>
    <row r="201" spans="1:10" s="50" customFormat="1" ht="12.75">
      <c r="A201" s="52"/>
      <c r="B201" s="51"/>
      <c r="C201" s="145"/>
      <c r="D201" s="132">
        <v>500</v>
      </c>
      <c r="E201" s="133" t="s">
        <v>96</v>
      </c>
      <c r="F201" s="134">
        <v>35719</v>
      </c>
      <c r="G201" s="301">
        <v>40899</v>
      </c>
      <c r="H201" s="335">
        <f t="shared" si="0"/>
        <v>114.50208572468433</v>
      </c>
      <c r="I201" s="360">
        <v>34.97</v>
      </c>
      <c r="J201" s="49"/>
    </row>
    <row r="202" spans="1:10" s="41" customFormat="1" ht="25.5">
      <c r="A202" s="55"/>
      <c r="B202" s="44"/>
      <c r="C202" s="405"/>
      <c r="D202" s="256">
        <v>640</v>
      </c>
      <c r="E202" s="616" t="s">
        <v>158</v>
      </c>
      <c r="F202" s="617">
        <v>568</v>
      </c>
      <c r="G202" s="617">
        <v>580</v>
      </c>
      <c r="H202" s="335">
        <f t="shared" si="0"/>
        <v>102.11267605633803</v>
      </c>
      <c r="I202" s="360">
        <v>0</v>
      </c>
      <c r="J202" s="39"/>
    </row>
    <row r="203" spans="1:10" s="286" customFormat="1" ht="15" customHeight="1">
      <c r="A203" s="298"/>
      <c r="B203" s="513"/>
      <c r="C203" s="290"/>
      <c r="D203" s="262">
        <v>910</v>
      </c>
      <c r="E203" s="120" t="s">
        <v>73</v>
      </c>
      <c r="F203" s="265">
        <v>5268</v>
      </c>
      <c r="G203" s="264">
        <v>5416.98</v>
      </c>
      <c r="H203" s="335">
        <f t="shared" si="0"/>
        <v>102.82801822323462</v>
      </c>
      <c r="I203" s="360">
        <v>101821</v>
      </c>
      <c r="J203" s="285"/>
    </row>
    <row r="204" spans="1:9" s="109" customFormat="1" ht="12.75">
      <c r="A204" s="105" t="s">
        <v>105</v>
      </c>
      <c r="B204" s="106">
        <v>9</v>
      </c>
      <c r="C204" s="107"/>
      <c r="D204" s="107"/>
      <c r="E204" s="108"/>
      <c r="F204" s="107"/>
      <c r="G204" s="376"/>
      <c r="H204" s="329" t="s">
        <v>111</v>
      </c>
      <c r="I204" s="397"/>
    </row>
    <row r="205" spans="1:9" s="1" customFormat="1" ht="13.5" thickBot="1">
      <c r="A205" s="5"/>
      <c r="B205" s="4"/>
      <c r="C205" s="2"/>
      <c r="D205" s="2"/>
      <c r="E205" s="10"/>
      <c r="F205" s="2"/>
      <c r="G205" s="287"/>
      <c r="H205" s="330" t="s">
        <v>111</v>
      </c>
      <c r="I205" s="400"/>
    </row>
    <row r="206" spans="1:10" s="3" customFormat="1" ht="11.25" customHeight="1" thickBot="1">
      <c r="A206" s="190" t="s">
        <v>75</v>
      </c>
      <c r="B206" s="191" t="s">
        <v>102</v>
      </c>
      <c r="C206" s="771" t="s">
        <v>86</v>
      </c>
      <c r="D206" s="772"/>
      <c r="E206" s="193" t="s">
        <v>74</v>
      </c>
      <c r="F206" s="192" t="s">
        <v>108</v>
      </c>
      <c r="G206" s="208" t="s">
        <v>109</v>
      </c>
      <c r="H206" s="344" t="s">
        <v>110</v>
      </c>
      <c r="I206" s="210" t="s">
        <v>113</v>
      </c>
      <c r="J206" s="6"/>
    </row>
    <row r="207" spans="1:10" s="50" customFormat="1" ht="25.5">
      <c r="A207" s="52"/>
      <c r="B207" s="51"/>
      <c r="C207" s="250"/>
      <c r="D207" s="137">
        <v>2680</v>
      </c>
      <c r="E207" s="102" t="s">
        <v>12</v>
      </c>
      <c r="F207" s="138">
        <v>392753</v>
      </c>
      <c r="G207" s="440">
        <v>373679</v>
      </c>
      <c r="H207" s="321">
        <f>SUM(G207*100/F207)</f>
        <v>95.14351258933732</v>
      </c>
      <c r="I207" s="418">
        <v>0</v>
      </c>
      <c r="J207" s="49"/>
    </row>
    <row r="208" spans="1:10" s="50" customFormat="1" ht="53.25" customHeight="1">
      <c r="A208" s="51"/>
      <c r="B208" s="90"/>
      <c r="C208" s="70"/>
      <c r="D208" s="70"/>
      <c r="E208" s="140" t="s">
        <v>13</v>
      </c>
      <c r="F208" s="139"/>
      <c r="G208" s="381"/>
      <c r="H208" s="333" t="s">
        <v>111</v>
      </c>
      <c r="I208" s="395"/>
      <c r="J208" s="49"/>
    </row>
    <row r="209" spans="1:10" s="14" customFormat="1" ht="25.5">
      <c r="A209" s="25"/>
      <c r="B209" s="320">
        <v>75616</v>
      </c>
      <c r="C209" s="22"/>
      <c r="D209" s="23"/>
      <c r="E209" s="141" t="s">
        <v>14</v>
      </c>
      <c r="F209" s="128">
        <f>SUM(F212)</f>
        <v>11702184</v>
      </c>
      <c r="G209" s="475">
        <f>SUM(G212)</f>
        <v>11963673.52</v>
      </c>
      <c r="H209" s="334">
        <f>SUM(G209*100/F209)</f>
        <v>102.23453604899736</v>
      </c>
      <c r="I209" s="460">
        <f>SUM(I212)</f>
        <v>1500692</v>
      </c>
      <c r="J209" s="13"/>
    </row>
    <row r="210" spans="1:10" s="14" customFormat="1" ht="12.75">
      <c r="A210" s="25"/>
      <c r="B210" s="24"/>
      <c r="C210" s="11"/>
      <c r="D210" s="24"/>
      <c r="E210" s="142" t="s">
        <v>16</v>
      </c>
      <c r="F210" s="25"/>
      <c r="G210" s="11"/>
      <c r="H210" s="331" t="s">
        <v>111</v>
      </c>
      <c r="I210" s="481"/>
      <c r="J210" s="13"/>
    </row>
    <row r="211" spans="1:10" s="14" customFormat="1" ht="12.75">
      <c r="A211" s="25"/>
      <c r="B211" s="24"/>
      <c r="C211" s="26"/>
      <c r="D211" s="27"/>
      <c r="E211" s="143" t="s">
        <v>15</v>
      </c>
      <c r="F211" s="28"/>
      <c r="G211" s="26"/>
      <c r="H211" s="333" t="s">
        <v>111</v>
      </c>
      <c r="I211" s="461"/>
      <c r="J211" s="13"/>
    </row>
    <row r="212" spans="1:10" s="14" customFormat="1" ht="12.75">
      <c r="A212" s="11"/>
      <c r="B212" s="244"/>
      <c r="C212" s="199"/>
      <c r="D212" s="37"/>
      <c r="E212" s="242" t="s">
        <v>34</v>
      </c>
      <c r="F212" s="243">
        <f>SUM(F214:F223)</f>
        <v>11702184</v>
      </c>
      <c r="G212" s="295">
        <f>SUM(G214:G223)</f>
        <v>11963673.52</v>
      </c>
      <c r="H212" s="331">
        <f>SUM(G212*100/F212)</f>
        <v>102.23453604899736</v>
      </c>
      <c r="I212" s="359">
        <f>SUM(I214:I223)</f>
        <v>1500692</v>
      </c>
      <c r="J212" s="13"/>
    </row>
    <row r="213" spans="1:10" s="14" customFormat="1" ht="12.75">
      <c r="A213" s="11"/>
      <c r="B213" s="244"/>
      <c r="C213" s="15"/>
      <c r="D213" s="27"/>
      <c r="E213" s="249" t="s">
        <v>35</v>
      </c>
      <c r="F213" s="243"/>
      <c r="G213" s="373"/>
      <c r="H213" s="321" t="s">
        <v>111</v>
      </c>
      <c r="I213" s="368"/>
      <c r="J213" s="13"/>
    </row>
    <row r="214" spans="1:10" s="50" customFormat="1" ht="12.75">
      <c r="A214" s="55"/>
      <c r="B214" s="44"/>
      <c r="C214" s="144"/>
      <c r="D214" s="116">
        <v>310</v>
      </c>
      <c r="E214" s="117" t="s">
        <v>59</v>
      </c>
      <c r="F214" s="131">
        <v>9000000</v>
      </c>
      <c r="G214" s="438">
        <v>9243525.01</v>
      </c>
      <c r="H214" s="352">
        <f aca="true" t="shared" si="1" ref="H214:H222">SUM(G214*100/F214)</f>
        <v>102.70583344444445</v>
      </c>
      <c r="I214" s="368">
        <v>992033.62</v>
      </c>
      <c r="J214" s="49"/>
    </row>
    <row r="215" spans="1:10" s="50" customFormat="1" ht="12.75">
      <c r="A215" s="51"/>
      <c r="B215" s="53"/>
      <c r="C215" s="145"/>
      <c r="D215" s="132">
        <v>320</v>
      </c>
      <c r="E215" s="133" t="s">
        <v>76</v>
      </c>
      <c r="F215" s="136">
        <v>461727</v>
      </c>
      <c r="G215" s="441">
        <v>469217.03</v>
      </c>
      <c r="H215" s="335">
        <f t="shared" si="1"/>
        <v>101.62217717395777</v>
      </c>
      <c r="I215" s="360">
        <v>10849.89</v>
      </c>
      <c r="J215" s="49"/>
    </row>
    <row r="216" spans="1:10" s="50" customFormat="1" ht="12.75">
      <c r="A216" s="52"/>
      <c r="B216" s="51"/>
      <c r="C216" s="145"/>
      <c r="D216" s="132">
        <v>330</v>
      </c>
      <c r="E216" s="133" t="s">
        <v>93</v>
      </c>
      <c r="F216" s="134">
        <v>13439</v>
      </c>
      <c r="G216" s="301">
        <v>13621.94</v>
      </c>
      <c r="H216" s="335">
        <f t="shared" si="1"/>
        <v>101.36126199866061</v>
      </c>
      <c r="I216" s="360">
        <v>365.28</v>
      </c>
      <c r="J216" s="49"/>
    </row>
    <row r="217" spans="1:10" s="50" customFormat="1" ht="12.75">
      <c r="A217" s="51"/>
      <c r="B217" s="53"/>
      <c r="C217" s="145"/>
      <c r="D217" s="132">
        <v>340</v>
      </c>
      <c r="E217" s="133" t="s">
        <v>101</v>
      </c>
      <c r="F217" s="136">
        <v>519835</v>
      </c>
      <c r="G217" s="441">
        <v>526619.34</v>
      </c>
      <c r="H217" s="321">
        <f t="shared" si="1"/>
        <v>101.30509488587725</v>
      </c>
      <c r="I217" s="360">
        <v>45854.11</v>
      </c>
      <c r="J217" s="49"/>
    </row>
    <row r="218" spans="1:10" s="50" customFormat="1" ht="12.75">
      <c r="A218" s="51"/>
      <c r="B218" s="53"/>
      <c r="C218" s="145"/>
      <c r="D218" s="132">
        <v>360</v>
      </c>
      <c r="E218" s="133" t="s">
        <v>72</v>
      </c>
      <c r="F218" s="136">
        <v>226605</v>
      </c>
      <c r="G218" s="441">
        <v>226605.6</v>
      </c>
      <c r="H218" s="335">
        <f t="shared" si="1"/>
        <v>100.00026477791752</v>
      </c>
      <c r="I218" s="360">
        <v>20480.4</v>
      </c>
      <c r="J218" s="49"/>
    </row>
    <row r="219" spans="1:10" s="50" customFormat="1" ht="12.75">
      <c r="A219" s="51"/>
      <c r="B219" s="53"/>
      <c r="C219" s="145"/>
      <c r="D219" s="132">
        <v>370</v>
      </c>
      <c r="E219" s="133" t="s">
        <v>38</v>
      </c>
      <c r="F219" s="134">
        <v>48790</v>
      </c>
      <c r="G219" s="301">
        <v>48790.71</v>
      </c>
      <c r="H219" s="335">
        <f t="shared" si="1"/>
        <v>100.00145521623284</v>
      </c>
      <c r="I219" s="360">
        <v>16842.92</v>
      </c>
      <c r="J219" s="49"/>
    </row>
    <row r="220" spans="1:10" s="50" customFormat="1" ht="12.75">
      <c r="A220" s="51"/>
      <c r="B220" s="53"/>
      <c r="C220" s="145"/>
      <c r="D220" s="132">
        <v>430</v>
      </c>
      <c r="E220" s="133" t="s">
        <v>90</v>
      </c>
      <c r="F220" s="136">
        <v>130000</v>
      </c>
      <c r="G220" s="441">
        <v>99654</v>
      </c>
      <c r="H220" s="321">
        <f t="shared" si="1"/>
        <v>76.65692307692308</v>
      </c>
      <c r="I220" s="360">
        <v>0</v>
      </c>
      <c r="J220" s="49"/>
    </row>
    <row r="221" spans="1:10" s="50" customFormat="1" ht="12.75">
      <c r="A221" s="51"/>
      <c r="B221" s="53"/>
      <c r="C221" s="145"/>
      <c r="D221" s="132">
        <v>500</v>
      </c>
      <c r="E221" s="133" t="s">
        <v>96</v>
      </c>
      <c r="F221" s="136">
        <v>1231728</v>
      </c>
      <c r="G221" s="441">
        <v>1238687.81</v>
      </c>
      <c r="H221" s="335">
        <f t="shared" si="1"/>
        <v>100.56504439291791</v>
      </c>
      <c r="I221" s="360">
        <v>9980.78</v>
      </c>
      <c r="J221" s="49"/>
    </row>
    <row r="222" spans="1:10" s="41" customFormat="1" ht="25.5">
      <c r="A222" s="55"/>
      <c r="B222" s="44"/>
      <c r="C222" s="248"/>
      <c r="D222" s="253">
        <v>640</v>
      </c>
      <c r="E222" s="616" t="s">
        <v>158</v>
      </c>
      <c r="F222" s="301">
        <v>20060</v>
      </c>
      <c r="G222" s="301">
        <v>20265.31</v>
      </c>
      <c r="H222" s="335">
        <f t="shared" si="1"/>
        <v>101.02347956131607</v>
      </c>
      <c r="I222" s="360">
        <v>0</v>
      </c>
      <c r="J222" s="39"/>
    </row>
    <row r="223" spans="1:10" s="286" customFormat="1" ht="15.75" customHeight="1">
      <c r="A223" s="284"/>
      <c r="B223" s="513"/>
      <c r="C223" s="290"/>
      <c r="D223" s="262">
        <v>910</v>
      </c>
      <c r="E223" s="120" t="s">
        <v>73</v>
      </c>
      <c r="F223" s="265">
        <v>50000</v>
      </c>
      <c r="G223" s="264">
        <v>76686.77</v>
      </c>
      <c r="H223" s="335">
        <f>SUM(G223*100/F223)</f>
        <v>153.37354</v>
      </c>
      <c r="I223" s="360">
        <v>404285</v>
      </c>
      <c r="J223" s="285"/>
    </row>
    <row r="224" spans="1:10" s="14" customFormat="1" ht="38.25">
      <c r="A224" s="25"/>
      <c r="B224" s="357">
        <v>75618</v>
      </c>
      <c r="C224" s="12"/>
      <c r="D224" s="29"/>
      <c r="E224" s="42" t="s">
        <v>17</v>
      </c>
      <c r="F224" s="43">
        <f>SUM(F225)</f>
        <v>2414142</v>
      </c>
      <c r="G224" s="43">
        <f>SUM(G225)</f>
        <v>2163231.08</v>
      </c>
      <c r="H224" s="334">
        <f>SUM(G224*100/F224)</f>
        <v>89.60662131722161</v>
      </c>
      <c r="I224" s="443">
        <f>SUM(I227:I240)</f>
        <v>32305.41</v>
      </c>
      <c r="J224" s="13"/>
    </row>
    <row r="225" spans="1:10" s="14" customFormat="1" ht="12.75">
      <c r="A225" s="11"/>
      <c r="B225" s="244"/>
      <c r="C225" s="199"/>
      <c r="D225" s="37"/>
      <c r="E225" s="242" t="s">
        <v>34</v>
      </c>
      <c r="F225" s="243">
        <f>SUM(F227:F240)</f>
        <v>2414142</v>
      </c>
      <c r="G225" s="243">
        <f>SUM(G227:G240)</f>
        <v>2163231.08</v>
      </c>
      <c r="H225" s="321">
        <f>SUM(G225*100/F225)</f>
        <v>89.60662131722161</v>
      </c>
      <c r="I225" s="359">
        <f>SUM(I227:I240)</f>
        <v>32305.41</v>
      </c>
      <c r="J225" s="13"/>
    </row>
    <row r="226" spans="1:10" s="14" customFormat="1" ht="12.75">
      <c r="A226" s="11"/>
      <c r="B226" s="244"/>
      <c r="C226" s="15"/>
      <c r="D226" s="27"/>
      <c r="E226" s="249" t="s">
        <v>35</v>
      </c>
      <c r="F226" s="243"/>
      <c r="G226" s="297"/>
      <c r="H226" s="335" t="s">
        <v>111</v>
      </c>
      <c r="I226" s="368"/>
      <c r="J226" s="13"/>
    </row>
    <row r="227" spans="1:10" s="50" customFormat="1" ht="12.75">
      <c r="A227" s="55"/>
      <c r="B227" s="44"/>
      <c r="C227" s="248"/>
      <c r="D227" s="132">
        <v>410</v>
      </c>
      <c r="E227" s="133" t="s">
        <v>68</v>
      </c>
      <c r="F227" s="136">
        <v>350000</v>
      </c>
      <c r="G227" s="441">
        <v>312670.96</v>
      </c>
      <c r="H227" s="321">
        <f>SUM(G227*100/F227)</f>
        <v>89.33456000000001</v>
      </c>
      <c r="I227" s="360">
        <v>0</v>
      </c>
      <c r="J227" s="49"/>
    </row>
    <row r="228" spans="1:10" s="50" customFormat="1" ht="12.75">
      <c r="A228" s="52"/>
      <c r="B228" s="51"/>
      <c r="C228" s="145"/>
      <c r="D228" s="132">
        <v>460</v>
      </c>
      <c r="E228" s="133" t="s">
        <v>81</v>
      </c>
      <c r="F228" s="136">
        <v>40000</v>
      </c>
      <c r="G228" s="441">
        <v>30549.44</v>
      </c>
      <c r="H228" s="335">
        <f>SUM(G228*100/F228)</f>
        <v>76.3736</v>
      </c>
      <c r="I228" s="360">
        <v>7149.88</v>
      </c>
      <c r="J228" s="49"/>
    </row>
    <row r="229" spans="1:10" s="50" customFormat="1" ht="12.75">
      <c r="A229" s="62"/>
      <c r="B229" s="103"/>
      <c r="C229" s="118"/>
      <c r="D229" s="119">
        <v>480</v>
      </c>
      <c r="E229" s="120" t="s">
        <v>89</v>
      </c>
      <c r="F229" s="154">
        <v>707035</v>
      </c>
      <c r="G229" s="439">
        <v>696038.41</v>
      </c>
      <c r="H229" s="335">
        <f>SUM(G229*100/F229)</f>
        <v>98.44468944253113</v>
      </c>
      <c r="I229" s="360">
        <v>0</v>
      </c>
      <c r="J229" s="49"/>
    </row>
    <row r="230" spans="1:9" s="109" customFormat="1" ht="12.75">
      <c r="A230" s="105" t="s">
        <v>105</v>
      </c>
      <c r="B230" s="106">
        <v>10</v>
      </c>
      <c r="C230" s="107"/>
      <c r="D230" s="107"/>
      <c r="E230" s="108"/>
      <c r="F230" s="107"/>
      <c r="G230" s="376"/>
      <c r="H230" s="329" t="s">
        <v>111</v>
      </c>
      <c r="I230" s="397"/>
    </row>
    <row r="231" spans="1:9" s="1" customFormat="1" ht="13.5" thickBot="1">
      <c r="A231" s="5"/>
      <c r="B231" s="4"/>
      <c r="C231" s="2"/>
      <c r="D231" s="2"/>
      <c r="E231" s="10"/>
      <c r="F231" s="2"/>
      <c r="G231" s="287"/>
      <c r="H231" s="330" t="s">
        <v>111</v>
      </c>
      <c r="I231" s="400"/>
    </row>
    <row r="232" spans="1:10" s="3" customFormat="1" ht="11.25" customHeight="1" thickBot="1">
      <c r="A232" s="190" t="s">
        <v>75</v>
      </c>
      <c r="B232" s="191" t="s">
        <v>102</v>
      </c>
      <c r="C232" s="771" t="s">
        <v>86</v>
      </c>
      <c r="D232" s="772"/>
      <c r="E232" s="193" t="s">
        <v>74</v>
      </c>
      <c r="F232" s="192" t="s">
        <v>108</v>
      </c>
      <c r="G232" s="208" t="s">
        <v>109</v>
      </c>
      <c r="H232" s="344" t="s">
        <v>110</v>
      </c>
      <c r="I232" s="210" t="s">
        <v>113</v>
      </c>
      <c r="J232" s="6"/>
    </row>
    <row r="233" spans="1:10" s="50" customFormat="1" ht="25.5">
      <c r="A233" s="52"/>
      <c r="B233" s="51"/>
      <c r="C233" s="250"/>
      <c r="D233" s="101">
        <v>490</v>
      </c>
      <c r="E233" s="102" t="s">
        <v>20</v>
      </c>
      <c r="F233" s="138">
        <v>1310000</v>
      </c>
      <c r="G233" s="440">
        <v>1118079.54</v>
      </c>
      <c r="H233" s="331">
        <f>SUM(G233*100/F233)</f>
        <v>85.34958320610687</v>
      </c>
      <c r="I233" s="418">
        <v>25101.73</v>
      </c>
      <c r="J233" s="49"/>
    </row>
    <row r="234" spans="1:10" s="50" customFormat="1" ht="78.75" customHeight="1">
      <c r="A234" s="52"/>
      <c r="B234" s="51"/>
      <c r="C234" s="115"/>
      <c r="D234" s="115"/>
      <c r="E234" s="624" t="s">
        <v>294</v>
      </c>
      <c r="F234" s="126"/>
      <c r="G234" s="442"/>
      <c r="H234" s="362" t="s">
        <v>111</v>
      </c>
      <c r="I234" s="410"/>
      <c r="J234" s="49"/>
    </row>
    <row r="235" spans="1:10" s="50" customFormat="1" ht="12.75">
      <c r="A235" s="52"/>
      <c r="B235" s="51"/>
      <c r="C235" s="115"/>
      <c r="D235" s="253">
        <v>590</v>
      </c>
      <c r="E235" s="274" t="s">
        <v>279</v>
      </c>
      <c r="F235" s="301">
        <v>406</v>
      </c>
      <c r="G235" s="442">
        <v>406.75</v>
      </c>
      <c r="H235" s="352">
        <f aca="true" t="shared" si="2" ref="H235:H240">SUM(G235*100/F235)</f>
        <v>100.1847290640394</v>
      </c>
      <c r="I235" s="410">
        <v>0</v>
      </c>
      <c r="J235" s="49"/>
    </row>
    <row r="236" spans="1:10" s="41" customFormat="1" ht="25.5">
      <c r="A236" s="55"/>
      <c r="B236" s="44"/>
      <c r="C236" s="248"/>
      <c r="D236" s="253">
        <v>640</v>
      </c>
      <c r="E236" s="616" t="s">
        <v>158</v>
      </c>
      <c r="F236" s="301">
        <v>2773</v>
      </c>
      <c r="G236" s="301">
        <v>2912.3</v>
      </c>
      <c r="H236" s="352">
        <f t="shared" si="2"/>
        <v>105.02344031734583</v>
      </c>
      <c r="I236" s="360">
        <v>0</v>
      </c>
      <c r="J236" s="39"/>
    </row>
    <row r="237" spans="1:10" s="41" customFormat="1" ht="28.5" customHeight="1" hidden="1">
      <c r="A237" s="55"/>
      <c r="B237" s="44"/>
      <c r="C237" s="405"/>
      <c r="D237" s="256">
        <v>690</v>
      </c>
      <c r="E237" s="274" t="s">
        <v>212</v>
      </c>
      <c r="F237" s="617">
        <v>0</v>
      </c>
      <c r="G237" s="301">
        <v>0</v>
      </c>
      <c r="H237" s="352" t="e">
        <f t="shared" si="2"/>
        <v>#DIV/0!</v>
      </c>
      <c r="I237" s="360">
        <v>0</v>
      </c>
      <c r="J237" s="39"/>
    </row>
    <row r="238" spans="1:10" s="41" customFormat="1" ht="15.75" customHeight="1">
      <c r="A238" s="55"/>
      <c r="B238" s="44"/>
      <c r="C238" s="178"/>
      <c r="D238" s="262">
        <v>910</v>
      </c>
      <c r="E238" s="274" t="s">
        <v>73</v>
      </c>
      <c r="F238" s="265">
        <v>3755</v>
      </c>
      <c r="G238" s="264">
        <v>2390.27</v>
      </c>
      <c r="H238" s="352">
        <f t="shared" si="2"/>
        <v>63.65565912117177</v>
      </c>
      <c r="I238" s="360">
        <v>12.03</v>
      </c>
      <c r="J238" s="39"/>
    </row>
    <row r="239" spans="1:10" s="41" customFormat="1" ht="12.75">
      <c r="A239" s="55"/>
      <c r="B239" s="44"/>
      <c r="C239" s="144"/>
      <c r="D239" s="623">
        <v>920</v>
      </c>
      <c r="E239" s="624" t="s">
        <v>132</v>
      </c>
      <c r="F239" s="625">
        <v>122</v>
      </c>
      <c r="G239" s="625">
        <v>132.41</v>
      </c>
      <c r="H239" s="352">
        <f t="shared" si="2"/>
        <v>108.5327868852459</v>
      </c>
      <c r="I239" s="368">
        <v>41.77</v>
      </c>
      <c r="J239" s="39"/>
    </row>
    <row r="240" spans="1:10" s="41" customFormat="1" ht="12.75">
      <c r="A240" s="55"/>
      <c r="B240" s="124"/>
      <c r="C240" s="66"/>
      <c r="D240" s="607">
        <v>970</v>
      </c>
      <c r="E240" s="626" t="s">
        <v>42</v>
      </c>
      <c r="F240" s="627">
        <v>51</v>
      </c>
      <c r="G240" s="413">
        <v>51</v>
      </c>
      <c r="H240" s="352">
        <f t="shared" si="2"/>
        <v>100</v>
      </c>
      <c r="I240" s="414">
        <v>0</v>
      </c>
      <c r="J240" s="39"/>
    </row>
    <row r="241" spans="1:10" s="14" customFormat="1" ht="25.5">
      <c r="A241" s="11"/>
      <c r="B241" s="682">
        <v>75621</v>
      </c>
      <c r="C241" s="29"/>
      <c r="D241" s="29"/>
      <c r="E241" s="42" t="s">
        <v>19</v>
      </c>
      <c r="F241" s="43">
        <f>SUM(F244:F245)</f>
        <v>33538174</v>
      </c>
      <c r="G241" s="423">
        <f>SUM(G244:G245)</f>
        <v>32684158.04</v>
      </c>
      <c r="H241" s="334">
        <f>SUM(G241*100/F241)</f>
        <v>97.45360030632555</v>
      </c>
      <c r="I241" s="482">
        <f>SUM(I244:I245)</f>
        <v>0</v>
      </c>
      <c r="J241" s="13"/>
    </row>
    <row r="242" spans="1:10" s="14" customFormat="1" ht="12.75">
      <c r="A242" s="11"/>
      <c r="B242" s="246"/>
      <c r="C242" s="199"/>
      <c r="D242" s="37"/>
      <c r="E242" s="242" t="s">
        <v>34</v>
      </c>
      <c r="F242" s="243">
        <f>SUM(F244:F245)</f>
        <v>33538174</v>
      </c>
      <c r="G242" s="295">
        <f>SUM(G244:G245)</f>
        <v>32684158.04</v>
      </c>
      <c r="H242" s="321">
        <f>SUM(G242*100/F242)</f>
        <v>97.45360030632555</v>
      </c>
      <c r="I242" s="360">
        <f>SUM(I244:I245)</f>
        <v>0</v>
      </c>
      <c r="J242" s="13"/>
    </row>
    <row r="243" spans="1:10" s="14" customFormat="1" ht="12.75">
      <c r="A243" s="11"/>
      <c r="B243" s="244"/>
      <c r="C243" s="15"/>
      <c r="D243" s="27"/>
      <c r="E243" s="249" t="s">
        <v>35</v>
      </c>
      <c r="F243" s="243"/>
      <c r="G243" s="297"/>
      <c r="H243" s="321" t="s">
        <v>111</v>
      </c>
      <c r="I243" s="368"/>
      <c r="J243" s="13"/>
    </row>
    <row r="244" spans="1:10" s="50" customFormat="1" ht="12.75">
      <c r="A244" s="146"/>
      <c r="B244" s="40"/>
      <c r="C244" s="147"/>
      <c r="D244" s="132">
        <v>10</v>
      </c>
      <c r="E244" s="133" t="s">
        <v>65</v>
      </c>
      <c r="F244" s="148">
        <v>32705094</v>
      </c>
      <c r="G244" s="444">
        <v>31773174</v>
      </c>
      <c r="H244" s="321">
        <f>SUM(G244*100/F244)</f>
        <v>97.15053563215565</v>
      </c>
      <c r="I244" s="368">
        <v>0</v>
      </c>
      <c r="J244" s="49"/>
    </row>
    <row r="245" spans="1:10" s="50" customFormat="1" ht="13.5" thickBot="1">
      <c r="A245" s="760"/>
      <c r="B245" s="761"/>
      <c r="C245" s="762"/>
      <c r="D245" s="503">
        <v>20</v>
      </c>
      <c r="E245" s="749" t="s">
        <v>64</v>
      </c>
      <c r="F245" s="750">
        <v>833080</v>
      </c>
      <c r="G245" s="751">
        <v>910984.04</v>
      </c>
      <c r="H245" s="752">
        <f>SUM(G245*100/F245)</f>
        <v>109.35132760359149</v>
      </c>
      <c r="I245" s="411">
        <v>0</v>
      </c>
      <c r="J245" s="49"/>
    </row>
    <row r="246" spans="1:10" s="41" customFormat="1" ht="13.5" hidden="1" thickBot="1">
      <c r="A246" s="224">
        <v>757</v>
      </c>
      <c r="B246" s="232"/>
      <c r="C246" s="232"/>
      <c r="D246" s="233"/>
      <c r="E246" s="234" t="s">
        <v>194</v>
      </c>
      <c r="F246" s="235">
        <f>SUM(F247)</f>
        <v>0</v>
      </c>
      <c r="G246" s="235">
        <f>SUM(G247)</f>
        <v>0</v>
      </c>
      <c r="H246" s="574" t="s">
        <v>111</v>
      </c>
      <c r="I246" s="759">
        <f>SUM(I247,I251,I255,)</f>
        <v>1495.14</v>
      </c>
      <c r="J246" s="39"/>
    </row>
    <row r="247" spans="1:10" s="14" customFormat="1" ht="25.5" hidden="1">
      <c r="A247" s="34"/>
      <c r="B247" s="81">
        <v>75702</v>
      </c>
      <c r="C247" s="12"/>
      <c r="D247" s="29"/>
      <c r="E247" s="58" t="s">
        <v>195</v>
      </c>
      <c r="F247" s="149">
        <f>SUM(F250)</f>
        <v>0</v>
      </c>
      <c r="G247" s="446">
        <f>SUM(G250)</f>
        <v>0</v>
      </c>
      <c r="H247" s="355" t="s">
        <v>111</v>
      </c>
      <c r="I247" s="447">
        <f>SUM(I250)</f>
        <v>0</v>
      </c>
      <c r="J247" s="13"/>
    </row>
    <row r="248" spans="1:10" s="14" customFormat="1" ht="12.75" hidden="1">
      <c r="A248" s="25"/>
      <c r="B248" s="241"/>
      <c r="C248" s="199"/>
      <c r="D248" s="37"/>
      <c r="E248" s="242" t="s">
        <v>34</v>
      </c>
      <c r="F248" s="243">
        <f>SUM(F250)</f>
        <v>0</v>
      </c>
      <c r="G248" s="295">
        <f>SUM(G250)</f>
        <v>0</v>
      </c>
      <c r="H248" s="352" t="s">
        <v>111</v>
      </c>
      <c r="I248" s="359">
        <f>SUM(I250:I250)</f>
        <v>0</v>
      </c>
      <c r="J248" s="13"/>
    </row>
    <row r="249" spans="1:10" s="14" customFormat="1" ht="12.75" hidden="1">
      <c r="A249" s="25"/>
      <c r="B249" s="241"/>
      <c r="C249" s="15"/>
      <c r="D249" s="27"/>
      <c r="E249" s="249" t="s">
        <v>35</v>
      </c>
      <c r="F249" s="243"/>
      <c r="G249" s="297"/>
      <c r="H249" s="352" t="s">
        <v>111</v>
      </c>
      <c r="I249" s="368"/>
      <c r="J249" s="13"/>
    </row>
    <row r="250" spans="1:10" s="41" customFormat="1" ht="26.25" hidden="1" thickBot="1">
      <c r="A250" s="303"/>
      <c r="B250" s="315"/>
      <c r="C250" s="628"/>
      <c r="D250" s="629">
        <v>940</v>
      </c>
      <c r="E250" s="630" t="s">
        <v>224</v>
      </c>
      <c r="F250" s="631">
        <v>0</v>
      </c>
      <c r="G250" s="632">
        <v>0</v>
      </c>
      <c r="H250" s="437"/>
      <c r="I250" s="411">
        <v>0</v>
      </c>
      <c r="J250" s="39"/>
    </row>
    <row r="251" spans="1:10" s="41" customFormat="1" ht="12.75">
      <c r="A251" s="224">
        <v>758</v>
      </c>
      <c r="B251" s="232"/>
      <c r="C251" s="232"/>
      <c r="D251" s="233"/>
      <c r="E251" s="234" t="s">
        <v>80</v>
      </c>
      <c r="F251" s="235">
        <f>SUM(F252,F274,F281,F256)</f>
        <v>27180192.29</v>
      </c>
      <c r="G251" s="235">
        <f>SUM(G252,G274,G281,G256)</f>
        <v>27178940.689999998</v>
      </c>
      <c r="H251" s="574">
        <f>SUM(G251*100/F251)</f>
        <v>99.99539517606556</v>
      </c>
      <c r="I251" s="661">
        <f>SUM(I252,I256,I274,I281)</f>
        <v>1495.14</v>
      </c>
      <c r="J251" s="39"/>
    </row>
    <row r="252" spans="1:10" s="14" customFormat="1" ht="25.5">
      <c r="A252" s="34"/>
      <c r="B252" s="81">
        <v>75801</v>
      </c>
      <c r="C252" s="12"/>
      <c r="D252" s="29"/>
      <c r="E252" s="42" t="s">
        <v>18</v>
      </c>
      <c r="F252" s="149">
        <f>SUM(F255)</f>
        <v>21372002</v>
      </c>
      <c r="G252" s="446">
        <f>SUM(G255)</f>
        <v>21372002</v>
      </c>
      <c r="H252" s="355">
        <f>SUM(G252*100/F252)</f>
        <v>100</v>
      </c>
      <c r="I252" s="447">
        <f>SUM(I255)</f>
        <v>0</v>
      </c>
      <c r="J252" s="13"/>
    </row>
    <row r="253" spans="1:10" s="14" customFormat="1" ht="12.75">
      <c r="A253" s="25"/>
      <c r="B253" s="241"/>
      <c r="C253" s="199"/>
      <c r="D253" s="37"/>
      <c r="E253" s="242" t="s">
        <v>34</v>
      </c>
      <c r="F253" s="243">
        <f>SUM(F255)</f>
        <v>21372002</v>
      </c>
      <c r="G253" s="295">
        <f>SUM(G255)</f>
        <v>21372002</v>
      </c>
      <c r="H253" s="352">
        <f>SUM(G253*100/F253)</f>
        <v>100</v>
      </c>
      <c r="I253" s="359">
        <f>SUM(I255:I255)</f>
        <v>0</v>
      </c>
      <c r="J253" s="13"/>
    </row>
    <row r="254" spans="1:10" s="14" customFormat="1" ht="12.75">
      <c r="A254" s="25"/>
      <c r="B254" s="241"/>
      <c r="C254" s="15"/>
      <c r="D254" s="27"/>
      <c r="E254" s="249" t="s">
        <v>35</v>
      </c>
      <c r="F254" s="243"/>
      <c r="G254" s="297"/>
      <c r="H254" s="352" t="s">
        <v>111</v>
      </c>
      <c r="I254" s="368"/>
      <c r="J254" s="13"/>
    </row>
    <row r="255" spans="1:10" s="50" customFormat="1" ht="12.75">
      <c r="A255" s="44"/>
      <c r="B255" s="271"/>
      <c r="C255" s="147"/>
      <c r="D255" s="150">
        <v>2920</v>
      </c>
      <c r="E255" s="133" t="s">
        <v>104</v>
      </c>
      <c r="F255" s="151">
        <v>21372002</v>
      </c>
      <c r="G255" s="445">
        <v>21372002</v>
      </c>
      <c r="H255" s="358">
        <f>SUM(G255*100/F255)</f>
        <v>100</v>
      </c>
      <c r="I255" s="368">
        <v>0</v>
      </c>
      <c r="J255" s="49"/>
    </row>
    <row r="256" spans="1:10" s="14" customFormat="1" ht="12.75">
      <c r="A256" s="25"/>
      <c r="B256" s="164">
        <v>75814</v>
      </c>
      <c r="C256" s="30"/>
      <c r="D256" s="31"/>
      <c r="E256" s="653" t="s">
        <v>234</v>
      </c>
      <c r="F256" s="153">
        <f>SUM(F257,F268)</f>
        <v>5580894.29</v>
      </c>
      <c r="G256" s="153">
        <f>SUM(G257,G268)</f>
        <v>5580894.29</v>
      </c>
      <c r="H256" s="684">
        <f>SUM(G256*100/F256)</f>
        <v>100</v>
      </c>
      <c r="I256" s="261">
        <f>SUM(I257,I268)</f>
        <v>1495.14</v>
      </c>
      <c r="J256" s="13"/>
    </row>
    <row r="257" spans="1:10" s="14" customFormat="1" ht="12.75">
      <c r="A257" s="25"/>
      <c r="B257" s="241"/>
      <c r="C257" s="199"/>
      <c r="D257" s="37"/>
      <c r="E257" s="242" t="s">
        <v>34</v>
      </c>
      <c r="F257" s="295">
        <f>SUM(F259:F266)</f>
        <v>53116.04</v>
      </c>
      <c r="G257" s="295">
        <f>SUM(G259:G266)</f>
        <v>53116.04</v>
      </c>
      <c r="H257" s="618">
        <f>SUM(G257*100/F257)</f>
        <v>100</v>
      </c>
      <c r="I257" s="295">
        <f>SUM(I259:I266)</f>
        <v>1495.14</v>
      </c>
      <c r="J257" s="13"/>
    </row>
    <row r="258" spans="1:10" s="14" customFormat="1" ht="12.75">
      <c r="A258" s="11"/>
      <c r="B258" s="244"/>
      <c r="C258" s="199"/>
      <c r="D258" s="37"/>
      <c r="E258" s="249" t="s">
        <v>35</v>
      </c>
      <c r="F258" s="243"/>
      <c r="G258" s="373"/>
      <c r="H258" s="618" t="s">
        <v>111</v>
      </c>
      <c r="I258" s="360"/>
      <c r="J258" s="13"/>
    </row>
    <row r="259" spans="1:10" s="41" customFormat="1" ht="12.75">
      <c r="A259" s="56"/>
      <c r="B259" s="124"/>
      <c r="C259" s="57"/>
      <c r="D259" s="615">
        <v>920</v>
      </c>
      <c r="E259" s="616" t="s">
        <v>132</v>
      </c>
      <c r="F259" s="512">
        <v>0</v>
      </c>
      <c r="G259" s="512">
        <v>0</v>
      </c>
      <c r="H259" s="670" t="s">
        <v>111</v>
      </c>
      <c r="I259" s="368">
        <v>1495.14</v>
      </c>
      <c r="J259" s="39"/>
    </row>
    <row r="260" spans="1:9" s="109" customFormat="1" ht="12.75">
      <c r="A260" s="105" t="s">
        <v>105</v>
      </c>
      <c r="B260" s="106">
        <v>11</v>
      </c>
      <c r="C260" s="107"/>
      <c r="D260" s="107"/>
      <c r="E260" s="108"/>
      <c r="F260" s="107"/>
      <c r="G260" s="376"/>
      <c r="H260" s="329" t="s">
        <v>111</v>
      </c>
      <c r="I260" s="397"/>
    </row>
    <row r="261" spans="1:9" s="1" customFormat="1" ht="13.5" thickBot="1">
      <c r="A261" s="5"/>
      <c r="B261" s="4"/>
      <c r="C261" s="2"/>
      <c r="D261" s="2"/>
      <c r="E261" s="10"/>
      <c r="F261" s="2"/>
      <c r="G261" s="287"/>
      <c r="H261" s="330" t="s">
        <v>111</v>
      </c>
      <c r="I261" s="400"/>
    </row>
    <row r="262" spans="1:10" s="3" customFormat="1" ht="11.25" customHeight="1" thickBot="1">
      <c r="A262" s="190" t="s">
        <v>75</v>
      </c>
      <c r="B262" s="191" t="s">
        <v>102</v>
      </c>
      <c r="C262" s="771" t="s">
        <v>86</v>
      </c>
      <c r="D262" s="772"/>
      <c r="E262" s="193" t="s">
        <v>74</v>
      </c>
      <c r="F262" s="192" t="s">
        <v>108</v>
      </c>
      <c r="G262" s="208" t="s">
        <v>109</v>
      </c>
      <c r="H262" s="343" t="s">
        <v>110</v>
      </c>
      <c r="I262" s="210" t="s">
        <v>113</v>
      </c>
      <c r="J262" s="6"/>
    </row>
    <row r="263" spans="1:10" s="41" customFormat="1" ht="25.5">
      <c r="A263" s="55"/>
      <c r="B263" s="44"/>
      <c r="C263" s="66"/>
      <c r="D263" s="60">
        <v>2010</v>
      </c>
      <c r="E263" s="54" t="s">
        <v>55</v>
      </c>
      <c r="F263" s="487">
        <v>211.13</v>
      </c>
      <c r="G263" s="490">
        <v>211.13</v>
      </c>
      <c r="H263" s="352">
        <f>SUM(G263*100/F263)</f>
        <v>100</v>
      </c>
      <c r="I263" s="418">
        <v>0</v>
      </c>
      <c r="J263" s="39"/>
    </row>
    <row r="264" spans="1:10" s="41" customFormat="1" ht="12.75">
      <c r="A264" s="55"/>
      <c r="B264" s="44"/>
      <c r="C264" s="39"/>
      <c r="D264" s="159"/>
      <c r="E264" s="54" t="s">
        <v>120</v>
      </c>
      <c r="F264" s="488"/>
      <c r="G264" s="407"/>
      <c r="H264" s="371" t="s">
        <v>111</v>
      </c>
      <c r="I264" s="414"/>
      <c r="J264" s="39"/>
    </row>
    <row r="265" spans="1:10" s="41" customFormat="1" ht="117" customHeight="1">
      <c r="A265" s="55"/>
      <c r="B265" s="44"/>
      <c r="C265" s="57"/>
      <c r="D265" s="63"/>
      <c r="E265" s="486" t="s">
        <v>235</v>
      </c>
      <c r="F265" s="489"/>
      <c r="G265" s="455"/>
      <c r="H265" s="370" t="s">
        <v>111</v>
      </c>
      <c r="I265" s="410"/>
      <c r="J265" s="39"/>
    </row>
    <row r="266" spans="1:10" s="41" customFormat="1" ht="25.5">
      <c r="A266" s="55"/>
      <c r="B266" s="44"/>
      <c r="C266" s="66"/>
      <c r="D266" s="46">
        <v>2030</v>
      </c>
      <c r="E266" s="47" t="s">
        <v>22</v>
      </c>
      <c r="F266" s="61">
        <v>52904.91</v>
      </c>
      <c r="G266" s="722">
        <v>52904.91</v>
      </c>
      <c r="H266" s="725">
        <f>SUM(G266*100/F266)</f>
        <v>100</v>
      </c>
      <c r="I266" s="414">
        <v>0</v>
      </c>
      <c r="J266" s="39"/>
    </row>
    <row r="267" spans="1:10" s="41" customFormat="1" ht="38.25">
      <c r="A267" s="55"/>
      <c r="B267" s="124"/>
      <c r="C267" s="57"/>
      <c r="D267" s="85"/>
      <c r="E267" s="123" t="s">
        <v>284</v>
      </c>
      <c r="F267" s="57"/>
      <c r="G267" s="56"/>
      <c r="H267" s="720" t="s">
        <v>111</v>
      </c>
      <c r="I267" s="415"/>
      <c r="J267" s="39"/>
    </row>
    <row r="268" spans="1:10" s="14" customFormat="1" ht="12.75">
      <c r="A268" s="25"/>
      <c r="B268" s="390"/>
      <c r="C268" s="199"/>
      <c r="D268" s="37"/>
      <c r="E268" s="242" t="s">
        <v>36</v>
      </c>
      <c r="F268" s="243">
        <f>SUM(F270:F272)</f>
        <v>5527778.25</v>
      </c>
      <c r="G268" s="243">
        <f>SUM(G270:G272)</f>
        <v>5527778.25</v>
      </c>
      <c r="H268" s="723">
        <f>SUM(G268*100/F268)</f>
        <v>100</v>
      </c>
      <c r="I268" s="359">
        <f>SUM(I272)</f>
        <v>0</v>
      </c>
      <c r="J268" s="13"/>
    </row>
    <row r="269" spans="1:10" s="14" customFormat="1" ht="12.75">
      <c r="A269" s="25"/>
      <c r="B269" s="244"/>
      <c r="C269" s="199"/>
      <c r="D269" s="37"/>
      <c r="E269" s="249" t="s">
        <v>35</v>
      </c>
      <c r="F269" s="243"/>
      <c r="G269" s="726"/>
      <c r="H269" s="618" t="s">
        <v>111</v>
      </c>
      <c r="I269" s="360"/>
      <c r="J269" s="13"/>
    </row>
    <row r="270" spans="1:10" s="41" customFormat="1" ht="51">
      <c r="A270" s="55"/>
      <c r="B270" s="44"/>
      <c r="C270" s="66"/>
      <c r="D270" s="46">
        <v>6290</v>
      </c>
      <c r="E270" s="47" t="s">
        <v>281</v>
      </c>
      <c r="F270" s="48">
        <v>5485161</v>
      </c>
      <c r="G270" s="727">
        <v>5485161</v>
      </c>
      <c r="H270" s="723">
        <f>SUM(G270*100/F270)</f>
        <v>100</v>
      </c>
      <c r="I270" s="418">
        <v>0</v>
      </c>
      <c r="J270" s="39"/>
    </row>
    <row r="271" spans="1:10" s="41" customFormat="1" ht="12.75">
      <c r="A271" s="44"/>
      <c r="B271" s="316"/>
      <c r="C271" s="57"/>
      <c r="D271" s="85"/>
      <c r="E271" s="64" t="s">
        <v>282</v>
      </c>
      <c r="F271" s="57"/>
      <c r="G271" s="56"/>
      <c r="H271" s="720" t="s">
        <v>111</v>
      </c>
      <c r="I271" s="415"/>
      <c r="J271" s="39"/>
    </row>
    <row r="272" spans="1:10" s="41" customFormat="1" ht="38.25">
      <c r="A272" s="55"/>
      <c r="B272" s="44"/>
      <c r="C272" s="66"/>
      <c r="D272" s="46">
        <v>6330</v>
      </c>
      <c r="E272" s="47" t="s">
        <v>280</v>
      </c>
      <c r="F272" s="48">
        <v>42617.25</v>
      </c>
      <c r="G272" s="727">
        <v>42617.25</v>
      </c>
      <c r="H272" s="723">
        <f>SUM(G272*100/F272)</f>
        <v>100</v>
      </c>
      <c r="I272" s="418">
        <v>0</v>
      </c>
      <c r="J272" s="39"/>
    </row>
    <row r="273" spans="1:10" s="41" customFormat="1" ht="25.5">
      <c r="A273" s="44"/>
      <c r="B273" s="124"/>
      <c r="C273" s="57"/>
      <c r="D273" s="85"/>
      <c r="E273" s="64" t="s">
        <v>283</v>
      </c>
      <c r="F273" s="57"/>
      <c r="G273" s="56"/>
      <c r="H273" s="720" t="s">
        <v>111</v>
      </c>
      <c r="I273" s="415"/>
      <c r="J273" s="39"/>
    </row>
    <row r="274" spans="1:10" s="14" customFormat="1" ht="12.75">
      <c r="A274" s="25"/>
      <c r="B274" s="164">
        <v>75815</v>
      </c>
      <c r="C274" s="30"/>
      <c r="D274" s="31"/>
      <c r="E274" s="152" t="s">
        <v>126</v>
      </c>
      <c r="F274" s="153">
        <f>SUM(F275)</f>
        <v>0</v>
      </c>
      <c r="G274" s="412">
        <f>SUM(G275)</f>
        <v>-1251.6</v>
      </c>
      <c r="H274" s="685" t="s">
        <v>111</v>
      </c>
      <c r="I274" s="261">
        <f>SUM(I284,I275)</f>
        <v>0</v>
      </c>
      <c r="J274" s="13"/>
    </row>
    <row r="275" spans="1:10" s="14" customFormat="1" ht="12.75">
      <c r="A275" s="25"/>
      <c r="B275" s="241"/>
      <c r="C275" s="199"/>
      <c r="D275" s="37"/>
      <c r="E275" s="242" t="s">
        <v>34</v>
      </c>
      <c r="F275" s="243">
        <f>SUM(F277)</f>
        <v>0</v>
      </c>
      <c r="G275" s="295">
        <f>SUM(G277)</f>
        <v>-1251.6</v>
      </c>
      <c r="H275" s="669" t="s">
        <v>111</v>
      </c>
      <c r="I275" s="359">
        <f>SUM(I277)</f>
        <v>0</v>
      </c>
      <c r="J275" s="13"/>
    </row>
    <row r="276" spans="1:10" s="14" customFormat="1" ht="12.75">
      <c r="A276" s="25"/>
      <c r="B276" s="241"/>
      <c r="C276" s="199"/>
      <c r="D276" s="37"/>
      <c r="E276" s="249" t="s">
        <v>35</v>
      </c>
      <c r="F276" s="243"/>
      <c r="G276" s="297"/>
      <c r="H276" s="358" t="s">
        <v>111</v>
      </c>
      <c r="I276" s="360"/>
      <c r="J276" s="13"/>
    </row>
    <row r="277" spans="1:10" s="41" customFormat="1" ht="12.75">
      <c r="A277" s="124"/>
      <c r="B277" s="85"/>
      <c r="C277" s="178"/>
      <c r="D277" s="361">
        <v>2980</v>
      </c>
      <c r="E277" s="171" t="s">
        <v>126</v>
      </c>
      <c r="F277" s="252">
        <v>0</v>
      </c>
      <c r="G277" s="404">
        <v>-1251.6</v>
      </c>
      <c r="H277" s="671" t="s">
        <v>111</v>
      </c>
      <c r="I277" s="410">
        <v>0</v>
      </c>
      <c r="J277" s="39"/>
    </row>
    <row r="278" spans="1:9" s="109" customFormat="1" ht="12.75">
      <c r="A278" s="105" t="s">
        <v>105</v>
      </c>
      <c r="B278" s="106">
        <v>12</v>
      </c>
      <c r="C278" s="107"/>
      <c r="D278" s="107"/>
      <c r="E278" s="108"/>
      <c r="F278" s="107"/>
      <c r="G278" s="376"/>
      <c r="H278" s="329" t="s">
        <v>111</v>
      </c>
      <c r="I278" s="397"/>
    </row>
    <row r="279" spans="1:9" s="1" customFormat="1" ht="13.5" thickBot="1">
      <c r="A279" s="5"/>
      <c r="B279" s="4"/>
      <c r="C279" s="2"/>
      <c r="D279" s="2"/>
      <c r="E279" s="10"/>
      <c r="F279" s="2"/>
      <c r="G279" s="287"/>
      <c r="H279" s="330" t="s">
        <v>111</v>
      </c>
      <c r="I279" s="400"/>
    </row>
    <row r="280" spans="1:10" s="3" customFormat="1" ht="13.5" thickBot="1">
      <c r="A280" s="190" t="s">
        <v>75</v>
      </c>
      <c r="B280" s="191" t="s">
        <v>102</v>
      </c>
      <c r="C280" s="771" t="s">
        <v>86</v>
      </c>
      <c r="D280" s="772"/>
      <c r="E280" s="193" t="s">
        <v>74</v>
      </c>
      <c r="F280" s="192" t="s">
        <v>108</v>
      </c>
      <c r="G280" s="208" t="s">
        <v>109</v>
      </c>
      <c r="H280" s="343" t="s">
        <v>110</v>
      </c>
      <c r="I280" s="210" t="s">
        <v>113</v>
      </c>
      <c r="J280" s="6"/>
    </row>
    <row r="281" spans="1:10" s="14" customFormat="1" ht="12.75">
      <c r="A281" s="25"/>
      <c r="B281" s="98">
        <v>75831</v>
      </c>
      <c r="C281" s="32"/>
      <c r="D281" s="33"/>
      <c r="E281" s="99" t="s">
        <v>88</v>
      </c>
      <c r="F281" s="113">
        <f>SUM(F284)</f>
        <v>227296</v>
      </c>
      <c r="G281" s="291">
        <f>SUM(G284)</f>
        <v>227296</v>
      </c>
      <c r="H281" s="331">
        <f>SUM(G281*100/F281)</f>
        <v>100</v>
      </c>
      <c r="I281" s="292">
        <f>SUM(I284)</f>
        <v>0</v>
      </c>
      <c r="J281" s="13"/>
    </row>
    <row r="282" spans="1:10" s="14" customFormat="1" ht="12.75">
      <c r="A282" s="25"/>
      <c r="B282" s="241"/>
      <c r="C282" s="199"/>
      <c r="D282" s="37"/>
      <c r="E282" s="242" t="s">
        <v>34</v>
      </c>
      <c r="F282" s="243">
        <f>SUM(F284)</f>
        <v>227296</v>
      </c>
      <c r="G282" s="243">
        <f>SUM(G284)</f>
        <v>227296</v>
      </c>
      <c r="H282" s="321">
        <f>SUM(G282*100/F282)</f>
        <v>100</v>
      </c>
      <c r="I282" s="359">
        <f>SUM(I284:I284)</f>
        <v>0</v>
      </c>
      <c r="J282" s="13"/>
    </row>
    <row r="283" spans="1:10" s="14" customFormat="1" ht="12.75">
      <c r="A283" s="25"/>
      <c r="B283" s="241"/>
      <c r="C283" s="199"/>
      <c r="D283" s="37"/>
      <c r="E283" s="249" t="s">
        <v>35</v>
      </c>
      <c r="F283" s="243"/>
      <c r="G283" s="297"/>
      <c r="H283" s="321" t="s">
        <v>111</v>
      </c>
      <c r="I283" s="360"/>
      <c r="J283" s="13"/>
    </row>
    <row r="284" spans="1:10" s="50" customFormat="1" ht="13.5" thickBot="1">
      <c r="A284" s="303"/>
      <c r="B284" s="315"/>
      <c r="C284" s="747"/>
      <c r="D284" s="748">
        <v>2920</v>
      </c>
      <c r="E284" s="749" t="s">
        <v>104</v>
      </c>
      <c r="F284" s="750">
        <v>227296</v>
      </c>
      <c r="G284" s="751">
        <v>227296</v>
      </c>
      <c r="H284" s="752">
        <f>SUM(G284*100/F284)</f>
        <v>100</v>
      </c>
      <c r="I284" s="360">
        <v>0</v>
      </c>
      <c r="J284" s="49"/>
    </row>
    <row r="285" spans="1:10" s="41" customFormat="1" ht="12.75">
      <c r="A285" s="236">
        <v>801</v>
      </c>
      <c r="B285" s="221"/>
      <c r="C285" s="221"/>
      <c r="D285" s="214"/>
      <c r="E285" s="219" t="s">
        <v>58</v>
      </c>
      <c r="F285" s="222">
        <f>SUM(F286,F306,F311,F334,F338,F351,F361,F347,)</f>
        <v>3780744.3000000003</v>
      </c>
      <c r="G285" s="222">
        <f>SUM(G286,G306,G311,G334,G338,G351,G361,G347,)</f>
        <v>3102953.96</v>
      </c>
      <c r="H285" s="554">
        <f>SUM(G285*100/F285)</f>
        <v>82.07256862094587</v>
      </c>
      <c r="I285" s="567">
        <f>SUM(I286,I306,I311,I334,I338,I361,I347)</f>
        <v>25484.030000000002</v>
      </c>
      <c r="J285" s="39"/>
    </row>
    <row r="286" spans="1:10" s="14" customFormat="1" ht="12.75">
      <c r="A286" s="34"/>
      <c r="B286" s="81">
        <v>80101</v>
      </c>
      <c r="C286" s="12"/>
      <c r="D286" s="29"/>
      <c r="E286" s="42" t="s">
        <v>84</v>
      </c>
      <c r="F286" s="82">
        <f>SUM(F299,F287,)</f>
        <v>176845</v>
      </c>
      <c r="G286" s="82">
        <f>SUM(G299,G287,)</f>
        <v>163377.06</v>
      </c>
      <c r="H286" s="334">
        <f>SUM(G286*100/F286)</f>
        <v>92.38432525658062</v>
      </c>
      <c r="I286" s="261">
        <f>SUM(I289:I296)</f>
        <v>1064</v>
      </c>
      <c r="J286" s="13"/>
    </row>
    <row r="287" spans="1:10" s="14" customFormat="1" ht="12.75">
      <c r="A287" s="11"/>
      <c r="B287" s="244"/>
      <c r="C287" s="199"/>
      <c r="D287" s="37"/>
      <c r="E287" s="242" t="s">
        <v>34</v>
      </c>
      <c r="F287" s="243">
        <f>SUM(F289,F293,F294,F295,F296,F297,)</f>
        <v>117065</v>
      </c>
      <c r="G287" s="243">
        <f>SUM(G289,G293,G294,G295,G296,G297,)</f>
        <v>103597.06</v>
      </c>
      <c r="H287" s="321">
        <f>SUM(G287*100/F287)</f>
        <v>88.49533165335497</v>
      </c>
      <c r="I287" s="359">
        <f>SUM(I289:I291)</f>
        <v>840</v>
      </c>
      <c r="J287" s="13"/>
    </row>
    <row r="288" spans="1:10" s="14" customFormat="1" ht="12.75">
      <c r="A288" s="11"/>
      <c r="B288" s="244"/>
      <c r="C288" s="15"/>
      <c r="D288" s="27"/>
      <c r="E288" s="249" t="s">
        <v>35</v>
      </c>
      <c r="F288" s="243"/>
      <c r="G288" s="297"/>
      <c r="H288" s="321" t="s">
        <v>111</v>
      </c>
      <c r="I288" s="368"/>
      <c r="J288" s="13"/>
    </row>
    <row r="289" spans="1:10" s="50" customFormat="1" ht="13.5" customHeight="1">
      <c r="A289" s="55"/>
      <c r="B289" s="44"/>
      <c r="C289" s="66"/>
      <c r="D289" s="60">
        <v>750</v>
      </c>
      <c r="E289" s="47" t="s">
        <v>79</v>
      </c>
      <c r="F289" s="77">
        <v>43665</v>
      </c>
      <c r="G289" s="459">
        <v>50268.38</v>
      </c>
      <c r="H289" s="321">
        <f>SUM(G289*100/F289)</f>
        <v>115.12282148173594</v>
      </c>
      <c r="I289" s="418">
        <v>840</v>
      </c>
      <c r="J289" s="49"/>
    </row>
    <row r="290" spans="1:10" s="50" customFormat="1" ht="12.75">
      <c r="A290" s="52"/>
      <c r="B290" s="51"/>
      <c r="C290" s="49"/>
      <c r="D290" s="49"/>
      <c r="E290" s="54" t="s">
        <v>21</v>
      </c>
      <c r="F290" s="49"/>
      <c r="G290" s="55"/>
      <c r="H290" s="331" t="s">
        <v>121</v>
      </c>
      <c r="I290" s="414"/>
      <c r="J290" s="49"/>
    </row>
    <row r="291" spans="1:10" s="50" customFormat="1" ht="12.75">
      <c r="A291" s="52"/>
      <c r="B291" s="51"/>
      <c r="C291" s="49"/>
      <c r="D291" s="49"/>
      <c r="E291" s="54" t="s">
        <v>57</v>
      </c>
      <c r="F291" s="49"/>
      <c r="G291" s="55"/>
      <c r="H291" s="331" t="s">
        <v>111</v>
      </c>
      <c r="I291" s="414"/>
      <c r="J291" s="49"/>
    </row>
    <row r="292" spans="1:10" s="50" customFormat="1" ht="29.25" customHeight="1">
      <c r="A292" s="52"/>
      <c r="B292" s="51"/>
      <c r="C292" s="70"/>
      <c r="D292" s="70"/>
      <c r="E292" s="123" t="s">
        <v>117</v>
      </c>
      <c r="F292" s="70"/>
      <c r="G292" s="56"/>
      <c r="H292" s="333" t="s">
        <v>111</v>
      </c>
      <c r="I292" s="410"/>
      <c r="J292" s="49"/>
    </row>
    <row r="293" spans="1:10" s="50" customFormat="1" ht="38.25">
      <c r="A293" s="51"/>
      <c r="B293" s="53"/>
      <c r="C293" s="118"/>
      <c r="D293" s="119">
        <v>830</v>
      </c>
      <c r="E293" s="120" t="s">
        <v>167</v>
      </c>
      <c r="F293" s="277">
        <v>36000</v>
      </c>
      <c r="G293" s="476">
        <v>19023.2</v>
      </c>
      <c r="H293" s="335">
        <f>SUM(G293*100/F293)</f>
        <v>52.84222222222222</v>
      </c>
      <c r="I293" s="360">
        <v>224</v>
      </c>
      <c r="J293" s="49"/>
    </row>
    <row r="294" spans="1:10" s="50" customFormat="1" ht="25.5" customHeight="1">
      <c r="A294" s="51"/>
      <c r="B294" s="53"/>
      <c r="C294" s="118"/>
      <c r="D294" s="119">
        <v>920</v>
      </c>
      <c r="E294" s="120" t="s">
        <v>118</v>
      </c>
      <c r="F294" s="277">
        <v>3550</v>
      </c>
      <c r="G294" s="476">
        <v>769.93</v>
      </c>
      <c r="H294" s="335">
        <f>SUM(G294*100/F294)</f>
        <v>21.688169014084508</v>
      </c>
      <c r="I294" s="360">
        <v>0</v>
      </c>
      <c r="J294" s="49"/>
    </row>
    <row r="295" spans="1:10" s="50" customFormat="1" ht="53.25" customHeight="1" hidden="1">
      <c r="A295" s="51"/>
      <c r="B295" s="53"/>
      <c r="C295" s="92"/>
      <c r="D295" s="317">
        <v>960</v>
      </c>
      <c r="E295" s="318" t="s">
        <v>51</v>
      </c>
      <c r="F295" s="319">
        <v>0</v>
      </c>
      <c r="G295" s="265">
        <v>0</v>
      </c>
      <c r="H295" s="335" t="e">
        <f>SUM(G295*100/F295)</f>
        <v>#DIV/0!</v>
      </c>
      <c r="I295" s="360">
        <v>0</v>
      </c>
      <c r="J295" s="49"/>
    </row>
    <row r="296" spans="1:10" s="50" customFormat="1" ht="26.25" customHeight="1">
      <c r="A296" s="51"/>
      <c r="B296" s="53"/>
      <c r="C296" s="145"/>
      <c r="D296" s="132">
        <v>970</v>
      </c>
      <c r="E296" s="254" t="s">
        <v>208</v>
      </c>
      <c r="F296" s="135">
        <v>27370</v>
      </c>
      <c r="G296" s="454">
        <v>27055.55</v>
      </c>
      <c r="H296" s="335">
        <f>SUM(G296*100/F296)</f>
        <v>98.85111435878699</v>
      </c>
      <c r="I296" s="360">
        <v>0</v>
      </c>
      <c r="J296" s="49"/>
    </row>
    <row r="297" spans="1:10" s="50" customFormat="1" ht="25.5">
      <c r="A297" s="55"/>
      <c r="B297" s="44"/>
      <c r="C297" s="66"/>
      <c r="D297" s="46">
        <v>2030</v>
      </c>
      <c r="E297" s="47" t="s">
        <v>22</v>
      </c>
      <c r="F297" s="61">
        <v>6480</v>
      </c>
      <c r="G297" s="289">
        <v>6480</v>
      </c>
      <c r="H297" s="321">
        <f>SUM(G297*100/F297)</f>
        <v>100</v>
      </c>
      <c r="I297" s="414">
        <v>0</v>
      </c>
      <c r="J297" s="49"/>
    </row>
    <row r="298" spans="1:10" s="41" customFormat="1" ht="69" customHeight="1">
      <c r="A298" s="51"/>
      <c r="B298" s="103"/>
      <c r="C298" s="70"/>
      <c r="D298" s="90"/>
      <c r="E298" s="486" t="s">
        <v>236</v>
      </c>
      <c r="F298" s="70"/>
      <c r="G298" s="375"/>
      <c r="H298" s="362" t="s">
        <v>111</v>
      </c>
      <c r="I298" s="415"/>
      <c r="J298" s="39"/>
    </row>
    <row r="299" spans="1:10" s="14" customFormat="1" ht="12.75">
      <c r="A299" s="25"/>
      <c r="B299" s="390"/>
      <c r="C299" s="15"/>
      <c r="D299" s="27"/>
      <c r="E299" s="391" t="s">
        <v>36</v>
      </c>
      <c r="F299" s="245">
        <f>SUM(F304:F304)</f>
        <v>59780</v>
      </c>
      <c r="G299" s="245">
        <f>SUM(G304:G304)</f>
        <v>59780</v>
      </c>
      <c r="H299" s="327">
        <f>SUM(G299*100/F299)</f>
        <v>100</v>
      </c>
      <c r="I299" s="410">
        <f>SUM(I304:I304)</f>
        <v>0</v>
      </c>
      <c r="J299" s="13"/>
    </row>
    <row r="300" spans="1:10" s="14" customFormat="1" ht="12.75">
      <c r="A300" s="26"/>
      <c r="B300" s="202"/>
      <c r="C300" s="15"/>
      <c r="D300" s="27"/>
      <c r="E300" s="485" t="s">
        <v>35</v>
      </c>
      <c r="F300" s="243"/>
      <c r="G300" s="297"/>
      <c r="H300" s="325" t="s">
        <v>111</v>
      </c>
      <c r="I300" s="360"/>
      <c r="J300" s="13"/>
    </row>
    <row r="301" spans="1:9" s="109" customFormat="1" ht="12.75">
      <c r="A301" s="105" t="s">
        <v>105</v>
      </c>
      <c r="B301" s="106">
        <v>13</v>
      </c>
      <c r="C301" s="107"/>
      <c r="D301" s="107"/>
      <c r="E301" s="108"/>
      <c r="F301" s="107"/>
      <c r="G301" s="376"/>
      <c r="H301" s="329" t="s">
        <v>111</v>
      </c>
      <c r="I301" s="397"/>
    </row>
    <row r="302" spans="1:9" s="1" customFormat="1" ht="13.5" thickBot="1">
      <c r="A302" s="5"/>
      <c r="B302" s="4"/>
      <c r="C302" s="2"/>
      <c r="D302" s="2"/>
      <c r="E302" s="10"/>
      <c r="F302" s="2"/>
      <c r="G302" s="287"/>
      <c r="H302" s="330" t="s">
        <v>111</v>
      </c>
      <c r="I302" s="400"/>
    </row>
    <row r="303" spans="1:10" s="3" customFormat="1" ht="11.25" customHeight="1" thickBot="1">
      <c r="A303" s="190" t="s">
        <v>75</v>
      </c>
      <c r="B303" s="191" t="s">
        <v>102</v>
      </c>
      <c r="C303" s="771" t="s">
        <v>86</v>
      </c>
      <c r="D303" s="772"/>
      <c r="E303" s="193" t="s">
        <v>74</v>
      </c>
      <c r="F303" s="192" t="s">
        <v>108</v>
      </c>
      <c r="G303" s="208" t="s">
        <v>109</v>
      </c>
      <c r="H303" s="343" t="s">
        <v>110</v>
      </c>
      <c r="I303" s="210" t="s">
        <v>113</v>
      </c>
      <c r="J303" s="6"/>
    </row>
    <row r="304" spans="1:10" s="41" customFormat="1" ht="45">
      <c r="A304" s="44"/>
      <c r="B304" s="316"/>
      <c r="C304" s="66"/>
      <c r="D304" s="110">
        <v>6300</v>
      </c>
      <c r="E304" s="538" t="s">
        <v>269</v>
      </c>
      <c r="F304" s="48">
        <v>59780</v>
      </c>
      <c r="G304" s="389">
        <v>59780</v>
      </c>
      <c r="H304" s="327">
        <f>SUM(G304*100/F304)</f>
        <v>100</v>
      </c>
      <c r="I304" s="418">
        <v>0</v>
      </c>
      <c r="J304" s="39"/>
    </row>
    <row r="305" spans="1:10" s="350" customFormat="1" ht="38.25">
      <c r="A305" s="537"/>
      <c r="B305" s="347"/>
      <c r="C305" s="348"/>
      <c r="D305" s="348"/>
      <c r="E305" s="539" t="s">
        <v>285</v>
      </c>
      <c r="F305" s="525" t="s">
        <v>111</v>
      </c>
      <c r="G305" s="351" t="s">
        <v>111</v>
      </c>
      <c r="H305" s="353" t="s">
        <v>111</v>
      </c>
      <c r="I305" s="393"/>
      <c r="J305" s="349"/>
    </row>
    <row r="306" spans="1:10" s="14" customFormat="1" ht="12.75">
      <c r="A306" s="25"/>
      <c r="B306" s="112">
        <v>80103</v>
      </c>
      <c r="C306" s="12"/>
      <c r="D306" s="29"/>
      <c r="E306" s="42" t="s">
        <v>186</v>
      </c>
      <c r="F306" s="406">
        <f>SUM(F307)</f>
        <v>116846</v>
      </c>
      <c r="G306" s="406">
        <f>SUM(G307)</f>
        <v>67404</v>
      </c>
      <c r="H306" s="334">
        <f>SUM(G306*100/F306)</f>
        <v>57.68618523526693</v>
      </c>
      <c r="I306" s="261">
        <f>SUM(I307)</f>
        <v>1389</v>
      </c>
      <c r="J306" s="13"/>
    </row>
    <row r="307" spans="1:10" s="14" customFormat="1" ht="12.75">
      <c r="A307" s="25"/>
      <c r="B307" s="241"/>
      <c r="C307" s="199"/>
      <c r="D307" s="37"/>
      <c r="E307" s="242" t="s">
        <v>34</v>
      </c>
      <c r="F307" s="295">
        <f>SUM(F309:F310)</f>
        <v>116846</v>
      </c>
      <c r="G307" s="295">
        <f>SUM(G309:G310)</f>
        <v>67404</v>
      </c>
      <c r="H307" s="321">
        <f>SUM(G307*100/F307)</f>
        <v>57.68618523526693</v>
      </c>
      <c r="I307" s="359">
        <f>SUM(I309:I310)</f>
        <v>1389</v>
      </c>
      <c r="J307" s="13"/>
    </row>
    <row r="308" spans="1:10" s="14" customFormat="1" ht="12.75">
      <c r="A308" s="11"/>
      <c r="B308" s="244"/>
      <c r="C308" s="15"/>
      <c r="D308" s="27"/>
      <c r="E308" s="249" t="s">
        <v>35</v>
      </c>
      <c r="F308" s="243"/>
      <c r="G308" s="297"/>
      <c r="H308" s="335" t="s">
        <v>111</v>
      </c>
      <c r="I308" s="368"/>
      <c r="J308" s="13"/>
    </row>
    <row r="309" spans="1:10" s="50" customFormat="1" ht="25.5">
      <c r="A309" s="44"/>
      <c r="B309" s="55"/>
      <c r="C309" s="528"/>
      <c r="D309" s="317">
        <v>660</v>
      </c>
      <c r="E309" s="318" t="s">
        <v>150</v>
      </c>
      <c r="F309" s="529">
        <v>29057</v>
      </c>
      <c r="G309" s="530">
        <v>17839</v>
      </c>
      <c r="H309" s="333">
        <f>SUM(G309*100/F309)</f>
        <v>61.393123859999314</v>
      </c>
      <c r="I309" s="359">
        <v>277</v>
      </c>
      <c r="J309" s="49"/>
    </row>
    <row r="310" spans="1:10" s="50" customFormat="1" ht="38.25">
      <c r="A310" s="51"/>
      <c r="B310" s="103"/>
      <c r="C310" s="115"/>
      <c r="D310" s="116">
        <v>670</v>
      </c>
      <c r="E310" s="117" t="s">
        <v>151</v>
      </c>
      <c r="F310" s="155">
        <v>87789</v>
      </c>
      <c r="G310" s="477">
        <v>49565</v>
      </c>
      <c r="H310" s="335">
        <f>SUM(G310*100/F310)</f>
        <v>56.45923748989053</v>
      </c>
      <c r="I310" s="368">
        <v>1112</v>
      </c>
      <c r="J310" s="49"/>
    </row>
    <row r="311" spans="1:10" s="14" customFormat="1" ht="12.75">
      <c r="A311" s="25"/>
      <c r="B311" s="112">
        <v>80104</v>
      </c>
      <c r="C311" s="12"/>
      <c r="D311" s="29"/>
      <c r="E311" s="42" t="s">
        <v>103</v>
      </c>
      <c r="F311" s="406">
        <f>SUM(F312,F332,)</f>
        <v>2379954.56</v>
      </c>
      <c r="G311" s="406">
        <f>SUM(G312,G332,)</f>
        <v>2116512.36</v>
      </c>
      <c r="H311" s="334">
        <f>SUM(G311*100/F311)</f>
        <v>88.93078866178016</v>
      </c>
      <c r="I311" s="261">
        <f>SUM(I312)</f>
        <v>22042.9</v>
      </c>
      <c r="J311" s="13"/>
    </row>
    <row r="312" spans="1:10" s="14" customFormat="1" ht="12.75">
      <c r="A312" s="25"/>
      <c r="B312" s="241"/>
      <c r="C312" s="199"/>
      <c r="D312" s="37"/>
      <c r="E312" s="242" t="s">
        <v>34</v>
      </c>
      <c r="F312" s="295">
        <f>SUM(F314:F320,F321:F329,)</f>
        <v>2379954.56</v>
      </c>
      <c r="G312" s="295">
        <f>SUM(G314:G320,G321:G329,)</f>
        <v>2116512.36</v>
      </c>
      <c r="H312" s="321">
        <f>SUM(G312*100/F312)</f>
        <v>88.93078866178016</v>
      </c>
      <c r="I312" s="359">
        <f>SUM(I314:I343,I344)</f>
        <v>22042.9</v>
      </c>
      <c r="J312" s="13"/>
    </row>
    <row r="313" spans="1:10" s="14" customFormat="1" ht="12.75">
      <c r="A313" s="11"/>
      <c r="B313" s="244"/>
      <c r="C313" s="15"/>
      <c r="D313" s="27"/>
      <c r="E313" s="249" t="s">
        <v>35</v>
      </c>
      <c r="F313" s="243"/>
      <c r="G313" s="297"/>
      <c r="H313" s="335" t="s">
        <v>111</v>
      </c>
      <c r="I313" s="368"/>
      <c r="J313" s="13"/>
    </row>
    <row r="314" spans="1:10" s="50" customFormat="1" ht="25.5">
      <c r="A314" s="44"/>
      <c r="B314" s="55"/>
      <c r="C314" s="528"/>
      <c r="D314" s="317">
        <v>660</v>
      </c>
      <c r="E314" s="318" t="s">
        <v>150</v>
      </c>
      <c r="F314" s="529">
        <v>301700</v>
      </c>
      <c r="G314" s="530">
        <v>202402.03</v>
      </c>
      <c r="H314" s="333">
        <f>SUM(G314*100/F314)</f>
        <v>67.0871826317534</v>
      </c>
      <c r="I314" s="359">
        <v>5771.66</v>
      </c>
      <c r="J314" s="49"/>
    </row>
    <row r="315" spans="1:10" s="50" customFormat="1" ht="38.25">
      <c r="A315" s="52"/>
      <c r="B315" s="51"/>
      <c r="C315" s="115"/>
      <c r="D315" s="116">
        <v>670</v>
      </c>
      <c r="E315" s="117" t="s">
        <v>151</v>
      </c>
      <c r="F315" s="155">
        <v>617700</v>
      </c>
      <c r="G315" s="477">
        <v>389654.84</v>
      </c>
      <c r="H315" s="331">
        <f>SUM(G315*100/F315)</f>
        <v>63.08156710377206</v>
      </c>
      <c r="I315" s="368">
        <v>16271.24</v>
      </c>
      <c r="J315" s="49"/>
    </row>
    <row r="316" spans="1:10" s="50" customFormat="1" ht="12.75" customHeight="1">
      <c r="A316" s="55"/>
      <c r="B316" s="44"/>
      <c r="C316" s="66"/>
      <c r="D316" s="60">
        <v>750</v>
      </c>
      <c r="E316" s="47" t="s">
        <v>79</v>
      </c>
      <c r="F316" s="122">
        <v>480</v>
      </c>
      <c r="G316" s="413">
        <v>80</v>
      </c>
      <c r="H316" s="321">
        <f>SUM(G316*100/F316)</f>
        <v>16.666666666666668</v>
      </c>
      <c r="I316" s="418">
        <v>0</v>
      </c>
      <c r="J316" s="49"/>
    </row>
    <row r="317" spans="1:10" s="50" customFormat="1" ht="12.75">
      <c r="A317" s="52"/>
      <c r="B317" s="51"/>
      <c r="C317" s="49"/>
      <c r="D317" s="49"/>
      <c r="E317" s="54" t="s">
        <v>2</v>
      </c>
      <c r="F317" s="49"/>
      <c r="G317" s="55"/>
      <c r="H317" s="331" t="s">
        <v>111</v>
      </c>
      <c r="I317" s="414"/>
      <c r="J317" s="49"/>
    </row>
    <row r="318" spans="1:10" s="50" customFormat="1" ht="12.75">
      <c r="A318" s="52"/>
      <c r="B318" s="51"/>
      <c r="C318" s="49"/>
      <c r="D318" s="49"/>
      <c r="E318" s="54" t="s">
        <v>57</v>
      </c>
      <c r="F318" s="49"/>
      <c r="G318" s="55"/>
      <c r="H318" s="331" t="s">
        <v>111</v>
      </c>
      <c r="I318" s="414"/>
      <c r="J318" s="49"/>
    </row>
    <row r="319" spans="1:10" s="50" customFormat="1" ht="38.25">
      <c r="A319" s="52"/>
      <c r="B319" s="51"/>
      <c r="C319" s="70"/>
      <c r="D319" s="70"/>
      <c r="E319" s="123" t="s">
        <v>169</v>
      </c>
      <c r="F319" s="70"/>
      <c r="G319" s="56"/>
      <c r="H319" s="333" t="s">
        <v>111</v>
      </c>
      <c r="I319" s="410"/>
      <c r="J319" s="49"/>
    </row>
    <row r="320" spans="1:10" s="50" customFormat="1" ht="38.25">
      <c r="A320" s="103"/>
      <c r="B320" s="90"/>
      <c r="C320" s="145"/>
      <c r="D320" s="132">
        <v>920</v>
      </c>
      <c r="E320" s="133" t="s">
        <v>23</v>
      </c>
      <c r="F320" s="151">
        <v>1281</v>
      </c>
      <c r="G320" s="456">
        <v>711.34</v>
      </c>
      <c r="H320" s="335">
        <f>SUM(G320*100/F320)</f>
        <v>55.53005464480874</v>
      </c>
      <c r="I320" s="360">
        <v>0</v>
      </c>
      <c r="J320" s="49"/>
    </row>
    <row r="321" spans="1:9" s="109" customFormat="1" ht="12.75">
      <c r="A321" s="105" t="s">
        <v>105</v>
      </c>
      <c r="B321" s="106">
        <v>14</v>
      </c>
      <c r="C321" s="107"/>
      <c r="D321" s="107"/>
      <c r="E321" s="108"/>
      <c r="F321" s="107"/>
      <c r="G321" s="376"/>
      <c r="H321" s="329" t="s">
        <v>111</v>
      </c>
      <c r="I321" s="397"/>
    </row>
    <row r="322" spans="1:9" s="1" customFormat="1" ht="13.5" thickBot="1">
      <c r="A322" s="5"/>
      <c r="B322" s="4"/>
      <c r="C322" s="2"/>
      <c r="D322" s="2"/>
      <c r="E322" s="10"/>
      <c r="F322" s="2"/>
      <c r="G322" s="287"/>
      <c r="H322" s="330" t="s">
        <v>111</v>
      </c>
      <c r="I322" s="400"/>
    </row>
    <row r="323" spans="1:10" s="3" customFormat="1" ht="11.25" customHeight="1" thickBot="1">
      <c r="A323" s="190" t="s">
        <v>75</v>
      </c>
      <c r="B323" s="191" t="s">
        <v>102</v>
      </c>
      <c r="C323" s="771" t="s">
        <v>86</v>
      </c>
      <c r="D323" s="772"/>
      <c r="E323" s="193" t="s">
        <v>74</v>
      </c>
      <c r="F323" s="192" t="s">
        <v>108</v>
      </c>
      <c r="G323" s="208" t="s">
        <v>109</v>
      </c>
      <c r="H323" s="343" t="s">
        <v>110</v>
      </c>
      <c r="I323" s="210" t="s">
        <v>113</v>
      </c>
      <c r="J323" s="6"/>
    </row>
    <row r="324" spans="1:10" s="41" customFormat="1" ht="25.5" customHeight="1">
      <c r="A324" s="44"/>
      <c r="B324" s="316"/>
      <c r="C324" s="248"/>
      <c r="D324" s="253">
        <v>970</v>
      </c>
      <c r="E324" s="254" t="s">
        <v>207</v>
      </c>
      <c r="F324" s="255">
        <v>28323</v>
      </c>
      <c r="G324" s="454">
        <v>28323.11</v>
      </c>
      <c r="H324" s="335">
        <f>SUM(G324*100/F324)</f>
        <v>100.00038837693747</v>
      </c>
      <c r="I324" s="360">
        <v>0</v>
      </c>
      <c r="J324" s="39"/>
    </row>
    <row r="325" spans="1:10" s="50" customFormat="1" ht="25.5">
      <c r="A325" s="44"/>
      <c r="B325" s="316"/>
      <c r="C325" s="66"/>
      <c r="D325" s="46">
        <v>2030</v>
      </c>
      <c r="E325" s="47" t="s">
        <v>22</v>
      </c>
      <c r="F325" s="61">
        <v>1086372</v>
      </c>
      <c r="G325" s="289">
        <v>1087412</v>
      </c>
      <c r="H325" s="321">
        <f>SUM(G325*100/F325)</f>
        <v>100.09573148056099</v>
      </c>
      <c r="I325" s="414">
        <v>0</v>
      </c>
      <c r="J325" s="49"/>
    </row>
    <row r="326" spans="1:10" s="41" customFormat="1" ht="38.25">
      <c r="A326" s="51"/>
      <c r="B326" s="53"/>
      <c r="C326" s="70"/>
      <c r="D326" s="90"/>
      <c r="E326" s="486" t="s">
        <v>139</v>
      </c>
      <c r="F326" s="70"/>
      <c r="G326" s="375"/>
      <c r="H326" s="362" t="s">
        <v>111</v>
      </c>
      <c r="I326" s="415"/>
      <c r="J326" s="39"/>
    </row>
    <row r="327" spans="1:10" s="50" customFormat="1" ht="64.5" customHeight="1">
      <c r="A327" s="44"/>
      <c r="B327" s="316"/>
      <c r="C327" s="66"/>
      <c r="D327" s="46">
        <v>2057</v>
      </c>
      <c r="E327" s="47" t="s">
        <v>213</v>
      </c>
      <c r="F327" s="61">
        <v>110076.56</v>
      </c>
      <c r="G327" s="289">
        <v>110075.56</v>
      </c>
      <c r="H327" s="321">
        <f>SUM(G327*100/F327)</f>
        <v>99.9990915413781</v>
      </c>
      <c r="I327" s="414">
        <v>0</v>
      </c>
      <c r="J327" s="49"/>
    </row>
    <row r="328" spans="1:10" s="41" customFormat="1" ht="52.5" customHeight="1">
      <c r="A328" s="51"/>
      <c r="B328" s="53"/>
      <c r="C328" s="70"/>
      <c r="D328" s="90"/>
      <c r="E328" s="539" t="s">
        <v>237</v>
      </c>
      <c r="F328" s="70"/>
      <c r="G328" s="375"/>
      <c r="H328" s="362" t="s">
        <v>111</v>
      </c>
      <c r="I328" s="415"/>
      <c r="J328" s="39"/>
    </row>
    <row r="329" spans="1:10" s="41" customFormat="1" ht="89.25">
      <c r="A329" s="44"/>
      <c r="B329" s="85"/>
      <c r="C329" s="405"/>
      <c r="D329" s="256">
        <v>2310</v>
      </c>
      <c r="E329" s="274" t="s">
        <v>142</v>
      </c>
      <c r="F329" s="257">
        <v>234022</v>
      </c>
      <c r="G329" s="448">
        <v>297853.48</v>
      </c>
      <c r="H329" s="335">
        <f>SUM(G329*100/F329)</f>
        <v>127.27584586064557</v>
      </c>
      <c r="I329" s="360">
        <v>0</v>
      </c>
      <c r="J329" s="39"/>
    </row>
    <row r="330" spans="1:10" s="14" customFormat="1" ht="12.75" hidden="1">
      <c r="A330" s="25"/>
      <c r="B330" s="390"/>
      <c r="C330" s="15"/>
      <c r="D330" s="27"/>
      <c r="E330" s="391" t="s">
        <v>36</v>
      </c>
      <c r="F330" s="245">
        <f>SUM(F332)</f>
        <v>0</v>
      </c>
      <c r="G330" s="245">
        <f>SUM(G332)</f>
        <v>0</v>
      </c>
      <c r="H330" s="327" t="e">
        <f>SUM(G330*100/F330)</f>
        <v>#DIV/0!</v>
      </c>
      <c r="I330" s="410">
        <f>SUM(I332)</f>
        <v>0</v>
      </c>
      <c r="J330" s="13"/>
    </row>
    <row r="331" spans="1:10" s="14" customFormat="1" ht="12.75" hidden="1">
      <c r="A331" s="26"/>
      <c r="B331" s="202"/>
      <c r="C331" s="15"/>
      <c r="D331" s="27"/>
      <c r="E331" s="485" t="s">
        <v>35</v>
      </c>
      <c r="F331" s="243"/>
      <c r="G331" s="297"/>
      <c r="H331" s="325" t="s">
        <v>111</v>
      </c>
      <c r="I331" s="360"/>
      <c r="J331" s="13"/>
    </row>
    <row r="332" spans="1:10" s="41" customFormat="1" ht="61.5" customHeight="1" hidden="1">
      <c r="A332" s="44"/>
      <c r="B332" s="316"/>
      <c r="C332" s="66"/>
      <c r="D332" s="110">
        <v>6257</v>
      </c>
      <c r="E332" s="538" t="s">
        <v>160</v>
      </c>
      <c r="F332" s="48">
        <v>0</v>
      </c>
      <c r="G332" s="389">
        <v>0</v>
      </c>
      <c r="H332" s="327" t="e">
        <f>SUM(G332*100/F332)</f>
        <v>#DIV/0!</v>
      </c>
      <c r="I332" s="418">
        <v>0</v>
      </c>
      <c r="J332" s="39"/>
    </row>
    <row r="333" spans="1:10" s="350" customFormat="1" ht="114.75" hidden="1">
      <c r="A333" s="535"/>
      <c r="B333" s="347"/>
      <c r="C333" s="348"/>
      <c r="D333" s="348"/>
      <c r="E333" s="539" t="s">
        <v>202</v>
      </c>
      <c r="F333" s="525" t="s">
        <v>111</v>
      </c>
      <c r="G333" s="351" t="s">
        <v>111</v>
      </c>
      <c r="H333" s="353" t="s">
        <v>111</v>
      </c>
      <c r="I333" s="393"/>
      <c r="J333" s="349"/>
    </row>
    <row r="334" spans="1:10" s="14" customFormat="1" ht="12.75" hidden="1">
      <c r="A334" s="25"/>
      <c r="B334" s="633">
        <v>80113</v>
      </c>
      <c r="C334" s="12"/>
      <c r="D334" s="29"/>
      <c r="E334" s="621" t="s">
        <v>37</v>
      </c>
      <c r="F334" s="634">
        <f>SUM(F337:F337)</f>
        <v>0</v>
      </c>
      <c r="G334" s="634">
        <f>SUM(G335)</f>
        <v>0</v>
      </c>
      <c r="H334" s="635" t="s">
        <v>111</v>
      </c>
      <c r="I334" s="449">
        <f>SUM(I335)</f>
        <v>0</v>
      </c>
      <c r="J334" s="13"/>
    </row>
    <row r="335" spans="1:10" s="14" customFormat="1" ht="12.75" hidden="1">
      <c r="A335" s="11"/>
      <c r="B335" s="293"/>
      <c r="C335" s="199"/>
      <c r="D335" s="37"/>
      <c r="E335" s="294" t="s">
        <v>34</v>
      </c>
      <c r="F335" s="295">
        <f>SUM(F337:F337)</f>
        <v>0</v>
      </c>
      <c r="G335" s="295">
        <f>SUM(G337:G337)</f>
        <v>0</v>
      </c>
      <c r="H335" s="295" t="s">
        <v>111</v>
      </c>
      <c r="I335" s="295">
        <f>SUM(I337:I337)</f>
        <v>0</v>
      </c>
      <c r="J335" s="13"/>
    </row>
    <row r="336" spans="1:10" s="14" customFormat="1" ht="12.75" hidden="1">
      <c r="A336" s="11"/>
      <c r="B336" s="293"/>
      <c r="C336" s="15"/>
      <c r="D336" s="27"/>
      <c r="E336" s="296" t="s">
        <v>35</v>
      </c>
      <c r="F336" s="295"/>
      <c r="G336" s="297"/>
      <c r="H336" s="450" t="s">
        <v>111</v>
      </c>
      <c r="I336" s="368"/>
      <c r="J336" s="13"/>
    </row>
    <row r="337" spans="1:10" s="41" customFormat="1" ht="25.5" hidden="1">
      <c r="A337" s="55"/>
      <c r="B337" s="44"/>
      <c r="C337" s="248"/>
      <c r="D337" s="253">
        <v>970</v>
      </c>
      <c r="E337" s="655" t="s">
        <v>204</v>
      </c>
      <c r="F337" s="255">
        <v>0</v>
      </c>
      <c r="G337" s="454">
        <v>0</v>
      </c>
      <c r="H337" s="358" t="s">
        <v>111</v>
      </c>
      <c r="I337" s="360">
        <v>0</v>
      </c>
      <c r="J337" s="39"/>
    </row>
    <row r="338" spans="1:10" s="14" customFormat="1" ht="12.75">
      <c r="A338" s="25"/>
      <c r="B338" s="203">
        <v>80148</v>
      </c>
      <c r="C338" s="198"/>
      <c r="D338" s="199"/>
      <c r="E338" s="200" t="s">
        <v>31</v>
      </c>
      <c r="F338" s="201">
        <f>SUM(F339)</f>
        <v>643000</v>
      </c>
      <c r="G338" s="478">
        <f>SUM(G339)</f>
        <v>294388.5</v>
      </c>
      <c r="H338" s="334">
        <f>SUM(G338*100/F338)</f>
        <v>45.78359253499222</v>
      </c>
      <c r="I338" s="452">
        <f>SUM(I341)</f>
        <v>0</v>
      </c>
      <c r="J338" s="13"/>
    </row>
    <row r="339" spans="1:10" s="14" customFormat="1" ht="12.75">
      <c r="A339" s="11"/>
      <c r="B339" s="244"/>
      <c r="C339" s="199"/>
      <c r="D339" s="37"/>
      <c r="E339" s="242" t="s">
        <v>34</v>
      </c>
      <c r="F339" s="243">
        <f>SUM(F341:F345)</f>
        <v>643000</v>
      </c>
      <c r="G339" s="243">
        <f>SUM(G341:G345)</f>
        <v>294388.5</v>
      </c>
      <c r="H339" s="321">
        <f>SUM(G339*100/F339)</f>
        <v>45.78359253499222</v>
      </c>
      <c r="I339" s="359">
        <f>SUM(I341:I345)</f>
        <v>0</v>
      </c>
      <c r="J339" s="13"/>
    </row>
    <row r="340" spans="1:10" s="14" customFormat="1" ht="12.75">
      <c r="A340" s="11"/>
      <c r="B340" s="244"/>
      <c r="C340" s="15"/>
      <c r="D340" s="27"/>
      <c r="E340" s="249" t="s">
        <v>35</v>
      </c>
      <c r="F340" s="243"/>
      <c r="G340" s="297"/>
      <c r="H340" s="335" t="s">
        <v>111</v>
      </c>
      <c r="I340" s="368"/>
      <c r="J340" s="13"/>
    </row>
    <row r="341" spans="1:10" s="50" customFormat="1" ht="38.25">
      <c r="A341" s="62"/>
      <c r="B341" s="103"/>
      <c r="C341" s="70"/>
      <c r="D341" s="63">
        <v>830</v>
      </c>
      <c r="E341" s="140" t="s">
        <v>119</v>
      </c>
      <c r="F341" s="276">
        <v>563000</v>
      </c>
      <c r="G341" s="479">
        <v>214388.5</v>
      </c>
      <c r="H341" s="335">
        <f>SUM(G341*100/F341)</f>
        <v>38.07966252220249</v>
      </c>
      <c r="I341" s="368">
        <v>0</v>
      </c>
      <c r="J341" s="49"/>
    </row>
    <row r="342" spans="1:9" s="109" customFormat="1" ht="12.75">
      <c r="A342" s="105" t="s">
        <v>105</v>
      </c>
      <c r="B342" s="106">
        <v>15</v>
      </c>
      <c r="C342" s="107"/>
      <c r="D342" s="107"/>
      <c r="E342" s="108"/>
      <c r="F342" s="107"/>
      <c r="G342" s="376"/>
      <c r="H342" s="329" t="s">
        <v>111</v>
      </c>
      <c r="I342" s="397"/>
    </row>
    <row r="343" spans="1:9" s="1" customFormat="1" ht="13.5" thickBot="1">
      <c r="A343" s="5"/>
      <c r="B343" s="4"/>
      <c r="C343" s="2"/>
      <c r="D343" s="2"/>
      <c r="E343" s="10"/>
      <c r="F343" s="2"/>
      <c r="G343" s="287"/>
      <c r="H343" s="330" t="s">
        <v>111</v>
      </c>
      <c r="I343" s="400"/>
    </row>
    <row r="344" spans="1:10" s="3" customFormat="1" ht="11.25" customHeight="1" thickBot="1">
      <c r="A344" s="266" t="s">
        <v>75</v>
      </c>
      <c r="B344" s="267" t="s">
        <v>102</v>
      </c>
      <c r="C344" s="773" t="s">
        <v>86</v>
      </c>
      <c r="D344" s="772"/>
      <c r="E344" s="269" t="s">
        <v>74</v>
      </c>
      <c r="F344" s="268" t="s">
        <v>108</v>
      </c>
      <c r="G344" s="208" t="s">
        <v>109</v>
      </c>
      <c r="H344" s="343" t="s">
        <v>110</v>
      </c>
      <c r="I344" s="210" t="s">
        <v>113</v>
      </c>
      <c r="J344" s="6"/>
    </row>
    <row r="345" spans="1:10" s="50" customFormat="1" ht="25.5">
      <c r="A345" s="55"/>
      <c r="B345" s="44"/>
      <c r="C345" s="66"/>
      <c r="D345" s="46">
        <v>2030</v>
      </c>
      <c r="E345" s="47" t="s">
        <v>22</v>
      </c>
      <c r="F345" s="61">
        <v>80000</v>
      </c>
      <c r="G345" s="289">
        <v>80000</v>
      </c>
      <c r="H345" s="321">
        <f>SUM(G345*100/F345)</f>
        <v>100</v>
      </c>
      <c r="I345" s="414">
        <v>0</v>
      </c>
      <c r="J345" s="49"/>
    </row>
    <row r="346" spans="1:10" s="41" customFormat="1" ht="63.75">
      <c r="A346" s="51"/>
      <c r="B346" s="103"/>
      <c r="C346" s="70"/>
      <c r="D346" s="90"/>
      <c r="E346" s="486" t="s">
        <v>238</v>
      </c>
      <c r="F346" s="70"/>
      <c r="G346" s="375"/>
      <c r="H346" s="362" t="s">
        <v>111</v>
      </c>
      <c r="I346" s="415"/>
      <c r="J346" s="39"/>
    </row>
    <row r="347" spans="1:10" s="14" customFormat="1" ht="63.75">
      <c r="A347" s="25"/>
      <c r="B347" s="203">
        <v>80149</v>
      </c>
      <c r="C347" s="198"/>
      <c r="D347" s="199"/>
      <c r="E347" s="200" t="s">
        <v>240</v>
      </c>
      <c r="F347" s="201">
        <f>SUM(F348)</f>
        <v>8220</v>
      </c>
      <c r="G347" s="478">
        <f>SUM(G348)</f>
        <v>8220.18</v>
      </c>
      <c r="H347" s="331">
        <f>SUM(G347*100/F347)</f>
        <v>100.0021897810219</v>
      </c>
      <c r="I347" s="452">
        <f>SUM(I350)</f>
        <v>0</v>
      </c>
      <c r="J347" s="13"/>
    </row>
    <row r="348" spans="1:10" s="14" customFormat="1" ht="12.75">
      <c r="A348" s="11"/>
      <c r="B348" s="244"/>
      <c r="C348" s="199"/>
      <c r="D348" s="37"/>
      <c r="E348" s="242" t="s">
        <v>34</v>
      </c>
      <c r="F348" s="243">
        <f>SUM(F350)</f>
        <v>8220</v>
      </c>
      <c r="G348" s="243">
        <f>SUM(G350)</f>
        <v>8220.18</v>
      </c>
      <c r="H348" s="321">
        <f>SUM(G348*100/F348)</f>
        <v>100.0021897810219</v>
      </c>
      <c r="I348" s="359">
        <f>SUM(I350:I351)</f>
        <v>0</v>
      </c>
      <c r="J348" s="13"/>
    </row>
    <row r="349" spans="1:10" s="14" customFormat="1" ht="12.75">
      <c r="A349" s="11"/>
      <c r="B349" s="244"/>
      <c r="C349" s="15"/>
      <c r="D349" s="27"/>
      <c r="E349" s="249" t="s">
        <v>35</v>
      </c>
      <c r="F349" s="243"/>
      <c r="G349" s="297"/>
      <c r="H349" s="352" t="s">
        <v>111</v>
      </c>
      <c r="I349" s="368"/>
      <c r="J349" s="13"/>
    </row>
    <row r="350" spans="1:10" s="50" customFormat="1" ht="67.5" customHeight="1">
      <c r="A350" s="52"/>
      <c r="B350" s="103"/>
      <c r="C350" s="70"/>
      <c r="D350" s="63">
        <v>2950</v>
      </c>
      <c r="E350" s="686" t="s">
        <v>239</v>
      </c>
      <c r="F350" s="276">
        <v>8220</v>
      </c>
      <c r="G350" s="479">
        <v>8220.18</v>
      </c>
      <c r="H350" s="335">
        <f>SUM(G350*100/F350)</f>
        <v>100.0021897810219</v>
      </c>
      <c r="I350" s="368">
        <v>0</v>
      </c>
      <c r="J350" s="49"/>
    </row>
    <row r="351" spans="1:10" s="14" customFormat="1" ht="38.25">
      <c r="A351" s="25"/>
      <c r="B351" s="633">
        <v>80153</v>
      </c>
      <c r="C351" s="12"/>
      <c r="D351" s="29"/>
      <c r="E351" s="621" t="s">
        <v>170</v>
      </c>
      <c r="F351" s="634">
        <f>SUM(F352)</f>
        <v>269873.01</v>
      </c>
      <c r="G351" s="634">
        <f>SUM(G352)</f>
        <v>267045.51</v>
      </c>
      <c r="H351" s="507">
        <f>SUM(G351*100/F351)</f>
        <v>98.95228500249061</v>
      </c>
      <c r="I351" s="449">
        <f>SUM(I352)</f>
        <v>0</v>
      </c>
      <c r="J351" s="13"/>
    </row>
    <row r="352" spans="1:10" s="14" customFormat="1" ht="12.75">
      <c r="A352" s="11"/>
      <c r="B352" s="293"/>
      <c r="C352" s="199"/>
      <c r="D352" s="37"/>
      <c r="E352" s="294" t="s">
        <v>34</v>
      </c>
      <c r="F352" s="295">
        <f>SUM(F354:F358)</f>
        <v>269873.01</v>
      </c>
      <c r="G352" s="295">
        <f>SUM(G354:G358)</f>
        <v>267045.51</v>
      </c>
      <c r="H352" s="358">
        <f>SUM(G352*100/F352)</f>
        <v>98.95228500249061</v>
      </c>
      <c r="I352" s="295">
        <f>SUM(I354:I358)</f>
        <v>0</v>
      </c>
      <c r="J352" s="13"/>
    </row>
    <row r="353" spans="1:10" s="14" customFormat="1" ht="12.75">
      <c r="A353" s="26"/>
      <c r="B353" s="763"/>
      <c r="C353" s="15"/>
      <c r="D353" s="27"/>
      <c r="E353" s="296" t="s">
        <v>35</v>
      </c>
      <c r="F353" s="295"/>
      <c r="G353" s="297"/>
      <c r="H353" s="450" t="s">
        <v>111</v>
      </c>
      <c r="I353" s="368"/>
      <c r="J353" s="13"/>
    </row>
    <row r="354" spans="1:10" s="288" customFormat="1" ht="25.5" customHeight="1" hidden="1">
      <c r="A354" s="369"/>
      <c r="B354" s="385"/>
      <c r="C354" s="584"/>
      <c r="D354" s="585">
        <v>970</v>
      </c>
      <c r="E354" s="586" t="s">
        <v>187</v>
      </c>
      <c r="F354" s="587">
        <v>0</v>
      </c>
      <c r="G354" s="588">
        <v>0</v>
      </c>
      <c r="H354" s="582" t="s">
        <v>111</v>
      </c>
      <c r="I354" s="581">
        <v>0</v>
      </c>
      <c r="J354" s="287"/>
    </row>
    <row r="355" spans="1:9" s="109" customFormat="1" ht="12.75">
      <c r="A355" s="105" t="s">
        <v>105</v>
      </c>
      <c r="B355" s="106">
        <v>16</v>
      </c>
      <c r="C355" s="107"/>
      <c r="D355" s="107"/>
      <c r="E355" s="108"/>
      <c r="F355" s="107"/>
      <c r="G355" s="376"/>
      <c r="H355" s="329" t="s">
        <v>111</v>
      </c>
      <c r="I355" s="397"/>
    </row>
    <row r="356" spans="1:9" s="1" customFormat="1" ht="13.5" thickBot="1">
      <c r="A356" s="5"/>
      <c r="B356" s="4"/>
      <c r="C356" s="2"/>
      <c r="D356" s="2"/>
      <c r="E356" s="10"/>
      <c r="F356" s="2"/>
      <c r="G356" s="287"/>
      <c r="H356" s="330" t="s">
        <v>111</v>
      </c>
      <c r="I356" s="400"/>
    </row>
    <row r="357" spans="1:10" s="3" customFormat="1" ht="11.25" customHeight="1" thickBot="1">
      <c r="A357" s="266" t="s">
        <v>75</v>
      </c>
      <c r="B357" s="267" t="s">
        <v>102</v>
      </c>
      <c r="C357" s="773" t="s">
        <v>86</v>
      </c>
      <c r="D357" s="772"/>
      <c r="E357" s="269" t="s">
        <v>74</v>
      </c>
      <c r="F357" s="268" t="s">
        <v>108</v>
      </c>
      <c r="G357" s="208" t="s">
        <v>109</v>
      </c>
      <c r="H357" s="343" t="s">
        <v>110</v>
      </c>
      <c r="I357" s="210" t="s">
        <v>113</v>
      </c>
      <c r="J357" s="6"/>
    </row>
    <row r="358" spans="1:10" s="50" customFormat="1" ht="25.5">
      <c r="A358" s="44"/>
      <c r="B358" s="316"/>
      <c r="C358" s="39"/>
      <c r="D358" s="78">
        <v>2010</v>
      </c>
      <c r="E358" s="54" t="s">
        <v>55</v>
      </c>
      <c r="F358" s="79">
        <v>269873.01</v>
      </c>
      <c r="G358" s="386">
        <v>267045.51</v>
      </c>
      <c r="H358" s="331">
        <f>SUM(G358*100/F358)</f>
        <v>98.95228500249061</v>
      </c>
      <c r="I358" s="414">
        <v>0</v>
      </c>
      <c r="J358" s="49"/>
    </row>
    <row r="359" spans="1:10" s="41" customFormat="1" ht="12.75">
      <c r="A359" s="51"/>
      <c r="B359" s="52"/>
      <c r="C359" s="52"/>
      <c r="D359" s="49"/>
      <c r="E359" s="54" t="s">
        <v>56</v>
      </c>
      <c r="F359" s="49"/>
      <c r="G359" s="369"/>
      <c r="H359" s="354" t="s">
        <v>111</v>
      </c>
      <c r="I359" s="396"/>
      <c r="J359" s="39"/>
    </row>
    <row r="360" spans="1:10" s="41" customFormat="1" ht="89.25">
      <c r="A360" s="44"/>
      <c r="B360" s="85"/>
      <c r="C360" s="56"/>
      <c r="D360" s="57"/>
      <c r="E360" s="123" t="s">
        <v>171</v>
      </c>
      <c r="F360" s="70"/>
      <c r="G360" s="375"/>
      <c r="H360" s="354" t="s">
        <v>111</v>
      </c>
      <c r="I360" s="393"/>
      <c r="J360" s="39"/>
    </row>
    <row r="361" spans="1:10" s="14" customFormat="1" ht="12.75">
      <c r="A361" s="25"/>
      <c r="B361" s="156">
        <v>80195</v>
      </c>
      <c r="C361" s="35"/>
      <c r="D361" s="15"/>
      <c r="E361" s="157" t="s">
        <v>92</v>
      </c>
      <c r="F361" s="158">
        <f>SUM(F362)</f>
        <v>186005.73</v>
      </c>
      <c r="G361" s="451">
        <f>SUM(G362)</f>
        <v>186006.35</v>
      </c>
      <c r="H361" s="335">
        <f>SUM(G361*100/F361)</f>
        <v>100.00033332306482</v>
      </c>
      <c r="I361" s="449">
        <f>SUM(I362)</f>
        <v>988.1300000000001</v>
      </c>
      <c r="J361" s="13"/>
    </row>
    <row r="362" spans="1:10" s="14" customFormat="1" ht="12.75">
      <c r="A362" s="11"/>
      <c r="B362" s="244"/>
      <c r="C362" s="199"/>
      <c r="D362" s="37"/>
      <c r="E362" s="242" t="s">
        <v>34</v>
      </c>
      <c r="F362" s="243">
        <f>SUM(F364:F371,F375:F377)</f>
        <v>186005.73</v>
      </c>
      <c r="G362" s="243">
        <f>SUM(G364:G378)</f>
        <v>186006.35</v>
      </c>
      <c r="H362" s="331">
        <f>SUM(G362*100/F362)</f>
        <v>100.00033332306482</v>
      </c>
      <c r="I362" s="359">
        <f>SUM(I364:I370)</f>
        <v>988.1300000000001</v>
      </c>
      <c r="J362" s="13"/>
    </row>
    <row r="363" spans="1:10" s="14" customFormat="1" ht="12.75">
      <c r="A363" s="11"/>
      <c r="B363" s="244"/>
      <c r="C363" s="15"/>
      <c r="D363" s="27"/>
      <c r="E363" s="249" t="s">
        <v>35</v>
      </c>
      <c r="F363" s="243"/>
      <c r="G363" s="297"/>
      <c r="H363" s="358" t="s">
        <v>111</v>
      </c>
      <c r="I363" s="368"/>
      <c r="J363" s="13"/>
    </row>
    <row r="364" spans="1:10" s="41" customFormat="1" ht="26.25" customHeight="1">
      <c r="A364" s="55"/>
      <c r="B364" s="44"/>
      <c r="C364" s="178"/>
      <c r="D364" s="636">
        <v>570</v>
      </c>
      <c r="E364" s="637" t="s">
        <v>196</v>
      </c>
      <c r="F364" s="432">
        <v>0</v>
      </c>
      <c r="G364" s="432">
        <v>0</v>
      </c>
      <c r="H364" s="670" t="s">
        <v>111</v>
      </c>
      <c r="I364" s="360">
        <v>300</v>
      </c>
      <c r="J364" s="39"/>
    </row>
    <row r="365" spans="1:10" s="41" customFormat="1" ht="13.5" customHeight="1">
      <c r="A365" s="55"/>
      <c r="B365" s="44"/>
      <c r="C365" s="66"/>
      <c r="D365" s="599">
        <v>750</v>
      </c>
      <c r="E365" s="638" t="s">
        <v>79</v>
      </c>
      <c r="F365" s="424">
        <v>0</v>
      </c>
      <c r="G365" s="459">
        <v>0</v>
      </c>
      <c r="H365" s="669" t="s">
        <v>111</v>
      </c>
      <c r="I365" s="418">
        <v>295.2</v>
      </c>
      <c r="J365" s="39"/>
    </row>
    <row r="366" spans="1:10" s="41" customFormat="1" ht="12.75">
      <c r="A366" s="55"/>
      <c r="B366" s="44"/>
      <c r="C366" s="39"/>
      <c r="D366" s="39"/>
      <c r="E366" s="639" t="s">
        <v>21</v>
      </c>
      <c r="F366" s="39"/>
      <c r="G366" s="55"/>
      <c r="H366" s="672" t="s">
        <v>121</v>
      </c>
      <c r="I366" s="414" t="s">
        <v>111</v>
      </c>
      <c r="J366" s="39"/>
    </row>
    <row r="367" spans="1:10" s="41" customFormat="1" ht="12.75">
      <c r="A367" s="55"/>
      <c r="B367" s="44"/>
      <c r="C367" s="39"/>
      <c r="D367" s="39"/>
      <c r="E367" s="639" t="s">
        <v>57</v>
      </c>
      <c r="F367" s="39"/>
      <c r="G367" s="55"/>
      <c r="H367" s="672" t="s">
        <v>111</v>
      </c>
      <c r="I367" s="414" t="s">
        <v>111</v>
      </c>
      <c r="J367" s="39"/>
    </row>
    <row r="368" spans="1:10" s="41" customFormat="1" ht="38.25">
      <c r="A368" s="55"/>
      <c r="B368" s="44"/>
      <c r="C368" s="57"/>
      <c r="D368" s="57"/>
      <c r="E368" s="486" t="s">
        <v>197</v>
      </c>
      <c r="F368" s="57"/>
      <c r="G368" s="56"/>
      <c r="H368" s="671" t="s">
        <v>111</v>
      </c>
      <c r="I368" s="410"/>
      <c r="J368" s="39"/>
    </row>
    <row r="369" spans="1:10" s="41" customFormat="1" ht="14.25" customHeight="1">
      <c r="A369" s="44"/>
      <c r="B369" s="316"/>
      <c r="C369" s="178"/>
      <c r="D369" s="262">
        <v>910</v>
      </c>
      <c r="E369" s="274" t="s">
        <v>73</v>
      </c>
      <c r="F369" s="265">
        <v>0</v>
      </c>
      <c r="G369" s="264">
        <v>0</v>
      </c>
      <c r="H369" s="670" t="s">
        <v>111</v>
      </c>
      <c r="I369" s="360">
        <v>128</v>
      </c>
      <c r="J369" s="39"/>
    </row>
    <row r="370" spans="1:10" s="41" customFormat="1" ht="38.25">
      <c r="A370" s="55"/>
      <c r="B370" s="44"/>
      <c r="C370" s="356"/>
      <c r="D370" s="640">
        <v>920</v>
      </c>
      <c r="E370" s="641" t="s">
        <v>198</v>
      </c>
      <c r="F370" s="428">
        <v>0</v>
      </c>
      <c r="G370" s="642">
        <v>0</v>
      </c>
      <c r="H370" s="669" t="s">
        <v>111</v>
      </c>
      <c r="I370" s="409">
        <v>264.93</v>
      </c>
      <c r="J370" s="39"/>
    </row>
    <row r="371" spans="1:10" s="41" customFormat="1" ht="25.5" customHeight="1">
      <c r="A371" s="124"/>
      <c r="B371" s="85"/>
      <c r="C371" s="248"/>
      <c r="D371" s="253">
        <v>970</v>
      </c>
      <c r="E371" s="254" t="s">
        <v>241</v>
      </c>
      <c r="F371" s="255">
        <v>118</v>
      </c>
      <c r="G371" s="454">
        <v>118.62</v>
      </c>
      <c r="H371" s="670" t="s">
        <v>111</v>
      </c>
      <c r="I371" s="360">
        <v>0</v>
      </c>
      <c r="J371" s="39"/>
    </row>
    <row r="372" spans="1:9" s="109" customFormat="1" ht="12.75">
      <c r="A372" s="105" t="s">
        <v>105</v>
      </c>
      <c r="B372" s="106">
        <v>17</v>
      </c>
      <c r="C372" s="107"/>
      <c r="D372" s="107"/>
      <c r="E372" s="108"/>
      <c r="F372" s="107"/>
      <c r="G372" s="376"/>
      <c r="H372" s="329" t="s">
        <v>111</v>
      </c>
      <c r="I372" s="397"/>
    </row>
    <row r="373" spans="1:9" s="1" customFormat="1" ht="13.5" thickBot="1">
      <c r="A373" s="5"/>
      <c r="B373" s="4"/>
      <c r="C373" s="2"/>
      <c r="D373" s="2"/>
      <c r="E373" s="10"/>
      <c r="F373" s="2"/>
      <c r="G373" s="287"/>
      <c r="H373" s="330" t="s">
        <v>111</v>
      </c>
      <c r="I373" s="400"/>
    </row>
    <row r="374" spans="1:10" s="3" customFormat="1" ht="11.25" customHeight="1" thickBot="1">
      <c r="A374" s="266" t="s">
        <v>75</v>
      </c>
      <c r="B374" s="267" t="s">
        <v>102</v>
      </c>
      <c r="C374" s="773" t="s">
        <v>86</v>
      </c>
      <c r="D374" s="772"/>
      <c r="E374" s="269" t="s">
        <v>74</v>
      </c>
      <c r="F374" s="268" t="s">
        <v>108</v>
      </c>
      <c r="G374" s="208" t="s">
        <v>109</v>
      </c>
      <c r="H374" s="344" t="s">
        <v>110</v>
      </c>
      <c r="I374" s="210" t="s">
        <v>113</v>
      </c>
      <c r="J374" s="6"/>
    </row>
    <row r="375" spans="1:10" s="50" customFormat="1" ht="64.5" customHeight="1">
      <c r="A375" s="44"/>
      <c r="B375" s="316"/>
      <c r="C375" s="66"/>
      <c r="D375" s="46">
        <v>2057</v>
      </c>
      <c r="E375" s="47" t="s">
        <v>213</v>
      </c>
      <c r="F375" s="61">
        <v>184887.73</v>
      </c>
      <c r="G375" s="289">
        <v>184887.73</v>
      </c>
      <c r="H375" s="331">
        <f>SUM(G375*100/F375)</f>
        <v>100</v>
      </c>
      <c r="I375" s="414">
        <v>0</v>
      </c>
      <c r="J375" s="49"/>
    </row>
    <row r="376" spans="1:10" s="41" customFormat="1" ht="78" customHeight="1">
      <c r="A376" s="51"/>
      <c r="B376" s="53"/>
      <c r="C376" s="70"/>
      <c r="D376" s="90"/>
      <c r="E376" s="539" t="s">
        <v>242</v>
      </c>
      <c r="F376" s="70"/>
      <c r="G376" s="375"/>
      <c r="H376" s="354" t="s">
        <v>111</v>
      </c>
      <c r="I376" s="415"/>
      <c r="J376" s="39"/>
    </row>
    <row r="377" spans="1:10" s="50" customFormat="1" ht="38.25">
      <c r="A377" s="51"/>
      <c r="B377" s="53"/>
      <c r="C377" s="73"/>
      <c r="D377" s="60">
        <v>2710</v>
      </c>
      <c r="E377" s="47" t="s">
        <v>184</v>
      </c>
      <c r="F377" s="61">
        <v>1000</v>
      </c>
      <c r="G377" s="289">
        <v>1000</v>
      </c>
      <c r="H377" s="321">
        <f>SUM(G377*100/F377)</f>
        <v>100</v>
      </c>
      <c r="I377" s="418">
        <v>0</v>
      </c>
      <c r="J377" s="49"/>
    </row>
    <row r="378" spans="1:10" s="41" customFormat="1" ht="28.5" customHeight="1" thickBot="1">
      <c r="A378" s="299"/>
      <c r="B378" s="583"/>
      <c r="C378" s="80"/>
      <c r="D378" s="549" t="s">
        <v>111</v>
      </c>
      <c r="E378" s="688" t="s">
        <v>214</v>
      </c>
      <c r="F378" s="689" t="s">
        <v>111</v>
      </c>
      <c r="G378" s="690"/>
      <c r="H378" s="668" t="s">
        <v>111</v>
      </c>
      <c r="I378" s="589"/>
      <c r="J378" s="39"/>
    </row>
    <row r="379" spans="1:10" s="286" customFormat="1" ht="12.75">
      <c r="A379" s="305">
        <v>851</v>
      </c>
      <c r="B379" s="306"/>
      <c r="C379" s="306"/>
      <c r="D379" s="307"/>
      <c r="E379" s="258" t="s">
        <v>63</v>
      </c>
      <c r="F379" s="308">
        <f>SUM(F380)</f>
        <v>1844</v>
      </c>
      <c r="G379" s="308">
        <f>SUM(G380)</f>
        <v>2196.63</v>
      </c>
      <c r="H379" s="554">
        <f>SUM(G379*100/F379)</f>
        <v>119.12310195227765</v>
      </c>
      <c r="I379" s="429">
        <f>SUM(I380)</f>
        <v>0</v>
      </c>
      <c r="J379" s="285"/>
    </row>
    <row r="380" spans="1:10" s="281" customFormat="1" ht="12.75">
      <c r="A380" s="309"/>
      <c r="B380" s="310">
        <v>85154</v>
      </c>
      <c r="C380" s="311"/>
      <c r="D380" s="312"/>
      <c r="E380" s="313" t="s">
        <v>87</v>
      </c>
      <c r="F380" s="314">
        <f>SUM(F381)</f>
        <v>1844</v>
      </c>
      <c r="G380" s="314">
        <f>SUM(G381)</f>
        <v>2196.63</v>
      </c>
      <c r="H380" s="507">
        <f>SUM(G380*100/F380)</f>
        <v>119.12310195227765</v>
      </c>
      <c r="I380" s="430">
        <f>SUM(I381)</f>
        <v>0</v>
      </c>
      <c r="J380" s="280"/>
    </row>
    <row r="381" spans="1:10" s="281" customFormat="1" ht="12.75">
      <c r="A381" s="279"/>
      <c r="B381" s="302"/>
      <c r="C381" s="282"/>
      <c r="D381" s="283"/>
      <c r="E381" s="294" t="s">
        <v>34</v>
      </c>
      <c r="F381" s="295">
        <f>SUM(F383:F383)</f>
        <v>1844</v>
      </c>
      <c r="G381" s="295">
        <f>SUM(G383:G383)</f>
        <v>2196.63</v>
      </c>
      <c r="H381" s="358">
        <f>SUM(G381*100/F381)</f>
        <v>119.12310195227765</v>
      </c>
      <c r="I381" s="359" t="s">
        <v>111</v>
      </c>
      <c r="J381" s="280"/>
    </row>
    <row r="382" spans="1:10" s="281" customFormat="1" ht="12.75">
      <c r="A382" s="279"/>
      <c r="B382" s="293"/>
      <c r="C382" s="282"/>
      <c r="D382" s="283"/>
      <c r="E382" s="296" t="s">
        <v>35</v>
      </c>
      <c r="F382" s="295"/>
      <c r="G382" s="297"/>
      <c r="H382" s="548" t="s">
        <v>111</v>
      </c>
      <c r="I382" s="360"/>
      <c r="J382" s="280"/>
    </row>
    <row r="383" spans="1:10" s="41" customFormat="1" ht="45.75" customHeight="1" thickBot="1">
      <c r="A383" s="303"/>
      <c r="B383" s="505"/>
      <c r="C383" s="592"/>
      <c r="D383" s="658">
        <v>830</v>
      </c>
      <c r="E383" s="659" t="s">
        <v>135</v>
      </c>
      <c r="F383" s="660">
        <v>1844</v>
      </c>
      <c r="G383" s="631">
        <v>2196.63</v>
      </c>
      <c r="H383" s="437">
        <f>SUM(G383*100/F383)</f>
        <v>119.12310195227765</v>
      </c>
      <c r="I383" s="411">
        <v>0</v>
      </c>
      <c r="J383" s="39"/>
    </row>
    <row r="384" spans="1:10" s="41" customFormat="1" ht="12.75">
      <c r="A384" s="236">
        <v>852</v>
      </c>
      <c r="B384" s="221"/>
      <c r="C384" s="221"/>
      <c r="D384" s="214"/>
      <c r="E384" s="219" t="s">
        <v>67</v>
      </c>
      <c r="F384" s="220">
        <f>SUM(F385,F393,F402,F410,F418,F424,F430,F442,F453,F457,F461,)</f>
        <v>2175439.82</v>
      </c>
      <c r="G384" s="220">
        <f>SUM(G385,G393,G402,G410,G418,G424,G430,G442,G453,G457,G461,)</f>
        <v>2168494.9899999998</v>
      </c>
      <c r="H384" s="554">
        <f>SUM(G384*100/F384)</f>
        <v>99.6807620263198</v>
      </c>
      <c r="I384" s="657">
        <f>SUM(I385,I393,I402,I410,I418,I424,I430,I442,I453,I461,)</f>
        <v>133.35</v>
      </c>
      <c r="J384" s="39"/>
    </row>
    <row r="385" spans="1:10" s="14" customFormat="1" ht="12.75">
      <c r="A385" s="34"/>
      <c r="B385" s="275">
        <v>85202</v>
      </c>
      <c r="C385" s="20"/>
      <c r="D385" s="21"/>
      <c r="E385" s="259" t="s">
        <v>32</v>
      </c>
      <c r="F385" s="260">
        <f>SUM(F386)</f>
        <v>23783</v>
      </c>
      <c r="G385" s="430">
        <f>SUM(G386)</f>
        <v>25081.95</v>
      </c>
      <c r="H385" s="355">
        <f>SUM(G385*100/F385)</f>
        <v>105.46167430517596</v>
      </c>
      <c r="I385" s="261">
        <f>SUM(I388)</f>
        <v>0</v>
      </c>
      <c r="J385" s="13"/>
    </row>
    <row r="386" spans="1:10" s="14" customFormat="1" ht="12.75">
      <c r="A386" s="25"/>
      <c r="B386" s="241"/>
      <c r="C386" s="199"/>
      <c r="D386" s="37"/>
      <c r="E386" s="242" t="s">
        <v>34</v>
      </c>
      <c r="F386" s="243">
        <f>SUM(F388:F389)</f>
        <v>23783</v>
      </c>
      <c r="G386" s="243">
        <f>SUM(G388:G389)</f>
        <v>25081.95</v>
      </c>
      <c r="H386" s="352">
        <f>SUM(G386*100/F386)</f>
        <v>105.46167430517596</v>
      </c>
      <c r="I386" s="359">
        <f>SUM(I388:I394)</f>
        <v>0</v>
      </c>
      <c r="J386" s="13"/>
    </row>
    <row r="387" spans="1:10" s="14" customFormat="1" ht="12.75">
      <c r="A387" s="11"/>
      <c r="B387" s="244"/>
      <c r="C387" s="15"/>
      <c r="D387" s="27"/>
      <c r="E387" s="249" t="s">
        <v>35</v>
      </c>
      <c r="F387" s="243"/>
      <c r="G387" s="297"/>
      <c r="H387" s="355" t="s">
        <v>111</v>
      </c>
      <c r="I387" s="368"/>
      <c r="J387" s="13"/>
    </row>
    <row r="388" spans="1:10" s="286" customFormat="1" ht="38.25">
      <c r="A388" s="691"/>
      <c r="B388" s="284"/>
      <c r="C388" s="290"/>
      <c r="D388" s="262">
        <v>830</v>
      </c>
      <c r="E388" s="263" t="s">
        <v>50</v>
      </c>
      <c r="F388" s="264">
        <v>14973</v>
      </c>
      <c r="G388" s="265">
        <v>16273.86</v>
      </c>
      <c r="H388" s="358">
        <f>SUM(G388*100/F388)</f>
        <v>108.68803846924465</v>
      </c>
      <c r="I388" s="360">
        <v>0</v>
      </c>
      <c r="J388" s="285"/>
    </row>
    <row r="389" spans="1:10" s="41" customFormat="1" ht="12.75">
      <c r="A389" s="124"/>
      <c r="B389" s="124"/>
      <c r="C389" s="178"/>
      <c r="D389" s="262">
        <v>940</v>
      </c>
      <c r="E389" s="263" t="s">
        <v>243</v>
      </c>
      <c r="F389" s="265">
        <v>8810</v>
      </c>
      <c r="G389" s="619">
        <v>8808.09</v>
      </c>
      <c r="H389" s="358">
        <f>SUM(G389*100/F389)</f>
        <v>99.97832009080591</v>
      </c>
      <c r="I389" s="360">
        <v>0</v>
      </c>
      <c r="J389" s="39"/>
    </row>
    <row r="390" spans="1:9" s="109" customFormat="1" ht="12.75">
      <c r="A390" s="105" t="s">
        <v>105</v>
      </c>
      <c r="B390" s="106">
        <v>18</v>
      </c>
      <c r="C390" s="107"/>
      <c r="D390" s="107"/>
      <c r="E390" s="108"/>
      <c r="F390" s="107"/>
      <c r="G390" s="376" t="s">
        <v>129</v>
      </c>
      <c r="H390" s="329" t="s">
        <v>111</v>
      </c>
      <c r="I390" s="397"/>
    </row>
    <row r="391" spans="1:9" s="1" customFormat="1" ht="13.5" thickBot="1">
      <c r="A391" s="5"/>
      <c r="B391" s="4"/>
      <c r="C391" s="2"/>
      <c r="D391" s="2"/>
      <c r="E391" s="10"/>
      <c r="F391" s="2"/>
      <c r="G391" s="287"/>
      <c r="H391" s="330" t="s">
        <v>111</v>
      </c>
      <c r="I391" s="400"/>
    </row>
    <row r="392" spans="1:10" s="3" customFormat="1" ht="11.25" customHeight="1" thickBot="1">
      <c r="A392" s="266" t="s">
        <v>75</v>
      </c>
      <c r="B392" s="267" t="s">
        <v>102</v>
      </c>
      <c r="C392" s="773" t="s">
        <v>86</v>
      </c>
      <c r="D392" s="772"/>
      <c r="E392" s="269" t="s">
        <v>74</v>
      </c>
      <c r="F392" s="268" t="s">
        <v>108</v>
      </c>
      <c r="G392" s="208" t="s">
        <v>109</v>
      </c>
      <c r="H392" s="345" t="s">
        <v>110</v>
      </c>
      <c r="I392" s="210" t="s">
        <v>113</v>
      </c>
      <c r="J392" s="6"/>
    </row>
    <row r="393" spans="1:10" s="14" customFormat="1" ht="12.75">
      <c r="A393" s="25"/>
      <c r="B393" s="112">
        <v>85203</v>
      </c>
      <c r="C393" s="674"/>
      <c r="D393" s="13"/>
      <c r="E393" s="58" t="s">
        <v>66</v>
      </c>
      <c r="F393" s="59">
        <f>SUM(F396:F401)</f>
        <v>864211.5</v>
      </c>
      <c r="G393" s="692">
        <f>SUM(G396:G401)</f>
        <v>845975.98</v>
      </c>
      <c r="H393" s="371">
        <f>SUM(G393*100/F393)</f>
        <v>97.8899239364438</v>
      </c>
      <c r="I393" s="292">
        <f>SUM(I396:I401)</f>
        <v>0</v>
      </c>
      <c r="J393" s="13"/>
    </row>
    <row r="394" spans="1:10" s="14" customFormat="1" ht="12.75">
      <c r="A394" s="11"/>
      <c r="B394" s="244"/>
      <c r="C394" s="199"/>
      <c r="D394" s="37"/>
      <c r="E394" s="242" t="s">
        <v>34</v>
      </c>
      <c r="F394" s="243">
        <f>SUM(F396:F399)</f>
        <v>864211.5</v>
      </c>
      <c r="G394" s="295">
        <f>SUM(G396:G399)</f>
        <v>845975.98</v>
      </c>
      <c r="H394" s="352">
        <f>SUM(G394*100/F394)</f>
        <v>97.8899239364438</v>
      </c>
      <c r="I394" s="359">
        <f>SUM(I396:I400)</f>
        <v>0</v>
      </c>
      <c r="J394" s="13"/>
    </row>
    <row r="395" spans="1:10" s="14" customFormat="1" ht="12.75">
      <c r="A395" s="11"/>
      <c r="B395" s="244"/>
      <c r="C395" s="15"/>
      <c r="D395" s="27"/>
      <c r="E395" s="249" t="s">
        <v>35</v>
      </c>
      <c r="F395" s="243"/>
      <c r="G395" s="297"/>
      <c r="H395" s="358" t="s">
        <v>111</v>
      </c>
      <c r="I395" s="368"/>
      <c r="J395" s="13"/>
    </row>
    <row r="396" spans="1:10" s="50" customFormat="1" ht="25.5">
      <c r="A396" s="44"/>
      <c r="B396" s="316"/>
      <c r="C396" s="66"/>
      <c r="D396" s="110">
        <v>2010</v>
      </c>
      <c r="E396" s="47" t="s">
        <v>55</v>
      </c>
      <c r="F396" s="61">
        <v>863761.5</v>
      </c>
      <c r="G396" s="289">
        <v>845653.72</v>
      </c>
      <c r="H396" s="352">
        <f>SUM(G396*100/F396)</f>
        <v>97.90361343958952</v>
      </c>
      <c r="I396" s="418">
        <v>0</v>
      </c>
      <c r="J396" s="49"/>
    </row>
    <row r="397" spans="1:10" s="41" customFormat="1" ht="12.75">
      <c r="A397" s="52"/>
      <c r="B397" s="51"/>
      <c r="C397" s="49"/>
      <c r="D397" s="49"/>
      <c r="E397" s="54" t="s">
        <v>56</v>
      </c>
      <c r="F397" s="49"/>
      <c r="G397" s="55" t="s">
        <v>111</v>
      </c>
      <c r="H397" s="354" t="s">
        <v>111</v>
      </c>
      <c r="I397" s="419"/>
      <c r="J397" s="39"/>
    </row>
    <row r="398" spans="1:10" s="41" customFormat="1" ht="38.25">
      <c r="A398" s="44"/>
      <c r="B398" s="316"/>
      <c r="C398" s="57"/>
      <c r="D398" s="57"/>
      <c r="E398" s="123" t="s">
        <v>24</v>
      </c>
      <c r="F398" s="70"/>
      <c r="G398" s="56"/>
      <c r="H398" s="354" t="s">
        <v>111</v>
      </c>
      <c r="I398" s="415"/>
      <c r="J398" s="39"/>
    </row>
    <row r="399" spans="1:10" s="50" customFormat="1" ht="14.25" customHeight="1">
      <c r="A399" s="55"/>
      <c r="B399" s="44"/>
      <c r="C399" s="66"/>
      <c r="D399" s="110">
        <v>2360</v>
      </c>
      <c r="E399" s="47" t="s">
        <v>0</v>
      </c>
      <c r="F399" s="69">
        <v>450</v>
      </c>
      <c r="G399" s="457">
        <v>322.26</v>
      </c>
      <c r="H399" s="352">
        <f>SUM(G399*100/F399)</f>
        <v>71.61333333333333</v>
      </c>
      <c r="I399" s="414">
        <v>0</v>
      </c>
      <c r="J399" s="49"/>
    </row>
    <row r="400" spans="1:10" s="50" customFormat="1" ht="12.75">
      <c r="A400" s="52"/>
      <c r="B400" s="51"/>
      <c r="C400" s="49"/>
      <c r="D400" s="49"/>
      <c r="E400" s="54" t="s">
        <v>1</v>
      </c>
      <c r="F400" s="49"/>
      <c r="G400" s="369"/>
      <c r="H400" s="331" t="s">
        <v>111</v>
      </c>
      <c r="I400" s="394"/>
      <c r="J400" s="49"/>
    </row>
    <row r="401" spans="1:10" s="41" customFormat="1" ht="51">
      <c r="A401" s="51"/>
      <c r="B401" s="103"/>
      <c r="C401" s="70"/>
      <c r="D401" s="70"/>
      <c r="E401" s="123" t="s">
        <v>215</v>
      </c>
      <c r="F401" s="70"/>
      <c r="G401" s="497"/>
      <c r="H401" s="333" t="s">
        <v>111</v>
      </c>
      <c r="I401" s="393"/>
      <c r="J401" s="39"/>
    </row>
    <row r="402" spans="1:10" s="14" customFormat="1" ht="25.5">
      <c r="A402" s="25"/>
      <c r="B402" s="112">
        <v>85213</v>
      </c>
      <c r="C402" s="22"/>
      <c r="D402" s="23"/>
      <c r="E402" s="127" t="s">
        <v>26</v>
      </c>
      <c r="F402" s="163">
        <f>SUM(F404)</f>
        <v>18073</v>
      </c>
      <c r="G402" s="465">
        <f>SUM(G404)</f>
        <v>17971.35</v>
      </c>
      <c r="H402" s="336">
        <f>SUM(G402*100/F402)</f>
        <v>99.43755878935427</v>
      </c>
      <c r="I402" s="463">
        <f>SUM(I406)</f>
        <v>0</v>
      </c>
      <c r="J402" s="13"/>
    </row>
    <row r="403" spans="1:10" s="14" customFormat="1" ht="38.25">
      <c r="A403" s="11"/>
      <c r="B403" s="28"/>
      <c r="C403" s="11"/>
      <c r="D403" s="24"/>
      <c r="E403" s="129" t="s">
        <v>46</v>
      </c>
      <c r="F403" s="11"/>
      <c r="G403" s="11"/>
      <c r="H403" s="333" t="s">
        <v>111</v>
      </c>
      <c r="I403" s="28"/>
      <c r="J403" s="13"/>
    </row>
    <row r="404" spans="1:10" s="14" customFormat="1" ht="12.75">
      <c r="A404" s="11"/>
      <c r="B404" s="244"/>
      <c r="C404" s="199"/>
      <c r="D404" s="37"/>
      <c r="E404" s="242" t="s">
        <v>34</v>
      </c>
      <c r="F404" s="243">
        <f>SUM(F406:F408)</f>
        <v>18073</v>
      </c>
      <c r="G404" s="295">
        <f>SUM(G406:G408)</f>
        <v>17971.35</v>
      </c>
      <c r="H404" s="331">
        <f>SUM(G404*100/F404)</f>
        <v>99.43755878935427</v>
      </c>
      <c r="I404" s="359">
        <f>SUM(I406:I407)</f>
        <v>0</v>
      </c>
      <c r="J404" s="13"/>
    </row>
    <row r="405" spans="1:10" s="14" customFormat="1" ht="12.75">
      <c r="A405" s="11"/>
      <c r="B405" s="244"/>
      <c r="C405" s="15"/>
      <c r="D405" s="27"/>
      <c r="E405" s="249" t="s">
        <v>35</v>
      </c>
      <c r="F405" s="243"/>
      <c r="G405" s="297"/>
      <c r="H405" s="335" t="s">
        <v>111</v>
      </c>
      <c r="I405" s="368"/>
      <c r="J405" s="13"/>
    </row>
    <row r="406" spans="1:10" s="50" customFormat="1" ht="25.5" customHeight="1" hidden="1">
      <c r="A406" s="55"/>
      <c r="B406" s="44"/>
      <c r="C406" s="66"/>
      <c r="D406" s="46">
        <v>2010</v>
      </c>
      <c r="E406" s="47" t="s">
        <v>55</v>
      </c>
      <c r="F406" s="77">
        <v>0</v>
      </c>
      <c r="G406" s="459">
        <v>0</v>
      </c>
      <c r="H406" s="321" t="e">
        <f>SUM(G406*100/F406)</f>
        <v>#DIV/0!</v>
      </c>
      <c r="I406" s="414">
        <v>0</v>
      </c>
      <c r="J406" s="49"/>
    </row>
    <row r="407" spans="1:10" s="41" customFormat="1" ht="25.5" hidden="1">
      <c r="A407" s="55"/>
      <c r="B407" s="44"/>
      <c r="C407" s="57"/>
      <c r="D407" s="85"/>
      <c r="E407" s="123" t="s">
        <v>27</v>
      </c>
      <c r="F407" s="70"/>
      <c r="G407" s="56" t="s">
        <v>111</v>
      </c>
      <c r="H407" s="333" t="s">
        <v>111</v>
      </c>
      <c r="I407" s="415"/>
      <c r="J407" s="39"/>
    </row>
    <row r="408" spans="1:10" s="50" customFormat="1" ht="25.5">
      <c r="A408" s="55"/>
      <c r="B408" s="44"/>
      <c r="C408" s="66"/>
      <c r="D408" s="46">
        <v>2030</v>
      </c>
      <c r="E408" s="47" t="s">
        <v>216</v>
      </c>
      <c r="F408" s="61">
        <v>18073</v>
      </c>
      <c r="G408" s="289">
        <v>17971.35</v>
      </c>
      <c r="H408" s="331">
        <f>SUM(G408*100/F408)</f>
        <v>99.43755878935427</v>
      </c>
      <c r="I408" s="414">
        <v>0</v>
      </c>
      <c r="J408" s="49"/>
    </row>
    <row r="409" spans="1:10" s="41" customFormat="1" ht="12.75">
      <c r="A409" s="52"/>
      <c r="B409" s="103"/>
      <c r="C409" s="70"/>
      <c r="D409" s="90"/>
      <c r="E409" s="123" t="s">
        <v>28</v>
      </c>
      <c r="F409" s="70"/>
      <c r="G409" s="375"/>
      <c r="H409" s="333" t="s">
        <v>111</v>
      </c>
      <c r="I409" s="415"/>
      <c r="J409" s="39"/>
    </row>
    <row r="410" spans="1:10" s="14" customFormat="1" ht="25.5">
      <c r="A410" s="25"/>
      <c r="B410" s="247">
        <v>85214</v>
      </c>
      <c r="C410" s="11"/>
      <c r="D410" s="24"/>
      <c r="E410" s="143" t="s">
        <v>43</v>
      </c>
      <c r="F410" s="240">
        <f>SUM(F413:F413)</f>
        <v>20291</v>
      </c>
      <c r="G410" s="292">
        <f>SUM(G413:G413)</f>
        <v>20163.88</v>
      </c>
      <c r="H410" s="336">
        <f>SUM(G410*100/F410)</f>
        <v>99.37351535163373</v>
      </c>
      <c r="I410" s="261">
        <f>SUM(I413:I413)</f>
        <v>0</v>
      </c>
      <c r="J410" s="13"/>
    </row>
    <row r="411" spans="1:10" s="14" customFormat="1" ht="12.75">
      <c r="A411" s="25"/>
      <c r="B411" s="241"/>
      <c r="C411" s="199"/>
      <c r="D411" s="37"/>
      <c r="E411" s="242" t="s">
        <v>34</v>
      </c>
      <c r="F411" s="243">
        <f>SUM(F413:F413)</f>
        <v>20291</v>
      </c>
      <c r="G411" s="295">
        <f>SUM(G413:G413)</f>
        <v>20163.88</v>
      </c>
      <c r="H411" s="321">
        <f>SUM(G411*100/F411)</f>
        <v>99.37351535163373</v>
      </c>
      <c r="I411" s="359">
        <f>SUM(I413)</f>
        <v>0</v>
      </c>
      <c r="J411" s="13"/>
    </row>
    <row r="412" spans="1:10" s="14" customFormat="1" ht="12.75">
      <c r="A412" s="25"/>
      <c r="B412" s="241"/>
      <c r="C412" s="15"/>
      <c r="D412" s="27"/>
      <c r="E412" s="249" t="s">
        <v>35</v>
      </c>
      <c r="F412" s="243"/>
      <c r="G412" s="297"/>
      <c r="H412" s="335" t="s">
        <v>111</v>
      </c>
      <c r="I412" s="368"/>
      <c r="J412" s="13"/>
    </row>
    <row r="413" spans="1:10" s="50" customFormat="1" ht="25.5">
      <c r="A413" s="44"/>
      <c r="B413" s="39"/>
      <c r="C413" s="45"/>
      <c r="D413" s="46">
        <v>2030</v>
      </c>
      <c r="E413" s="47" t="s">
        <v>217</v>
      </c>
      <c r="F413" s="61">
        <v>20291</v>
      </c>
      <c r="G413" s="289">
        <v>20163.88</v>
      </c>
      <c r="H413" s="331">
        <f>SUM(G413*100/F413)</f>
        <v>99.37351535163373</v>
      </c>
      <c r="I413" s="414">
        <v>0</v>
      </c>
      <c r="J413" s="49"/>
    </row>
    <row r="414" spans="1:10" s="41" customFormat="1" ht="12.75">
      <c r="A414" s="103"/>
      <c r="B414" s="90"/>
      <c r="C414" s="62"/>
      <c r="D414" s="90"/>
      <c r="E414" s="123" t="s">
        <v>28</v>
      </c>
      <c r="F414" s="70"/>
      <c r="G414" s="375"/>
      <c r="H414" s="333" t="s">
        <v>111</v>
      </c>
      <c r="I414" s="415"/>
      <c r="J414" s="39"/>
    </row>
    <row r="415" spans="1:9" s="109" customFormat="1" ht="12.75">
      <c r="A415" s="105" t="s">
        <v>105</v>
      </c>
      <c r="B415" s="106">
        <v>19</v>
      </c>
      <c r="C415" s="107"/>
      <c r="D415" s="107"/>
      <c r="E415" s="108"/>
      <c r="F415" s="107"/>
      <c r="G415" s="376" t="s">
        <v>129</v>
      </c>
      <c r="H415" s="329" t="s">
        <v>111</v>
      </c>
      <c r="I415" s="397"/>
    </row>
    <row r="416" spans="1:9" s="1" customFormat="1" ht="13.5" thickBot="1">
      <c r="A416" s="5"/>
      <c r="B416" s="4"/>
      <c r="C416" s="2"/>
      <c r="D416" s="2"/>
      <c r="E416" s="10"/>
      <c r="F416" s="2"/>
      <c r="G416" s="287"/>
      <c r="H416" s="330" t="s">
        <v>111</v>
      </c>
      <c r="I416" s="400"/>
    </row>
    <row r="417" spans="1:10" s="3" customFormat="1" ht="11.25" customHeight="1" thickBot="1">
      <c r="A417" s="266" t="s">
        <v>75</v>
      </c>
      <c r="B417" s="267" t="s">
        <v>102</v>
      </c>
      <c r="C417" s="773" t="s">
        <v>86</v>
      </c>
      <c r="D417" s="772"/>
      <c r="E417" s="269" t="s">
        <v>74</v>
      </c>
      <c r="F417" s="268" t="s">
        <v>108</v>
      </c>
      <c r="G417" s="208" t="s">
        <v>109</v>
      </c>
      <c r="H417" s="345" t="s">
        <v>110</v>
      </c>
      <c r="I417" s="210" t="s">
        <v>113</v>
      </c>
      <c r="J417" s="6"/>
    </row>
    <row r="418" spans="1:10" s="14" customFormat="1" ht="12.75">
      <c r="A418" s="25"/>
      <c r="B418" s="247">
        <v>85215</v>
      </c>
      <c r="C418" s="11"/>
      <c r="D418" s="24"/>
      <c r="E418" s="143" t="s">
        <v>130</v>
      </c>
      <c r="F418" s="240">
        <f>SUM(F421:F421)</f>
        <v>1883</v>
      </c>
      <c r="G418" s="292">
        <f>SUM(G421:G421)</f>
        <v>1879.69</v>
      </c>
      <c r="H418" s="491">
        <f>SUM(G418*100/F418)</f>
        <v>99.82421667551779</v>
      </c>
      <c r="I418" s="261">
        <f>SUM(I421:I421)</f>
        <v>0</v>
      </c>
      <c r="J418" s="13"/>
    </row>
    <row r="419" spans="1:10" s="14" customFormat="1" ht="12.75">
      <c r="A419" s="25"/>
      <c r="B419" s="241"/>
      <c r="C419" s="199"/>
      <c r="D419" s="37"/>
      <c r="E419" s="242" t="s">
        <v>34</v>
      </c>
      <c r="F419" s="243">
        <f>SUM(F421:F421)</f>
        <v>1883</v>
      </c>
      <c r="G419" s="295">
        <f>SUM(G421:G421)</f>
        <v>1879.69</v>
      </c>
      <c r="H419" s="358">
        <f>SUM(G419*100/F419)</f>
        <v>99.82421667551779</v>
      </c>
      <c r="I419" s="359">
        <f>SUM(I421)</f>
        <v>0</v>
      </c>
      <c r="J419" s="13"/>
    </row>
    <row r="420" spans="1:10" s="14" customFormat="1" ht="12.75">
      <c r="A420" s="11"/>
      <c r="B420" s="244"/>
      <c r="C420" s="13"/>
      <c r="D420" s="24"/>
      <c r="E420" s="485" t="s">
        <v>35</v>
      </c>
      <c r="F420" s="91"/>
      <c r="G420" s="388"/>
      <c r="H420" s="371" t="s">
        <v>111</v>
      </c>
      <c r="I420" s="422"/>
      <c r="J420" s="13"/>
    </row>
    <row r="421" spans="1:10" s="50" customFormat="1" ht="25.5">
      <c r="A421" s="55"/>
      <c r="B421" s="55"/>
      <c r="C421" s="45"/>
      <c r="D421" s="60">
        <v>2010</v>
      </c>
      <c r="E421" s="54" t="s">
        <v>55</v>
      </c>
      <c r="F421" s="487">
        <v>1883</v>
      </c>
      <c r="G421" s="490">
        <v>1879.69</v>
      </c>
      <c r="H421" s="352">
        <f>SUM(G421*100/F421)</f>
        <v>99.82421667551779</v>
      </c>
      <c r="I421" s="418">
        <v>0</v>
      </c>
      <c r="J421" s="49"/>
    </row>
    <row r="422" spans="1:10" s="50" customFormat="1" ht="12.75">
      <c r="A422" s="55"/>
      <c r="B422" s="55"/>
      <c r="C422" s="55"/>
      <c r="D422" s="159"/>
      <c r="E422" s="54" t="s">
        <v>120</v>
      </c>
      <c r="F422" s="488"/>
      <c r="G422" s="407"/>
      <c r="H422" s="371" t="s">
        <v>111</v>
      </c>
      <c r="I422" s="414"/>
      <c r="J422" s="49"/>
    </row>
    <row r="423" spans="1:10" s="50" customFormat="1" ht="51">
      <c r="A423" s="44"/>
      <c r="B423" s="56"/>
      <c r="C423" s="56"/>
      <c r="D423" s="63"/>
      <c r="E423" s="123" t="s">
        <v>131</v>
      </c>
      <c r="F423" s="489"/>
      <c r="G423" s="455"/>
      <c r="H423" s="370" t="s">
        <v>111</v>
      </c>
      <c r="I423" s="410"/>
      <c r="J423" s="49"/>
    </row>
    <row r="424" spans="1:10" s="14" customFormat="1" ht="12.75">
      <c r="A424" s="25"/>
      <c r="B424" s="247">
        <v>85216</v>
      </c>
      <c r="C424" s="11"/>
      <c r="D424" s="24"/>
      <c r="E424" s="143" t="s">
        <v>44</v>
      </c>
      <c r="F424" s="240">
        <f>SUM(F425)</f>
        <v>213328</v>
      </c>
      <c r="G424" s="571">
        <f>SUM(G425)</f>
        <v>212936.57</v>
      </c>
      <c r="H424" s="336">
        <f>SUM(G424*100/F424)</f>
        <v>99.81651260031501</v>
      </c>
      <c r="I424" s="292">
        <f>SUM(I428:I428)</f>
        <v>0</v>
      </c>
      <c r="J424" s="13"/>
    </row>
    <row r="425" spans="1:10" s="14" customFormat="1" ht="12.75">
      <c r="A425" s="25"/>
      <c r="B425" s="241"/>
      <c r="C425" s="199"/>
      <c r="D425" s="37"/>
      <c r="E425" s="242" t="s">
        <v>34</v>
      </c>
      <c r="F425" s="243">
        <f>SUM(F427:F428)</f>
        <v>213328</v>
      </c>
      <c r="G425" s="243">
        <f>SUM(G427:G428)</f>
        <v>212936.57</v>
      </c>
      <c r="H425" s="321">
        <f>SUM(G425*100/F425)</f>
        <v>99.81651260031501</v>
      </c>
      <c r="I425" s="359">
        <f>SUM(I428)</f>
        <v>0</v>
      </c>
      <c r="J425" s="13"/>
    </row>
    <row r="426" spans="1:10" s="14" customFormat="1" ht="12.75">
      <c r="A426" s="25"/>
      <c r="B426" s="241"/>
      <c r="C426" s="15"/>
      <c r="D426" s="27"/>
      <c r="E426" s="249" t="s">
        <v>35</v>
      </c>
      <c r="F426" s="243"/>
      <c r="G426" s="297"/>
      <c r="H426" s="335" t="s">
        <v>111</v>
      </c>
      <c r="I426" s="368"/>
      <c r="J426" s="13"/>
    </row>
    <row r="427" spans="1:10" s="14" customFormat="1" ht="12.75">
      <c r="A427" s="25"/>
      <c r="B427" s="693"/>
      <c r="C427" s="36"/>
      <c r="D427" s="643">
        <v>940</v>
      </c>
      <c r="E427" s="572" t="s">
        <v>166</v>
      </c>
      <c r="F427" s="295">
        <v>3478</v>
      </c>
      <c r="G427" s="601">
        <v>3086.57</v>
      </c>
      <c r="H427" s="358">
        <f>SUM(G427*100/F427)</f>
        <v>88.74554341575619</v>
      </c>
      <c r="I427" s="359">
        <v>0</v>
      </c>
      <c r="J427" s="13"/>
    </row>
    <row r="428" spans="1:10" s="50" customFormat="1" ht="25.5">
      <c r="A428" s="44"/>
      <c r="B428" s="39"/>
      <c r="C428" s="45"/>
      <c r="D428" s="46">
        <v>2030</v>
      </c>
      <c r="E428" s="47" t="s">
        <v>22</v>
      </c>
      <c r="F428" s="61">
        <v>209850</v>
      </c>
      <c r="G428" s="289">
        <v>209850</v>
      </c>
      <c r="H428" s="331">
        <f>SUM(G428*100/F428)</f>
        <v>100</v>
      </c>
      <c r="I428" s="414">
        <v>0</v>
      </c>
      <c r="J428" s="49"/>
    </row>
    <row r="429" spans="1:10" s="41" customFormat="1" ht="12.75">
      <c r="A429" s="51"/>
      <c r="B429" s="90"/>
      <c r="C429" s="62"/>
      <c r="D429" s="90"/>
      <c r="E429" s="123" t="s">
        <v>244</v>
      </c>
      <c r="F429" s="70"/>
      <c r="G429" s="375"/>
      <c r="H429" s="333" t="s">
        <v>111</v>
      </c>
      <c r="I429" s="415"/>
      <c r="J429" s="39"/>
    </row>
    <row r="430" spans="1:10" s="14" customFormat="1" ht="12.75">
      <c r="A430" s="25"/>
      <c r="B430" s="164">
        <v>85219</v>
      </c>
      <c r="C430" s="18"/>
      <c r="D430" s="19"/>
      <c r="E430" s="165" t="s">
        <v>71</v>
      </c>
      <c r="F430" s="166">
        <f>SUM(F433:F441)</f>
        <v>196124.74</v>
      </c>
      <c r="G430" s="261">
        <f>SUM(G433:G441)</f>
        <v>184870.15999999997</v>
      </c>
      <c r="H430" s="336">
        <f>SUM(G430*100/F430)</f>
        <v>94.26151947989834</v>
      </c>
      <c r="I430" s="261">
        <f>SUM(I433:I441)</f>
        <v>0</v>
      </c>
      <c r="J430" s="13"/>
    </row>
    <row r="431" spans="1:10" s="14" customFormat="1" ht="12.75">
      <c r="A431" s="11"/>
      <c r="B431" s="244"/>
      <c r="C431" s="199"/>
      <c r="D431" s="37"/>
      <c r="E431" s="242" t="s">
        <v>34</v>
      </c>
      <c r="F431" s="243">
        <f>SUM(F433,F434,F440,)</f>
        <v>196124.74</v>
      </c>
      <c r="G431" s="295">
        <f>SUM(G433:G441)</f>
        <v>184870.15999999997</v>
      </c>
      <c r="H431" s="321">
        <f>SUM(G431*100/F431)</f>
        <v>94.26151947989834</v>
      </c>
      <c r="I431" s="359">
        <f>SUM(I433:I441)</f>
        <v>0</v>
      </c>
      <c r="J431" s="13"/>
    </row>
    <row r="432" spans="1:10" s="14" customFormat="1" ht="12.75">
      <c r="A432" s="11"/>
      <c r="B432" s="244"/>
      <c r="C432" s="15"/>
      <c r="D432" s="27"/>
      <c r="E432" s="249" t="s">
        <v>35</v>
      </c>
      <c r="F432" s="243"/>
      <c r="G432" s="297"/>
      <c r="H432" s="321" t="s">
        <v>111</v>
      </c>
      <c r="I432" s="368"/>
      <c r="J432" s="13"/>
    </row>
    <row r="433" spans="1:10" s="50" customFormat="1" ht="28.5" customHeight="1">
      <c r="A433" s="55"/>
      <c r="B433" s="55"/>
      <c r="C433" s="498"/>
      <c r="D433" s="499">
        <v>920</v>
      </c>
      <c r="E433" s="500" t="s">
        <v>52</v>
      </c>
      <c r="F433" s="558">
        <v>10130</v>
      </c>
      <c r="G433" s="559">
        <v>2051.62</v>
      </c>
      <c r="H433" s="358">
        <f>SUM(G433*100/F433)</f>
        <v>20.252912142152024</v>
      </c>
      <c r="I433" s="360">
        <v>0</v>
      </c>
      <c r="J433" s="49"/>
    </row>
    <row r="434" spans="1:10" s="50" customFormat="1" ht="25.5">
      <c r="A434" s="44"/>
      <c r="B434" s="316"/>
      <c r="C434" s="66"/>
      <c r="D434" s="60">
        <v>2010</v>
      </c>
      <c r="E434" s="54" t="s">
        <v>55</v>
      </c>
      <c r="F434" s="487">
        <v>11451.93</v>
      </c>
      <c r="G434" s="490">
        <v>11451.93</v>
      </c>
      <c r="H434" s="352">
        <f>SUM(G434*100/F434)</f>
        <v>100</v>
      </c>
      <c r="I434" s="418">
        <v>0</v>
      </c>
      <c r="J434" s="49"/>
    </row>
    <row r="435" spans="1:10" s="50" customFormat="1" ht="12.75">
      <c r="A435" s="55"/>
      <c r="B435" s="55"/>
      <c r="C435" s="55"/>
      <c r="D435" s="159"/>
      <c r="E435" s="54" t="s">
        <v>120</v>
      </c>
      <c r="F435" s="488"/>
      <c r="G435" s="407" t="s">
        <v>111</v>
      </c>
      <c r="H435" s="371" t="s">
        <v>111</v>
      </c>
      <c r="I435" s="414"/>
      <c r="J435" s="49"/>
    </row>
    <row r="436" spans="1:10" s="50" customFormat="1" ht="63.75">
      <c r="A436" s="124"/>
      <c r="B436" s="124"/>
      <c r="C436" s="56"/>
      <c r="D436" s="63"/>
      <c r="E436" s="486" t="s">
        <v>218</v>
      </c>
      <c r="F436" s="489"/>
      <c r="G436" s="455"/>
      <c r="H436" s="370" t="s">
        <v>111</v>
      </c>
      <c r="I436" s="410"/>
      <c r="J436" s="49"/>
    </row>
    <row r="437" spans="1:9" s="109" customFormat="1" ht="12.75">
      <c r="A437" s="105" t="s">
        <v>105</v>
      </c>
      <c r="B437" s="106">
        <v>20</v>
      </c>
      <c r="C437" s="107"/>
      <c r="D437" s="107"/>
      <c r="E437" s="108"/>
      <c r="F437" s="107"/>
      <c r="G437" s="376" t="s">
        <v>129</v>
      </c>
      <c r="H437" s="329" t="s">
        <v>111</v>
      </c>
      <c r="I437" s="397"/>
    </row>
    <row r="438" spans="1:9" s="1" customFormat="1" ht="13.5" thickBot="1">
      <c r="A438" s="5"/>
      <c r="B438" s="4"/>
      <c r="C438" s="2"/>
      <c r="D438" s="2"/>
      <c r="E438" s="10"/>
      <c r="F438" s="2"/>
      <c r="G438" s="287"/>
      <c r="H438" s="330" t="s">
        <v>111</v>
      </c>
      <c r="I438" s="400"/>
    </row>
    <row r="439" spans="1:10" s="3" customFormat="1" ht="11.25" customHeight="1" thickBot="1">
      <c r="A439" s="266" t="s">
        <v>75</v>
      </c>
      <c r="B439" s="267" t="s">
        <v>102</v>
      </c>
      <c r="C439" s="773" t="s">
        <v>86</v>
      </c>
      <c r="D439" s="772"/>
      <c r="E439" s="269" t="s">
        <v>74</v>
      </c>
      <c r="F439" s="268" t="s">
        <v>108</v>
      </c>
      <c r="G439" s="208" t="s">
        <v>109</v>
      </c>
      <c r="H439" s="345" t="s">
        <v>110</v>
      </c>
      <c r="I439" s="210" t="s">
        <v>113</v>
      </c>
      <c r="J439" s="6"/>
    </row>
    <row r="440" spans="1:10" s="50" customFormat="1" ht="25.5">
      <c r="A440" s="52"/>
      <c r="B440" s="51"/>
      <c r="C440" s="250"/>
      <c r="D440" s="160">
        <v>2030</v>
      </c>
      <c r="E440" s="47" t="s">
        <v>22</v>
      </c>
      <c r="F440" s="162">
        <v>174542.81</v>
      </c>
      <c r="G440" s="466">
        <v>171366.61</v>
      </c>
      <c r="H440" s="321">
        <f>SUM(G440*100/F440)</f>
        <v>98.18027451259665</v>
      </c>
      <c r="I440" s="418">
        <v>0</v>
      </c>
      <c r="J440" s="49"/>
    </row>
    <row r="441" spans="1:10" s="41" customFormat="1" ht="38.25">
      <c r="A441" s="51"/>
      <c r="B441" s="90"/>
      <c r="C441" s="62"/>
      <c r="D441" s="90"/>
      <c r="E441" s="123" t="s">
        <v>29</v>
      </c>
      <c r="F441" s="115"/>
      <c r="G441" s="375"/>
      <c r="H441" s="333" t="s">
        <v>111</v>
      </c>
      <c r="I441" s="415"/>
      <c r="J441" s="39"/>
    </row>
    <row r="442" spans="1:10" s="14" customFormat="1" ht="14.25" customHeight="1">
      <c r="A442" s="25"/>
      <c r="B442" s="164">
        <v>85228</v>
      </c>
      <c r="C442" s="20"/>
      <c r="D442" s="21"/>
      <c r="E442" s="168" t="s">
        <v>62</v>
      </c>
      <c r="F442" s="169">
        <f>SUM(F445:F452)</f>
        <v>495227</v>
      </c>
      <c r="G442" s="261">
        <f>SUM(G445:G452)</f>
        <v>497572.79</v>
      </c>
      <c r="H442" s="334">
        <f>SUM(G442*100/F442)</f>
        <v>100.47367974686355</v>
      </c>
      <c r="I442" s="261">
        <f>SUM(I445:I452)</f>
        <v>133.35</v>
      </c>
      <c r="J442" s="13"/>
    </row>
    <row r="443" spans="1:10" s="14" customFormat="1" ht="12.75">
      <c r="A443" s="11"/>
      <c r="B443" s="244"/>
      <c r="C443" s="199"/>
      <c r="D443" s="37"/>
      <c r="E443" s="242" t="s">
        <v>34</v>
      </c>
      <c r="F443" s="243">
        <f>SUM(F445:F452)</f>
        <v>495227</v>
      </c>
      <c r="G443" s="295">
        <f>SUM(G445:G452)</f>
        <v>497572.79</v>
      </c>
      <c r="H443" s="321">
        <f>SUM(G443*100/F443)</f>
        <v>100.47367974686355</v>
      </c>
      <c r="I443" s="359">
        <f>SUM(I445:I447)</f>
        <v>133.35</v>
      </c>
      <c r="J443" s="13"/>
    </row>
    <row r="444" spans="1:10" s="14" customFormat="1" ht="12.75">
      <c r="A444" s="11"/>
      <c r="B444" s="244"/>
      <c r="C444" s="15"/>
      <c r="D444" s="27"/>
      <c r="E444" s="249" t="s">
        <v>35</v>
      </c>
      <c r="F444" s="243"/>
      <c r="G444" s="373"/>
      <c r="H444" s="321" t="s">
        <v>111</v>
      </c>
      <c r="I444" s="392"/>
      <c r="J444" s="13"/>
    </row>
    <row r="445" spans="1:10" s="50" customFormat="1" ht="25.5">
      <c r="A445" s="55"/>
      <c r="B445" s="44"/>
      <c r="C445" s="170"/>
      <c r="D445" s="93">
        <v>830</v>
      </c>
      <c r="E445" s="171" t="s">
        <v>53</v>
      </c>
      <c r="F445" s="95">
        <v>62589</v>
      </c>
      <c r="G445" s="265">
        <v>69345.44</v>
      </c>
      <c r="H445" s="358">
        <f>SUM(G445*100/F445)</f>
        <v>110.79493201680806</v>
      </c>
      <c r="I445" s="360">
        <v>133.35</v>
      </c>
      <c r="J445" s="49"/>
    </row>
    <row r="446" spans="1:10" s="50" customFormat="1" ht="25.5">
      <c r="A446" s="51"/>
      <c r="B446" s="53"/>
      <c r="C446" s="73"/>
      <c r="D446" s="46">
        <v>2010</v>
      </c>
      <c r="E446" s="54" t="s">
        <v>55</v>
      </c>
      <c r="F446" s="61">
        <v>174116</v>
      </c>
      <c r="G446" s="289">
        <v>174075.9</v>
      </c>
      <c r="H446" s="321">
        <f>SUM(G446*100/F446)</f>
        <v>99.97696937673734</v>
      </c>
      <c r="I446" s="418">
        <v>0</v>
      </c>
      <c r="J446" s="49"/>
    </row>
    <row r="447" spans="1:10" s="50" customFormat="1" ht="12.75">
      <c r="A447" s="52"/>
      <c r="B447" s="52"/>
      <c r="C447" s="52"/>
      <c r="D447" s="53"/>
      <c r="E447" s="54" t="s">
        <v>120</v>
      </c>
      <c r="F447" s="49"/>
      <c r="G447" s="55"/>
      <c r="H447" s="331" t="s">
        <v>111</v>
      </c>
      <c r="I447" s="414"/>
      <c r="J447" s="49"/>
    </row>
    <row r="448" spans="1:10" s="50" customFormat="1" ht="12.75">
      <c r="A448" s="52"/>
      <c r="B448" s="51"/>
      <c r="C448" s="70"/>
      <c r="D448" s="90"/>
      <c r="E448" s="123" t="s">
        <v>25</v>
      </c>
      <c r="F448" s="70"/>
      <c r="G448" s="56"/>
      <c r="H448" s="331" t="s">
        <v>111</v>
      </c>
      <c r="I448" s="410"/>
      <c r="J448" s="49"/>
    </row>
    <row r="449" spans="1:10" s="50" customFormat="1" ht="42" customHeight="1">
      <c r="A449" s="55"/>
      <c r="B449" s="44"/>
      <c r="C449" s="178"/>
      <c r="D449" s="93">
        <v>2030</v>
      </c>
      <c r="E449" s="47" t="s">
        <v>245</v>
      </c>
      <c r="F449" s="95">
        <v>258162</v>
      </c>
      <c r="G449" s="265">
        <v>254061.6</v>
      </c>
      <c r="H449" s="335">
        <f>SUM(G449*100/F449)</f>
        <v>98.41169498222047</v>
      </c>
      <c r="I449" s="360">
        <v>0</v>
      </c>
      <c r="J449" s="49"/>
    </row>
    <row r="450" spans="1:10" s="50" customFormat="1" ht="14.25" customHeight="1">
      <c r="A450" s="52"/>
      <c r="B450" s="51"/>
      <c r="C450" s="73"/>
      <c r="D450" s="110">
        <v>2360</v>
      </c>
      <c r="E450" s="47" t="s">
        <v>30</v>
      </c>
      <c r="F450" s="122">
        <v>360</v>
      </c>
      <c r="G450" s="457">
        <v>89.85</v>
      </c>
      <c r="H450" s="321">
        <f>SUM(G450*100/F450)</f>
        <v>24.958333333333332</v>
      </c>
      <c r="I450" s="414">
        <v>0</v>
      </c>
      <c r="J450" s="49"/>
    </row>
    <row r="451" spans="1:10" s="50" customFormat="1" ht="12.75">
      <c r="A451" s="52"/>
      <c r="B451" s="52"/>
      <c r="C451" s="52"/>
      <c r="D451" s="49"/>
      <c r="E451" s="54" t="s">
        <v>1</v>
      </c>
      <c r="F451" s="49"/>
      <c r="G451" s="369"/>
      <c r="H451" s="331" t="s">
        <v>111</v>
      </c>
      <c r="I451" s="394"/>
      <c r="J451" s="49"/>
    </row>
    <row r="452" spans="1:10" s="41" customFormat="1" ht="38.25">
      <c r="A452" s="51"/>
      <c r="B452" s="90"/>
      <c r="C452" s="62"/>
      <c r="D452" s="70"/>
      <c r="E452" s="123" t="s">
        <v>219</v>
      </c>
      <c r="F452" s="70"/>
      <c r="G452" s="375"/>
      <c r="H452" s="333" t="s">
        <v>111</v>
      </c>
      <c r="I452" s="393"/>
      <c r="J452" s="39"/>
    </row>
    <row r="453" spans="1:10" s="14" customFormat="1" ht="12.75">
      <c r="A453" s="25"/>
      <c r="B453" s="98">
        <v>85230</v>
      </c>
      <c r="C453" s="18"/>
      <c r="D453" s="19"/>
      <c r="E453" s="165" t="s">
        <v>246</v>
      </c>
      <c r="F453" s="166">
        <f>SUM(F454)</f>
        <v>120600</v>
      </c>
      <c r="G453" s="292">
        <f>SUM(G454)</f>
        <v>112877.76</v>
      </c>
      <c r="H453" s="336">
        <f>SUM(G453*100/F453)</f>
        <v>93.59681592039802</v>
      </c>
      <c r="I453" s="261">
        <f>SUM(I454)</f>
        <v>0</v>
      </c>
      <c r="J453" s="13"/>
    </row>
    <row r="454" spans="1:10" s="14" customFormat="1" ht="12.75">
      <c r="A454" s="11"/>
      <c r="B454" s="244"/>
      <c r="C454" s="199"/>
      <c r="D454" s="37"/>
      <c r="E454" s="242" t="s">
        <v>34</v>
      </c>
      <c r="F454" s="243">
        <f>SUM(F456)</f>
        <v>120600</v>
      </c>
      <c r="G454" s="243">
        <f>SUM(G456)</f>
        <v>112877.76</v>
      </c>
      <c r="H454" s="321">
        <f>SUM(G454*100/F454)</f>
        <v>93.59681592039802</v>
      </c>
      <c r="I454" s="359">
        <f>SUM(I456)</f>
        <v>0</v>
      </c>
      <c r="J454" s="13"/>
    </row>
    <row r="455" spans="1:10" s="14" customFormat="1" ht="12.75">
      <c r="A455" s="11"/>
      <c r="B455" s="244"/>
      <c r="C455" s="15"/>
      <c r="D455" s="27"/>
      <c r="E455" s="249" t="s">
        <v>35</v>
      </c>
      <c r="F455" s="243"/>
      <c r="G455" s="373"/>
      <c r="H455" s="352" t="s">
        <v>111</v>
      </c>
      <c r="I455" s="368"/>
      <c r="J455" s="13"/>
    </row>
    <row r="456" spans="1:10" s="50" customFormat="1" ht="38.25">
      <c r="A456" s="44"/>
      <c r="B456" s="85"/>
      <c r="C456" s="170"/>
      <c r="D456" s="93">
        <v>2030</v>
      </c>
      <c r="E456" s="171" t="s">
        <v>245</v>
      </c>
      <c r="F456" s="95">
        <v>120600</v>
      </c>
      <c r="G456" s="265">
        <v>112877.76</v>
      </c>
      <c r="H456" s="335">
        <f>SUM(G456*100/F456)</f>
        <v>93.59681592039802</v>
      </c>
      <c r="I456" s="360">
        <v>0</v>
      </c>
      <c r="J456" s="49"/>
    </row>
    <row r="457" spans="1:10" s="14" customFormat="1" ht="12.75" hidden="1">
      <c r="A457" s="25"/>
      <c r="B457" s="247">
        <v>85278</v>
      </c>
      <c r="C457" s="11"/>
      <c r="D457" s="24"/>
      <c r="E457" s="143" t="s">
        <v>175</v>
      </c>
      <c r="F457" s="240">
        <f>SUM(F458)</f>
        <v>0</v>
      </c>
      <c r="G457" s="571">
        <f>SUM(G458)</f>
        <v>0</v>
      </c>
      <c r="H457" s="507" t="s">
        <v>111</v>
      </c>
      <c r="I457" s="261">
        <f>SUM(I467:I467)</f>
        <v>0</v>
      </c>
      <c r="J457" s="13"/>
    </row>
    <row r="458" spans="1:10" s="14" customFormat="1" ht="12.75" hidden="1">
      <c r="A458" s="25"/>
      <c r="B458" s="241"/>
      <c r="C458" s="199"/>
      <c r="D458" s="37"/>
      <c r="E458" s="242" t="s">
        <v>34</v>
      </c>
      <c r="F458" s="243">
        <f>SUM(F460)</f>
        <v>0</v>
      </c>
      <c r="G458" s="243">
        <f>SUM(G460)</f>
        <v>0</v>
      </c>
      <c r="H458" s="358" t="s">
        <v>111</v>
      </c>
      <c r="I458" s="359">
        <f>SUM(I467)</f>
        <v>0</v>
      </c>
      <c r="J458" s="13"/>
    </row>
    <row r="459" spans="1:10" s="14" customFormat="1" ht="12.75" hidden="1">
      <c r="A459" s="11"/>
      <c r="B459" s="202"/>
      <c r="C459" s="15"/>
      <c r="D459" s="27"/>
      <c r="E459" s="485" t="s">
        <v>35</v>
      </c>
      <c r="F459" s="243"/>
      <c r="G459" s="297"/>
      <c r="H459" s="370" t="s">
        <v>111</v>
      </c>
      <c r="I459" s="368"/>
      <c r="J459" s="13"/>
    </row>
    <row r="460" spans="1:10" s="14" customFormat="1" ht="12.75" hidden="1">
      <c r="A460" s="25"/>
      <c r="B460" s="202"/>
      <c r="C460" s="36"/>
      <c r="D460" s="499">
        <v>940</v>
      </c>
      <c r="E460" s="485" t="s">
        <v>166</v>
      </c>
      <c r="F460" s="243">
        <v>0</v>
      </c>
      <c r="G460" s="404">
        <v>0</v>
      </c>
      <c r="H460" s="358" t="s">
        <v>111</v>
      </c>
      <c r="I460" s="359">
        <v>0</v>
      </c>
      <c r="J460" s="13"/>
    </row>
    <row r="461" spans="1:10" s="14" customFormat="1" ht="12.75">
      <c r="A461" s="25"/>
      <c r="B461" s="98">
        <v>85295</v>
      </c>
      <c r="C461" s="18"/>
      <c r="D461" s="19"/>
      <c r="E461" s="165" t="s">
        <v>92</v>
      </c>
      <c r="F461" s="166">
        <f>SUM(F462)</f>
        <v>221918.58000000002</v>
      </c>
      <c r="G461" s="292">
        <f>SUM(G462)</f>
        <v>249164.86</v>
      </c>
      <c r="H461" s="336">
        <f>SUM(G461*100/F461)</f>
        <v>112.27760199258664</v>
      </c>
      <c r="I461" s="261">
        <f>SUM(I467:I467)</f>
        <v>0</v>
      </c>
      <c r="J461" s="13"/>
    </row>
    <row r="462" spans="1:10" s="14" customFormat="1" ht="12.75">
      <c r="A462" s="11"/>
      <c r="B462" s="244"/>
      <c r="C462" s="199"/>
      <c r="D462" s="37"/>
      <c r="E462" s="242" t="s">
        <v>34</v>
      </c>
      <c r="F462" s="243">
        <f>SUM(F467:F468)</f>
        <v>221918.58000000002</v>
      </c>
      <c r="G462" s="243">
        <f>SUM(G467:G468)</f>
        <v>249164.86</v>
      </c>
      <c r="H462" s="321">
        <f>SUM(G462*100/F462)</f>
        <v>112.27760199258664</v>
      </c>
      <c r="I462" s="359">
        <f>SUM(I467:I468)</f>
        <v>0</v>
      </c>
      <c r="J462" s="13"/>
    </row>
    <row r="463" spans="1:10" s="14" customFormat="1" ht="12.75">
      <c r="A463" s="26"/>
      <c r="B463" s="202"/>
      <c r="C463" s="15"/>
      <c r="D463" s="27"/>
      <c r="E463" s="249" t="s">
        <v>35</v>
      </c>
      <c r="F463" s="243"/>
      <c r="G463" s="373"/>
      <c r="H463" s="335" t="s">
        <v>111</v>
      </c>
      <c r="I463" s="368"/>
      <c r="J463" s="13"/>
    </row>
    <row r="464" spans="1:9" s="109" customFormat="1" ht="12.75">
      <c r="A464" s="105" t="s">
        <v>105</v>
      </c>
      <c r="B464" s="106">
        <v>21</v>
      </c>
      <c r="C464" s="107"/>
      <c r="D464" s="107"/>
      <c r="E464" s="108"/>
      <c r="F464" s="107"/>
      <c r="G464" s="376" t="s">
        <v>129</v>
      </c>
      <c r="H464" s="329" t="s">
        <v>111</v>
      </c>
      <c r="I464" s="397"/>
    </row>
    <row r="465" spans="1:9" s="1" customFormat="1" ht="13.5" thickBot="1">
      <c r="A465" s="5"/>
      <c r="B465" s="4"/>
      <c r="C465" s="2"/>
      <c r="D465" s="2"/>
      <c r="E465" s="10"/>
      <c r="F465" s="2"/>
      <c r="G465" s="287"/>
      <c r="H465" s="330" t="s">
        <v>111</v>
      </c>
      <c r="I465" s="400"/>
    </row>
    <row r="466" spans="1:10" s="3" customFormat="1" ht="11.25" customHeight="1" thickBot="1">
      <c r="A466" s="266" t="s">
        <v>75</v>
      </c>
      <c r="B466" s="267" t="s">
        <v>102</v>
      </c>
      <c r="C466" s="773" t="s">
        <v>86</v>
      </c>
      <c r="D466" s="772"/>
      <c r="E466" s="269" t="s">
        <v>74</v>
      </c>
      <c r="F466" s="268" t="s">
        <v>108</v>
      </c>
      <c r="G466" s="208" t="s">
        <v>109</v>
      </c>
      <c r="H466" s="345" t="s">
        <v>110</v>
      </c>
      <c r="I466" s="210" t="s">
        <v>113</v>
      </c>
      <c r="J466" s="6"/>
    </row>
    <row r="467" spans="1:10" s="50" customFormat="1" ht="38.25">
      <c r="A467" s="55"/>
      <c r="B467" s="44"/>
      <c r="C467" s="405"/>
      <c r="D467" s="499">
        <v>970</v>
      </c>
      <c r="E467" s="500" t="s">
        <v>49</v>
      </c>
      <c r="F467" s="501">
        <v>161690</v>
      </c>
      <c r="G467" s="455">
        <v>188936.28</v>
      </c>
      <c r="H467" s="358">
        <f>SUM(G467*100/F467)</f>
        <v>116.8509369781681</v>
      </c>
      <c r="I467" s="360">
        <v>0</v>
      </c>
      <c r="J467" s="49"/>
    </row>
    <row r="468" spans="1:10" s="50" customFormat="1" ht="64.5" thickBot="1">
      <c r="A468" s="56"/>
      <c r="B468" s="124"/>
      <c r="C468" s="178"/>
      <c r="D468" s="93">
        <v>2030</v>
      </c>
      <c r="E468" s="171" t="s">
        <v>286</v>
      </c>
      <c r="F468" s="95">
        <v>60228.58</v>
      </c>
      <c r="G468" s="265">
        <v>60228.58</v>
      </c>
      <c r="H468" s="752">
        <f>SUM(G468*100/F468)</f>
        <v>100</v>
      </c>
      <c r="I468" s="411">
        <v>0</v>
      </c>
      <c r="J468" s="49"/>
    </row>
    <row r="469" spans="1:10" s="41" customFormat="1" ht="12.75">
      <c r="A469" s="367">
        <v>853</v>
      </c>
      <c r="B469" s="363"/>
      <c r="C469" s="363"/>
      <c r="D469" s="364"/>
      <c r="E469" s="365" t="s">
        <v>33</v>
      </c>
      <c r="F469" s="366">
        <f>SUM(F470)</f>
        <v>1770629.31</v>
      </c>
      <c r="G469" s="562">
        <f>SUM(G470)</f>
        <v>1465585.2599999998</v>
      </c>
      <c r="H469" s="492">
        <f>SUM(G469*100/F469)</f>
        <v>82.77199816600798</v>
      </c>
      <c r="I469" s="468">
        <f>SUM(I470)</f>
        <v>0</v>
      </c>
      <c r="J469" s="39"/>
    </row>
    <row r="470" spans="1:10" s="14" customFormat="1" ht="12.75">
      <c r="A470" s="25"/>
      <c r="B470" s="112">
        <v>85395</v>
      </c>
      <c r="C470" s="12"/>
      <c r="D470" s="29"/>
      <c r="E470" s="42" t="s">
        <v>92</v>
      </c>
      <c r="F470" s="82">
        <f>SUM(F471,F489,)</f>
        <v>1770629.31</v>
      </c>
      <c r="G470" s="82">
        <f>SUM(G471,G489,)</f>
        <v>1465585.2599999998</v>
      </c>
      <c r="H470" s="334">
        <f>SUM(G470*100/F470)</f>
        <v>82.77199816600798</v>
      </c>
      <c r="I470" s="261">
        <f>SUM(I471)</f>
        <v>0</v>
      </c>
      <c r="J470" s="13"/>
    </row>
    <row r="471" spans="1:10" s="14" customFormat="1" ht="12.75">
      <c r="A471" s="25"/>
      <c r="B471" s="241"/>
      <c r="C471" s="199"/>
      <c r="D471" s="37"/>
      <c r="E471" s="242" t="s">
        <v>34</v>
      </c>
      <c r="F471" s="243">
        <f>SUM(F473,F474,F479,F481,F483,F488)</f>
        <v>1436079.31</v>
      </c>
      <c r="G471" s="243">
        <f>SUM(G473,G474,G479,G481,G483,G488)</f>
        <v>1131034.7899999998</v>
      </c>
      <c r="H471" s="321">
        <f>SUM(G471*100/F471)</f>
        <v>78.75851856677747</v>
      </c>
      <c r="I471" s="359">
        <f>SUM(I481:I483)</f>
        <v>0</v>
      </c>
      <c r="J471" s="13"/>
    </row>
    <row r="472" spans="1:10" s="14" customFormat="1" ht="12.75">
      <c r="A472" s="11"/>
      <c r="B472" s="244"/>
      <c r="C472" s="15"/>
      <c r="D472" s="27"/>
      <c r="E472" s="249" t="s">
        <v>35</v>
      </c>
      <c r="F472" s="243"/>
      <c r="G472" s="297"/>
      <c r="H472" s="335" t="s">
        <v>111</v>
      </c>
      <c r="I472" s="368"/>
      <c r="J472" s="13"/>
    </row>
    <row r="473" spans="1:10" s="41" customFormat="1" ht="28.5" customHeight="1">
      <c r="A473" s="55"/>
      <c r="B473" s="55"/>
      <c r="C473" s="498"/>
      <c r="D473" s="643">
        <v>920</v>
      </c>
      <c r="E473" s="546" t="s">
        <v>199</v>
      </c>
      <c r="F473" s="558">
        <v>237</v>
      </c>
      <c r="G473" s="559">
        <v>340.39</v>
      </c>
      <c r="H473" s="321">
        <f>SUM(G473*100/F473)</f>
        <v>143.62447257383965</v>
      </c>
      <c r="I473" s="360">
        <v>0</v>
      </c>
      <c r="J473" s="39"/>
    </row>
    <row r="474" spans="1:10" s="50" customFormat="1" ht="76.5">
      <c r="A474" s="44"/>
      <c r="B474" s="316"/>
      <c r="C474" s="66"/>
      <c r="D474" s="46">
        <v>2007</v>
      </c>
      <c r="E474" s="47" t="s">
        <v>188</v>
      </c>
      <c r="F474" s="61">
        <v>616192.13</v>
      </c>
      <c r="G474" s="289">
        <v>517001.32</v>
      </c>
      <c r="H474" s="321">
        <f>SUM(G474*100/F474)</f>
        <v>83.90261654266827</v>
      </c>
      <c r="I474" s="414">
        <v>0</v>
      </c>
      <c r="J474" s="49"/>
    </row>
    <row r="475" spans="1:10" s="41" customFormat="1" ht="80.25" customHeight="1">
      <c r="A475" s="103"/>
      <c r="B475" s="90"/>
      <c r="C475" s="70"/>
      <c r="D475" s="90"/>
      <c r="E475" s="573" t="s">
        <v>248</v>
      </c>
      <c r="F475" s="70"/>
      <c r="G475" s="375"/>
      <c r="H475" s="362" t="s">
        <v>111</v>
      </c>
      <c r="I475" s="415"/>
      <c r="J475" s="39"/>
    </row>
    <row r="476" spans="1:9" s="109" customFormat="1" ht="12.75">
      <c r="A476" s="105" t="s">
        <v>105</v>
      </c>
      <c r="B476" s="106">
        <v>22</v>
      </c>
      <c r="C476" s="107"/>
      <c r="D476" s="107"/>
      <c r="E476" s="108"/>
      <c r="F476" s="107"/>
      <c r="G476" s="376" t="s">
        <v>129</v>
      </c>
      <c r="H476" s="329" t="s">
        <v>111</v>
      </c>
      <c r="I476" s="397"/>
    </row>
    <row r="477" spans="1:9" s="1" customFormat="1" ht="13.5" thickBot="1">
      <c r="A477" s="5"/>
      <c r="B477" s="4"/>
      <c r="C477" s="2"/>
      <c r="D477" s="2"/>
      <c r="E477" s="10"/>
      <c r="F477" s="2"/>
      <c r="G477" s="287"/>
      <c r="H477" s="330" t="s">
        <v>111</v>
      </c>
      <c r="I477" s="400"/>
    </row>
    <row r="478" spans="1:10" s="3" customFormat="1" ht="11.25" customHeight="1" thickBot="1">
      <c r="A478" s="266" t="s">
        <v>75</v>
      </c>
      <c r="B478" s="267" t="s">
        <v>102</v>
      </c>
      <c r="C478" s="773" t="s">
        <v>86</v>
      </c>
      <c r="D478" s="772"/>
      <c r="E478" s="269" t="s">
        <v>74</v>
      </c>
      <c r="F478" s="268" t="s">
        <v>108</v>
      </c>
      <c r="G478" s="208" t="s">
        <v>109</v>
      </c>
      <c r="H478" s="345" t="s">
        <v>110</v>
      </c>
      <c r="I478" s="210" t="s">
        <v>113</v>
      </c>
      <c r="J478" s="6"/>
    </row>
    <row r="479" spans="1:10" s="50" customFormat="1" ht="76.5">
      <c r="A479" s="44"/>
      <c r="B479" s="316"/>
      <c r="C479" s="66"/>
      <c r="D479" s="46">
        <v>2009</v>
      </c>
      <c r="E479" s="47" t="s">
        <v>188</v>
      </c>
      <c r="F479" s="61">
        <v>58897.87</v>
      </c>
      <c r="G479" s="289">
        <v>57165.64</v>
      </c>
      <c r="H479" s="321">
        <f>SUM(G479*100/F479)</f>
        <v>97.05892590003678</v>
      </c>
      <c r="I479" s="414">
        <v>0</v>
      </c>
      <c r="J479" s="49"/>
    </row>
    <row r="480" spans="1:10" s="41" customFormat="1" ht="89.25">
      <c r="A480" s="51"/>
      <c r="B480" s="53"/>
      <c r="C480" s="70"/>
      <c r="D480" s="90"/>
      <c r="E480" s="573" t="s">
        <v>249</v>
      </c>
      <c r="F480" s="70"/>
      <c r="G480" s="375"/>
      <c r="H480" s="362" t="s">
        <v>111</v>
      </c>
      <c r="I480" s="415"/>
      <c r="J480" s="39"/>
    </row>
    <row r="481" spans="1:10" s="50" customFormat="1" ht="63.75">
      <c r="A481" s="44"/>
      <c r="B481" s="316"/>
      <c r="C481" s="66"/>
      <c r="D481" s="46">
        <v>2057</v>
      </c>
      <c r="E481" s="47" t="s">
        <v>159</v>
      </c>
      <c r="F481" s="61">
        <v>659079.39</v>
      </c>
      <c r="G481" s="289">
        <v>493225.26</v>
      </c>
      <c r="H481" s="321">
        <f>SUM(G481*100/F481)</f>
        <v>74.83548529715063</v>
      </c>
      <c r="I481" s="414">
        <v>0</v>
      </c>
      <c r="J481" s="49"/>
    </row>
    <row r="482" spans="1:10" s="41" customFormat="1" ht="89.25">
      <c r="A482" s="51"/>
      <c r="B482" s="53"/>
      <c r="C482" s="70"/>
      <c r="D482" s="90"/>
      <c r="E482" s="573" t="s">
        <v>250</v>
      </c>
      <c r="F482" s="70"/>
      <c r="G482" s="375"/>
      <c r="H482" s="354" t="s">
        <v>111</v>
      </c>
      <c r="I482" s="415"/>
      <c r="J482" s="39"/>
    </row>
    <row r="483" spans="1:10" s="50" customFormat="1" ht="63.75">
      <c r="A483" s="44"/>
      <c r="B483" s="316"/>
      <c r="C483" s="66"/>
      <c r="D483" s="46">
        <v>2059</v>
      </c>
      <c r="E483" s="47" t="s">
        <v>159</v>
      </c>
      <c r="F483" s="61">
        <v>86672.92</v>
      </c>
      <c r="G483" s="289">
        <v>48302.18</v>
      </c>
      <c r="H483" s="321">
        <f>SUM(G483*100/F483)</f>
        <v>55.729263534677266</v>
      </c>
      <c r="I483" s="414">
        <v>0</v>
      </c>
      <c r="J483" s="49"/>
    </row>
    <row r="484" spans="1:10" s="41" customFormat="1" ht="53.25" customHeight="1">
      <c r="A484" s="62"/>
      <c r="B484" s="103"/>
      <c r="C484" s="70"/>
      <c r="D484" s="90"/>
      <c r="E484" s="539" t="s">
        <v>251</v>
      </c>
      <c r="F484" s="70"/>
      <c r="G484" s="375"/>
      <c r="H484" s="362" t="s">
        <v>111</v>
      </c>
      <c r="I484" s="415"/>
      <c r="J484" s="39"/>
    </row>
    <row r="485" spans="1:9" s="109" customFormat="1" ht="12.75">
      <c r="A485" s="105" t="s">
        <v>105</v>
      </c>
      <c r="B485" s="106">
        <v>23</v>
      </c>
      <c r="C485" s="107"/>
      <c r="D485" s="107"/>
      <c r="E485" s="108"/>
      <c r="F485" s="107"/>
      <c r="G485" s="376" t="s">
        <v>129</v>
      </c>
      <c r="H485" s="526" t="s">
        <v>111</v>
      </c>
      <c r="I485" s="397"/>
    </row>
    <row r="486" spans="1:9" s="1" customFormat="1" ht="13.5" thickBot="1">
      <c r="A486" s="5"/>
      <c r="B486" s="4"/>
      <c r="C486" s="2"/>
      <c r="D486" s="2"/>
      <c r="E486" s="10"/>
      <c r="F486" s="2"/>
      <c r="G486" s="287"/>
      <c r="H486" s="556" t="s">
        <v>111</v>
      </c>
      <c r="I486" s="400"/>
    </row>
    <row r="487" spans="1:10" s="3" customFormat="1" ht="11.25" customHeight="1" thickBot="1">
      <c r="A487" s="266" t="s">
        <v>75</v>
      </c>
      <c r="B487" s="267" t="s">
        <v>102</v>
      </c>
      <c r="C487" s="773" t="s">
        <v>86</v>
      </c>
      <c r="D487" s="772"/>
      <c r="E487" s="269" t="s">
        <v>74</v>
      </c>
      <c r="F487" s="268">
        <v>28100</v>
      </c>
      <c r="G487" s="208" t="s">
        <v>109</v>
      </c>
      <c r="H487" s="555" t="s">
        <v>110</v>
      </c>
      <c r="I487" s="210" t="s">
        <v>113</v>
      </c>
      <c r="J487" s="6"/>
    </row>
    <row r="488" spans="1:10" s="41" customFormat="1" ht="78.75" customHeight="1">
      <c r="A488" s="55"/>
      <c r="B488" s="124"/>
      <c r="C488" s="405"/>
      <c r="D488" s="119">
        <v>2700</v>
      </c>
      <c r="E488" s="274" t="s">
        <v>287</v>
      </c>
      <c r="F488" s="728">
        <v>15000</v>
      </c>
      <c r="G488" s="729">
        <v>15000</v>
      </c>
      <c r="H488" s="358">
        <f>SUM(G488*100/F488)</f>
        <v>100</v>
      </c>
      <c r="I488" s="360">
        <v>0</v>
      </c>
      <c r="J488" s="39"/>
    </row>
    <row r="489" spans="1:10" s="14" customFormat="1" ht="12.75">
      <c r="A489" s="25"/>
      <c r="B489" s="390"/>
      <c r="C489" s="15"/>
      <c r="D489" s="27"/>
      <c r="E489" s="391" t="s">
        <v>36</v>
      </c>
      <c r="F489" s="245">
        <f>SUM(F491)</f>
        <v>334550</v>
      </c>
      <c r="G489" s="245">
        <f>SUM(G491)</f>
        <v>334550.47</v>
      </c>
      <c r="H489" s="331">
        <f>SUM(G489*100/F489)</f>
        <v>100.00014048722163</v>
      </c>
      <c r="I489" s="410">
        <f>SUM(I491)</f>
        <v>0</v>
      </c>
      <c r="J489" s="13"/>
    </row>
    <row r="490" spans="1:10" s="14" customFormat="1" ht="12.75">
      <c r="A490" s="11"/>
      <c r="B490" s="244"/>
      <c r="C490" s="15"/>
      <c r="D490" s="27"/>
      <c r="E490" s="485" t="s">
        <v>35</v>
      </c>
      <c r="F490" s="243"/>
      <c r="G490" s="297"/>
      <c r="H490" s="352" t="s">
        <v>111</v>
      </c>
      <c r="I490" s="360"/>
      <c r="J490" s="13"/>
    </row>
    <row r="491" spans="1:10" s="41" customFormat="1" ht="95.25" customHeight="1" thickBot="1">
      <c r="A491" s="304"/>
      <c r="B491" s="303"/>
      <c r="C491" s="592"/>
      <c r="D491" s="764">
        <v>6257</v>
      </c>
      <c r="E491" s="765" t="s">
        <v>247</v>
      </c>
      <c r="F491" s="766">
        <v>334550</v>
      </c>
      <c r="G491" s="767">
        <v>334550.47</v>
      </c>
      <c r="H491" s="752">
        <f>SUM(G491*100/F491)</f>
        <v>100.00014048722163</v>
      </c>
      <c r="I491" s="768">
        <v>0</v>
      </c>
      <c r="J491" s="39"/>
    </row>
    <row r="492" spans="1:10" s="41" customFormat="1" ht="12.75">
      <c r="A492" s="502">
        <v>854</v>
      </c>
      <c r="B492" s="228"/>
      <c r="C492" s="228"/>
      <c r="D492" s="237"/>
      <c r="E492" s="226" t="s">
        <v>70</v>
      </c>
      <c r="F492" s="238">
        <f>SUM(F493)</f>
        <v>83270</v>
      </c>
      <c r="G492" s="429">
        <f>SUM(G493)</f>
        <v>51886.5</v>
      </c>
      <c r="H492" s="332">
        <f>SUM(G492*100/F492)</f>
        <v>62.311156478923984</v>
      </c>
      <c r="I492" s="468">
        <f>SUM(I493)</f>
        <v>0</v>
      </c>
      <c r="J492" s="39"/>
    </row>
    <row r="493" spans="1:10" s="14" customFormat="1" ht="12.75">
      <c r="A493" s="25"/>
      <c r="B493" s="167">
        <v>85415</v>
      </c>
      <c r="C493" s="16"/>
      <c r="D493" s="17"/>
      <c r="E493" s="172" t="s">
        <v>95</v>
      </c>
      <c r="F493" s="173">
        <f>SUM(F494)</f>
        <v>83270</v>
      </c>
      <c r="G493" s="469">
        <f>SUM(G494)</f>
        <v>51886.5</v>
      </c>
      <c r="H493" s="355">
        <f>SUM(G493*100/F493)</f>
        <v>62.311156478923984</v>
      </c>
      <c r="I493" s="452">
        <f>SUM(I496:I496)</f>
        <v>0</v>
      </c>
      <c r="J493" s="13"/>
    </row>
    <row r="494" spans="1:10" s="14" customFormat="1" ht="12.75">
      <c r="A494" s="25"/>
      <c r="B494" s="244"/>
      <c r="C494" s="199"/>
      <c r="D494" s="37"/>
      <c r="E494" s="242" t="s">
        <v>34</v>
      </c>
      <c r="F494" s="243">
        <f>SUM(F496:F498)</f>
        <v>83270</v>
      </c>
      <c r="G494" s="243">
        <f>SUM(G496:G498)</f>
        <v>51886.5</v>
      </c>
      <c r="H494" s="352">
        <f>SUM(G494*100/F494)</f>
        <v>62.311156478923984</v>
      </c>
      <c r="I494" s="359">
        <f>SUM(I496:I499)</f>
        <v>0</v>
      </c>
      <c r="J494" s="13"/>
    </row>
    <row r="495" spans="1:10" s="14" customFormat="1" ht="12.75">
      <c r="A495" s="25"/>
      <c r="B495" s="244"/>
      <c r="C495" s="15"/>
      <c r="D495" s="27"/>
      <c r="E495" s="249" t="s">
        <v>35</v>
      </c>
      <c r="F495" s="243"/>
      <c r="G495" s="297"/>
      <c r="H495" s="352" t="s">
        <v>111</v>
      </c>
      <c r="I495" s="368"/>
      <c r="J495" s="13"/>
    </row>
    <row r="496" spans="1:10" s="50" customFormat="1" ht="25.5">
      <c r="A496" s="44"/>
      <c r="B496" s="55"/>
      <c r="C496" s="174"/>
      <c r="D496" s="160">
        <v>2030</v>
      </c>
      <c r="E496" s="161" t="s">
        <v>22</v>
      </c>
      <c r="F496" s="175">
        <v>74580</v>
      </c>
      <c r="G496" s="467">
        <v>48358.45</v>
      </c>
      <c r="H496" s="352">
        <f>SUM(G496*100/F496)</f>
        <v>64.84104317511397</v>
      </c>
      <c r="I496" s="418">
        <v>0</v>
      </c>
      <c r="J496" s="49"/>
    </row>
    <row r="497" spans="1:10" s="41" customFormat="1" ht="38.25">
      <c r="A497" s="51"/>
      <c r="B497" s="53"/>
      <c r="C497" s="70"/>
      <c r="D497" s="90"/>
      <c r="E497" s="486" t="s">
        <v>123</v>
      </c>
      <c r="F497" s="70"/>
      <c r="G497" s="375"/>
      <c r="H497" s="333" t="s">
        <v>111</v>
      </c>
      <c r="I497" s="393"/>
      <c r="J497" s="39"/>
    </row>
    <row r="498" spans="1:10" s="41" customFormat="1" ht="51">
      <c r="A498" s="44"/>
      <c r="B498" s="316"/>
      <c r="C498" s="39"/>
      <c r="D498" s="196">
        <v>2040</v>
      </c>
      <c r="E498" s="639" t="s">
        <v>288</v>
      </c>
      <c r="F498" s="724">
        <v>8690</v>
      </c>
      <c r="G498" s="730">
        <v>3528.05</v>
      </c>
      <c r="H498" s="725">
        <f>SUM(G498*100/F498)</f>
        <v>40.59896432681243</v>
      </c>
      <c r="I498" s="414">
        <v>0</v>
      </c>
      <c r="J498" s="39"/>
    </row>
    <row r="499" spans="1:10" s="41" customFormat="1" ht="54.75" customHeight="1">
      <c r="A499" s="124"/>
      <c r="B499" s="57"/>
      <c r="C499" s="56"/>
      <c r="D499" s="85"/>
      <c r="E499" s="753" t="s">
        <v>289</v>
      </c>
      <c r="F499" s="124"/>
      <c r="G499" s="378"/>
      <c r="H499" s="720" t="s">
        <v>111</v>
      </c>
      <c r="I499" s="514"/>
      <c r="J499" s="39"/>
    </row>
    <row r="500" spans="1:9" s="109" customFormat="1" ht="12.75">
      <c r="A500" s="105" t="s">
        <v>105</v>
      </c>
      <c r="B500" s="106">
        <v>24</v>
      </c>
      <c r="C500" s="107"/>
      <c r="D500" s="107"/>
      <c r="E500" s="108"/>
      <c r="F500" s="107"/>
      <c r="G500" s="376" t="s">
        <v>129</v>
      </c>
      <c r="H500" s="526" t="s">
        <v>111</v>
      </c>
      <c r="I500" s="397"/>
    </row>
    <row r="501" spans="1:9" s="1" customFormat="1" ht="13.5" thickBot="1">
      <c r="A501" s="5"/>
      <c r="B501" s="4"/>
      <c r="C501" s="2"/>
      <c r="D501" s="2"/>
      <c r="E501" s="10"/>
      <c r="F501" s="2"/>
      <c r="G501" s="287"/>
      <c r="H501" s="556" t="s">
        <v>111</v>
      </c>
      <c r="I501" s="400"/>
    </row>
    <row r="502" spans="1:10" s="3" customFormat="1" ht="11.25" customHeight="1" thickBot="1">
      <c r="A502" s="266" t="s">
        <v>75</v>
      </c>
      <c r="B502" s="267" t="s">
        <v>102</v>
      </c>
      <c r="C502" s="773" t="s">
        <v>86</v>
      </c>
      <c r="D502" s="772"/>
      <c r="E502" s="269" t="s">
        <v>74</v>
      </c>
      <c r="F502" s="268">
        <v>28100</v>
      </c>
      <c r="G502" s="208" t="s">
        <v>109</v>
      </c>
      <c r="H502" s="555" t="s">
        <v>110</v>
      </c>
      <c r="I502" s="210" t="s">
        <v>113</v>
      </c>
      <c r="J502" s="6"/>
    </row>
    <row r="503" spans="1:10" s="41" customFormat="1" ht="12.75">
      <c r="A503" s="541">
        <v>855</v>
      </c>
      <c r="B503" s="215"/>
      <c r="C503" s="215"/>
      <c r="D503" s="216"/>
      <c r="E503" s="217" t="s">
        <v>161</v>
      </c>
      <c r="F503" s="218">
        <f>SUM(F504,F512,F527,F536,F542,F554,)</f>
        <v>38595127.29</v>
      </c>
      <c r="G503" s="218">
        <f>SUM(G504,G512,G527,G536,G542,G554,)</f>
        <v>38371861.059999995</v>
      </c>
      <c r="H503" s="554">
        <f>SUM(G503*100/F503)</f>
        <v>99.42151705234082</v>
      </c>
      <c r="I503" s="561">
        <f>SUM(I504,I512,I536,I542,I554,)</f>
        <v>3285100.94</v>
      </c>
      <c r="J503" s="39"/>
    </row>
    <row r="504" spans="1:10" s="14" customFormat="1" ht="12.75">
      <c r="A504" s="25"/>
      <c r="B504" s="81">
        <v>85501</v>
      </c>
      <c r="C504" s="12"/>
      <c r="D504" s="29"/>
      <c r="E504" s="42" t="s">
        <v>152</v>
      </c>
      <c r="F504" s="82">
        <f>SUM(F505)</f>
        <v>28686608</v>
      </c>
      <c r="G504" s="82">
        <f>SUM(G505)</f>
        <v>28652881.639999997</v>
      </c>
      <c r="H504" s="355">
        <f>SUM(G504*100/F504)</f>
        <v>99.8824316907736</v>
      </c>
      <c r="I504" s="292">
        <f>SUM(I509:I511)</f>
        <v>0</v>
      </c>
      <c r="J504" s="13"/>
    </row>
    <row r="505" spans="1:10" s="14" customFormat="1" ht="12.75">
      <c r="A505" s="11"/>
      <c r="B505" s="244"/>
      <c r="C505" s="199"/>
      <c r="D505" s="37"/>
      <c r="E505" s="242" t="s">
        <v>34</v>
      </c>
      <c r="F505" s="243">
        <f>SUM(F507:F509)</f>
        <v>28686608</v>
      </c>
      <c r="G505" s="243">
        <f>SUM(G507:G509)</f>
        <v>28652881.639999997</v>
      </c>
      <c r="H505" s="352">
        <f>SUM(G505*100/F505)</f>
        <v>99.8824316907736</v>
      </c>
      <c r="I505" s="359">
        <f>SUM(I509:I511)</f>
        <v>0</v>
      </c>
      <c r="J505" s="13"/>
    </row>
    <row r="506" spans="1:10" s="14" customFormat="1" ht="12.75">
      <c r="A506" s="11"/>
      <c r="B506" s="244"/>
      <c r="C506" s="15"/>
      <c r="D506" s="27"/>
      <c r="E506" s="249" t="s">
        <v>35</v>
      </c>
      <c r="F506" s="243"/>
      <c r="G506" s="297"/>
      <c r="H506" s="358" t="s">
        <v>111</v>
      </c>
      <c r="I506" s="368"/>
      <c r="J506" s="13"/>
    </row>
    <row r="507" spans="1:10" s="286" customFormat="1" ht="40.5" customHeight="1">
      <c r="A507" s="691"/>
      <c r="B507" s="284"/>
      <c r="C507" s="300"/>
      <c r="D507" s="253">
        <v>920</v>
      </c>
      <c r="E507" s="254" t="s">
        <v>201</v>
      </c>
      <c r="F507" s="255">
        <v>7000</v>
      </c>
      <c r="G507" s="454">
        <v>3123.01</v>
      </c>
      <c r="H507" s="335">
        <f>SUM(G507*100/F507)</f>
        <v>44.61442857142857</v>
      </c>
      <c r="I507" s="360">
        <v>0</v>
      </c>
      <c r="J507" s="285"/>
    </row>
    <row r="508" spans="1:10" s="41" customFormat="1" ht="38.25">
      <c r="A508" s="55"/>
      <c r="B508" s="44"/>
      <c r="C508" s="405"/>
      <c r="D508" s="256">
        <v>940</v>
      </c>
      <c r="E508" s="572" t="s">
        <v>200</v>
      </c>
      <c r="F508" s="257">
        <v>39500</v>
      </c>
      <c r="G508" s="448">
        <v>10688.8</v>
      </c>
      <c r="H508" s="321">
        <f>SUM(G508*100/F508)</f>
        <v>27.06025316455696</v>
      </c>
      <c r="I508" s="360">
        <v>0</v>
      </c>
      <c r="J508" s="39"/>
    </row>
    <row r="509" spans="1:10" s="50" customFormat="1" ht="25.5" customHeight="1">
      <c r="A509" s="55"/>
      <c r="B509" s="44"/>
      <c r="C509" s="66"/>
      <c r="D509" s="110">
        <v>2060</v>
      </c>
      <c r="E509" s="47" t="s">
        <v>153</v>
      </c>
      <c r="F509" s="61">
        <v>28640108</v>
      </c>
      <c r="G509" s="289">
        <v>28639069.83</v>
      </c>
      <c r="H509" s="352">
        <f>SUM(G509*100/F509)</f>
        <v>99.99637511841784</v>
      </c>
      <c r="I509" s="418">
        <v>0</v>
      </c>
      <c r="J509" s="49"/>
    </row>
    <row r="510" spans="1:10" s="41" customFormat="1" ht="14.25" customHeight="1">
      <c r="A510" s="52"/>
      <c r="B510" s="51"/>
      <c r="C510" s="49"/>
      <c r="D510" s="49"/>
      <c r="E510" s="54" t="s">
        <v>154</v>
      </c>
      <c r="F510" s="49"/>
      <c r="G510" s="55"/>
      <c r="H510" s="354" t="s">
        <v>111</v>
      </c>
      <c r="I510" s="419"/>
      <c r="J510" s="39"/>
    </row>
    <row r="511" spans="1:10" s="41" customFormat="1" ht="38.25">
      <c r="A511" s="55"/>
      <c r="B511" s="124"/>
      <c r="C511" s="57"/>
      <c r="D511" s="57"/>
      <c r="E511" s="123" t="s">
        <v>157</v>
      </c>
      <c r="F511" s="70"/>
      <c r="G511" s="56"/>
      <c r="H511" s="362" t="s">
        <v>111</v>
      </c>
      <c r="I511" s="415"/>
      <c r="J511" s="39"/>
    </row>
    <row r="512" spans="1:10" s="14" customFormat="1" ht="25.5" customHeight="1">
      <c r="A512" s="25"/>
      <c r="B512" s="112">
        <v>85502</v>
      </c>
      <c r="C512" s="22"/>
      <c r="D512" s="23"/>
      <c r="E512" s="141" t="s">
        <v>45</v>
      </c>
      <c r="F512" s="195">
        <f>SUM(F514)</f>
        <v>8469360</v>
      </c>
      <c r="G512" s="506">
        <f>SUM(G514)</f>
        <v>8342469.81</v>
      </c>
      <c r="H512" s="334">
        <f>SUM(G512*100/F512)</f>
        <v>98.5017735696676</v>
      </c>
      <c r="I512" s="460">
        <f>SUM(I514)</f>
        <v>3278844.04</v>
      </c>
      <c r="J512" s="13"/>
    </row>
    <row r="513" spans="1:10" s="14" customFormat="1" ht="15" customHeight="1">
      <c r="A513" s="11"/>
      <c r="B513" s="11"/>
      <c r="C513" s="26"/>
      <c r="D513" s="27"/>
      <c r="E513" s="143" t="s">
        <v>100</v>
      </c>
      <c r="F513" s="15"/>
      <c r="G513" s="28"/>
      <c r="H513" s="338" t="s">
        <v>111</v>
      </c>
      <c r="I513" s="461"/>
      <c r="J513" s="13"/>
    </row>
    <row r="514" spans="1:10" s="14" customFormat="1" ht="12.75">
      <c r="A514" s="11"/>
      <c r="B514" s="244"/>
      <c r="C514" s="199"/>
      <c r="D514" s="37"/>
      <c r="E514" s="242" t="s">
        <v>34</v>
      </c>
      <c r="F514" s="243">
        <f>SUM(F516,F517:F524,)</f>
        <v>8469360</v>
      </c>
      <c r="G514" s="243">
        <f>SUM(G516,G517:G524,)</f>
        <v>8342469.81</v>
      </c>
      <c r="H514" s="331">
        <f>SUM(G514*100/F514)</f>
        <v>98.5017735696676</v>
      </c>
      <c r="I514" s="359">
        <f>SUM(I516:I525)</f>
        <v>3278844.04</v>
      </c>
      <c r="J514" s="13"/>
    </row>
    <row r="515" spans="1:10" s="14" customFormat="1" ht="12.75">
      <c r="A515" s="11"/>
      <c r="B515" s="244"/>
      <c r="C515" s="15"/>
      <c r="D515" s="27"/>
      <c r="E515" s="249" t="s">
        <v>35</v>
      </c>
      <c r="F515" s="243"/>
      <c r="G515" s="373"/>
      <c r="H515" s="335" t="s">
        <v>111</v>
      </c>
      <c r="I515" s="392"/>
      <c r="J515" s="13"/>
    </row>
    <row r="516" spans="1:10" s="286" customFormat="1" ht="51.75" customHeight="1">
      <c r="A516" s="284"/>
      <c r="B516" s="387"/>
      <c r="C516" s="300"/>
      <c r="D516" s="253">
        <v>920</v>
      </c>
      <c r="E516" s="637" t="s">
        <v>201</v>
      </c>
      <c r="F516" s="255">
        <v>9000</v>
      </c>
      <c r="G516" s="454">
        <v>4220.45</v>
      </c>
      <c r="H516" s="335">
        <f>SUM(G516*100/F516)</f>
        <v>46.89388888888889</v>
      </c>
      <c r="I516" s="360">
        <v>0</v>
      </c>
      <c r="J516" s="285"/>
    </row>
    <row r="517" spans="1:10" s="41" customFormat="1" ht="38.25">
      <c r="A517" s="44"/>
      <c r="B517" s="316"/>
      <c r="C517" s="405"/>
      <c r="D517" s="256">
        <v>940</v>
      </c>
      <c r="E517" s="654" t="s">
        <v>200</v>
      </c>
      <c r="F517" s="257">
        <v>41894</v>
      </c>
      <c r="G517" s="448">
        <v>39540.31</v>
      </c>
      <c r="H517" s="321">
        <f>SUM(G517*100/F517)</f>
        <v>94.38179691602616</v>
      </c>
      <c r="I517" s="360">
        <v>0</v>
      </c>
      <c r="J517" s="39"/>
    </row>
    <row r="518" spans="1:10" s="50" customFormat="1" ht="25.5">
      <c r="A518" s="52"/>
      <c r="B518" s="51"/>
      <c r="C518" s="49"/>
      <c r="D518" s="196">
        <v>2010</v>
      </c>
      <c r="E518" s="54" t="s">
        <v>55</v>
      </c>
      <c r="F518" s="197">
        <v>8314527</v>
      </c>
      <c r="G518" s="458">
        <v>8219186.58</v>
      </c>
      <c r="H518" s="321">
        <f>SUM(G518*100/F518)</f>
        <v>98.85332719467986</v>
      </c>
      <c r="I518" s="414">
        <v>0</v>
      </c>
      <c r="J518" s="49"/>
    </row>
    <row r="519" spans="1:10" s="41" customFormat="1" ht="12.75">
      <c r="A519" s="52"/>
      <c r="B519" s="51"/>
      <c r="C519" s="49"/>
      <c r="D519" s="53"/>
      <c r="E519" s="54" t="s">
        <v>120</v>
      </c>
      <c r="F519" s="49"/>
      <c r="G519" s="55"/>
      <c r="H519" s="354" t="s">
        <v>111</v>
      </c>
      <c r="I519" s="419"/>
      <c r="J519" s="39"/>
    </row>
    <row r="520" spans="1:10" s="41" customFormat="1" ht="12.75">
      <c r="A520" s="56"/>
      <c r="B520" s="124"/>
      <c r="C520" s="57"/>
      <c r="D520" s="85"/>
      <c r="E520" s="123" t="s">
        <v>25</v>
      </c>
      <c r="F520" s="70"/>
      <c r="G520" s="56"/>
      <c r="H520" s="362" t="s">
        <v>111</v>
      </c>
      <c r="I520" s="415"/>
      <c r="J520" s="39"/>
    </row>
    <row r="521" spans="1:9" s="109" customFormat="1" ht="12.75">
      <c r="A521" s="105" t="s">
        <v>105</v>
      </c>
      <c r="B521" s="106">
        <v>25</v>
      </c>
      <c r="C521" s="107"/>
      <c r="D521" s="107"/>
      <c r="E521" s="108"/>
      <c r="F521" s="107"/>
      <c r="G521" s="376" t="s">
        <v>129</v>
      </c>
      <c r="H521" s="526" t="s">
        <v>111</v>
      </c>
      <c r="I521" s="397"/>
    </row>
    <row r="522" spans="1:9" s="1" customFormat="1" ht="13.5" thickBot="1">
      <c r="A522" s="5"/>
      <c r="B522" s="4"/>
      <c r="C522" s="2"/>
      <c r="D522" s="2"/>
      <c r="E522" s="10"/>
      <c r="F522" s="2"/>
      <c r="G522" s="287"/>
      <c r="H522" s="556" t="s">
        <v>111</v>
      </c>
      <c r="I522" s="400"/>
    </row>
    <row r="523" spans="1:10" s="3" customFormat="1" ht="11.25" customHeight="1" thickBot="1">
      <c r="A523" s="266" t="s">
        <v>75</v>
      </c>
      <c r="B523" s="267" t="s">
        <v>102</v>
      </c>
      <c r="C523" s="773" t="s">
        <v>86</v>
      </c>
      <c r="D523" s="772"/>
      <c r="E523" s="269" t="s">
        <v>74</v>
      </c>
      <c r="F523" s="268" t="s">
        <v>108</v>
      </c>
      <c r="G523" s="208" t="s">
        <v>109</v>
      </c>
      <c r="H523" s="555" t="s">
        <v>110</v>
      </c>
      <c r="I523" s="210" t="s">
        <v>113</v>
      </c>
      <c r="J523" s="6"/>
    </row>
    <row r="524" spans="1:10" s="50" customFormat="1" ht="14.25" customHeight="1">
      <c r="A524" s="44"/>
      <c r="B524" s="316"/>
      <c r="C524" s="66"/>
      <c r="D524" s="110">
        <v>2360</v>
      </c>
      <c r="E524" s="47" t="s">
        <v>0</v>
      </c>
      <c r="F524" s="77">
        <v>103939</v>
      </c>
      <c r="G524" s="459">
        <v>79522.47</v>
      </c>
      <c r="H524" s="331">
        <f>SUM(G524*100/F524)</f>
        <v>76.50878880882055</v>
      </c>
      <c r="I524" s="414">
        <v>3278844.04</v>
      </c>
      <c r="J524" s="49"/>
    </row>
    <row r="525" spans="1:10" s="50" customFormat="1" ht="12.75">
      <c r="A525" s="52"/>
      <c r="B525" s="51"/>
      <c r="C525" s="49"/>
      <c r="D525" s="49"/>
      <c r="E525" s="54" t="s">
        <v>1</v>
      </c>
      <c r="F525" s="49"/>
      <c r="G525" s="369"/>
      <c r="H525" s="331" t="s">
        <v>111</v>
      </c>
      <c r="I525" s="394"/>
      <c r="J525" s="49"/>
    </row>
    <row r="526" spans="1:10" s="41" customFormat="1" ht="51">
      <c r="A526" s="51"/>
      <c r="B526" s="90"/>
      <c r="C526" s="70"/>
      <c r="D526" s="70"/>
      <c r="E526" s="123" t="s">
        <v>122</v>
      </c>
      <c r="F526" s="70"/>
      <c r="G526" s="375"/>
      <c r="H526" s="333" t="s">
        <v>111</v>
      </c>
      <c r="I526" s="393"/>
      <c r="J526" s="39"/>
    </row>
    <row r="527" spans="1:10" s="14" customFormat="1" ht="12.75">
      <c r="A527" s="25"/>
      <c r="B527" s="81">
        <v>85503</v>
      </c>
      <c r="C527" s="12"/>
      <c r="D527" s="29"/>
      <c r="E527" s="42" t="s">
        <v>162</v>
      </c>
      <c r="F527" s="82">
        <f>SUM(F528)</f>
        <v>903</v>
      </c>
      <c r="G527" s="82">
        <f>SUM(G528)</f>
        <v>761.27</v>
      </c>
      <c r="H527" s="355">
        <f>SUM(G527*100/F527)</f>
        <v>84.30454042081949</v>
      </c>
      <c r="I527" s="292">
        <f>SUM(I528)</f>
        <v>0</v>
      </c>
      <c r="J527" s="13"/>
    </row>
    <row r="528" spans="1:10" s="14" customFormat="1" ht="12.75">
      <c r="A528" s="11"/>
      <c r="B528" s="244"/>
      <c r="C528" s="199"/>
      <c r="D528" s="37"/>
      <c r="E528" s="242" t="s">
        <v>34</v>
      </c>
      <c r="F528" s="243">
        <f>SUM(F530,F533,)</f>
        <v>903</v>
      </c>
      <c r="G528" s="243">
        <f>SUM(G530,G533,)</f>
        <v>761.27</v>
      </c>
      <c r="H528" s="352">
        <f>SUM(G528*100/F528)</f>
        <v>84.30454042081949</v>
      </c>
      <c r="I528" s="359">
        <f>SUM(I530)</f>
        <v>0</v>
      </c>
      <c r="J528" s="13"/>
    </row>
    <row r="529" spans="1:10" s="14" customFormat="1" ht="12.75">
      <c r="A529" s="11"/>
      <c r="B529" s="244"/>
      <c r="C529" s="15"/>
      <c r="D529" s="27"/>
      <c r="E529" s="249" t="s">
        <v>35</v>
      </c>
      <c r="F529" s="243"/>
      <c r="G529" s="297"/>
      <c r="H529" s="352" t="s">
        <v>111</v>
      </c>
      <c r="I529" s="368"/>
      <c r="J529" s="13"/>
    </row>
    <row r="530" spans="1:10" s="50" customFormat="1" ht="25.5">
      <c r="A530" s="52"/>
      <c r="B530" s="51"/>
      <c r="C530" s="49"/>
      <c r="D530" s="196">
        <v>2010</v>
      </c>
      <c r="E530" s="54" t="s">
        <v>55</v>
      </c>
      <c r="F530" s="197">
        <v>900</v>
      </c>
      <c r="G530" s="458">
        <v>757.93</v>
      </c>
      <c r="H530" s="321">
        <f>SUM(G530*100/F530)</f>
        <v>84.21444444444444</v>
      </c>
      <c r="I530" s="414">
        <v>0</v>
      </c>
      <c r="J530" s="49"/>
    </row>
    <row r="531" spans="1:10" s="41" customFormat="1" ht="12.75">
      <c r="A531" s="52"/>
      <c r="B531" s="51"/>
      <c r="C531" s="49"/>
      <c r="D531" s="53"/>
      <c r="E531" s="54" t="s">
        <v>120</v>
      </c>
      <c r="F531" s="49"/>
      <c r="G531" s="55"/>
      <c r="H531" s="354" t="s">
        <v>111</v>
      </c>
      <c r="I531" s="419"/>
      <c r="J531" s="39"/>
    </row>
    <row r="532" spans="1:10" s="41" customFormat="1" ht="12.75">
      <c r="A532" s="55"/>
      <c r="B532" s="44"/>
      <c r="C532" s="57"/>
      <c r="D532" s="85"/>
      <c r="E532" s="123" t="s">
        <v>25</v>
      </c>
      <c r="F532" s="70"/>
      <c r="G532" s="56"/>
      <c r="H532" s="354" t="s">
        <v>111</v>
      </c>
      <c r="I532" s="415"/>
      <c r="J532" s="39"/>
    </row>
    <row r="533" spans="1:10" s="41" customFormat="1" ht="14.25" customHeight="1">
      <c r="A533" s="55"/>
      <c r="B533" s="44"/>
      <c r="C533" s="66"/>
      <c r="D533" s="611">
        <v>2360</v>
      </c>
      <c r="E533" s="638" t="s">
        <v>0</v>
      </c>
      <c r="F533" s="424">
        <v>3</v>
      </c>
      <c r="G533" s="459">
        <v>3.34</v>
      </c>
      <c r="H533" s="321">
        <f>SUM(G533*100/F533)</f>
        <v>111.33333333333333</v>
      </c>
      <c r="I533" s="414">
        <v>0</v>
      </c>
      <c r="J533" s="39"/>
    </row>
    <row r="534" spans="1:10" s="41" customFormat="1" ht="12.75">
      <c r="A534" s="55"/>
      <c r="B534" s="44"/>
      <c r="C534" s="39"/>
      <c r="D534" s="39"/>
      <c r="E534" s="639" t="s">
        <v>1</v>
      </c>
      <c r="F534" s="39"/>
      <c r="G534" s="55"/>
      <c r="H534" s="354" t="s">
        <v>111</v>
      </c>
      <c r="I534" s="414"/>
      <c r="J534" s="39"/>
    </row>
    <row r="535" spans="1:10" s="41" customFormat="1" ht="38.25">
      <c r="A535" s="55"/>
      <c r="B535" s="124"/>
      <c r="C535" s="57"/>
      <c r="D535" s="57"/>
      <c r="E535" s="486" t="s">
        <v>220</v>
      </c>
      <c r="F535" s="57"/>
      <c r="G535" s="56"/>
      <c r="H535" s="362" t="s">
        <v>111</v>
      </c>
      <c r="I535" s="415"/>
      <c r="J535" s="39"/>
    </row>
    <row r="536" spans="1:10" s="14" customFormat="1" ht="12.75">
      <c r="A536" s="25"/>
      <c r="B536" s="112">
        <v>85504</v>
      </c>
      <c r="C536" s="12"/>
      <c r="D536" s="29"/>
      <c r="E536" s="42" t="s">
        <v>173</v>
      </c>
      <c r="F536" s="82">
        <f>SUM(F537)</f>
        <v>979637.29</v>
      </c>
      <c r="G536" s="82">
        <f>SUM(G537)</f>
        <v>959260.79</v>
      </c>
      <c r="H536" s="371">
        <f>SUM(G536*100/F536)</f>
        <v>97.91999547097681</v>
      </c>
      <c r="I536" s="292">
        <f>SUM(I537)</f>
        <v>0</v>
      </c>
      <c r="J536" s="13"/>
    </row>
    <row r="537" spans="1:10" s="14" customFormat="1" ht="12.75">
      <c r="A537" s="11"/>
      <c r="B537" s="244"/>
      <c r="C537" s="199"/>
      <c r="D537" s="37"/>
      <c r="E537" s="242" t="s">
        <v>34</v>
      </c>
      <c r="F537" s="243">
        <f>SUM(F539)</f>
        <v>979637.29</v>
      </c>
      <c r="G537" s="243">
        <f>SUM(G539)</f>
        <v>959260.79</v>
      </c>
      <c r="H537" s="352">
        <f>SUM(G537*100/F537)</f>
        <v>97.91999547097681</v>
      </c>
      <c r="I537" s="359">
        <f>SUM(I539)</f>
        <v>0</v>
      </c>
      <c r="J537" s="13"/>
    </row>
    <row r="538" spans="1:10" s="14" customFormat="1" ht="12.75">
      <c r="A538" s="11"/>
      <c r="B538" s="244"/>
      <c r="C538" s="15"/>
      <c r="D538" s="27"/>
      <c r="E538" s="249" t="s">
        <v>35</v>
      </c>
      <c r="F538" s="243"/>
      <c r="G538" s="297"/>
      <c r="H538" s="358" t="s">
        <v>111</v>
      </c>
      <c r="I538" s="368"/>
      <c r="J538" s="13"/>
    </row>
    <row r="539" spans="1:10" s="50" customFormat="1" ht="25.5">
      <c r="A539" s="52"/>
      <c r="B539" s="51"/>
      <c r="C539" s="49"/>
      <c r="D539" s="196">
        <v>2010</v>
      </c>
      <c r="E539" s="54" t="s">
        <v>55</v>
      </c>
      <c r="F539" s="197">
        <v>979637.29</v>
      </c>
      <c r="G539" s="458">
        <v>959260.79</v>
      </c>
      <c r="H539" s="321">
        <f>SUM(G539*100/F539)</f>
        <v>97.91999547097681</v>
      </c>
      <c r="I539" s="414">
        <v>0</v>
      </c>
      <c r="J539" s="49"/>
    </row>
    <row r="540" spans="1:10" s="41" customFormat="1" ht="12.75">
      <c r="A540" s="52"/>
      <c r="B540" s="51"/>
      <c r="C540" s="49"/>
      <c r="D540" s="53"/>
      <c r="E540" s="54" t="s">
        <v>120</v>
      </c>
      <c r="F540" s="49"/>
      <c r="G540" s="55"/>
      <c r="H540" s="331" t="s">
        <v>111</v>
      </c>
      <c r="I540" s="419"/>
      <c r="J540" s="39"/>
    </row>
    <row r="541" spans="1:10" s="41" customFormat="1" ht="38.25">
      <c r="A541" s="44"/>
      <c r="B541" s="124"/>
      <c r="C541" s="57"/>
      <c r="D541" s="85"/>
      <c r="E541" s="123" t="s">
        <v>174</v>
      </c>
      <c r="F541" s="70"/>
      <c r="G541" s="56"/>
      <c r="H541" s="333" t="s">
        <v>111</v>
      </c>
      <c r="I541" s="415"/>
      <c r="J541" s="39"/>
    </row>
    <row r="542" spans="1:10" s="14" customFormat="1" ht="12.75">
      <c r="A542" s="25"/>
      <c r="B542" s="112">
        <v>85505</v>
      </c>
      <c r="C542" s="12"/>
      <c r="D542" s="29"/>
      <c r="E542" s="42" t="s">
        <v>163</v>
      </c>
      <c r="F542" s="82">
        <f>SUM(F543)</f>
        <v>392109</v>
      </c>
      <c r="G542" s="82">
        <f>SUM(G543)</f>
        <v>351287.48</v>
      </c>
      <c r="H542" s="334">
        <f>SUM(G542*100/F542)</f>
        <v>89.58924176695766</v>
      </c>
      <c r="I542" s="261">
        <f>SUM(I543)</f>
        <v>6256.9</v>
      </c>
      <c r="J542" s="13"/>
    </row>
    <row r="543" spans="1:10" s="14" customFormat="1" ht="12.75">
      <c r="A543" s="25"/>
      <c r="B543" s="241"/>
      <c r="C543" s="199"/>
      <c r="D543" s="37"/>
      <c r="E543" s="242" t="s">
        <v>34</v>
      </c>
      <c r="F543" s="243">
        <f>SUM(F545,F549,F550,F551)</f>
        <v>392109</v>
      </c>
      <c r="G543" s="243">
        <f>SUM(G545,G549,G550,G551)</f>
        <v>351287.48</v>
      </c>
      <c r="H543" s="321">
        <f>SUM(G543*100/F543)</f>
        <v>89.58924176695766</v>
      </c>
      <c r="I543" s="359">
        <f>SUM(I545:I550)</f>
        <v>6256.9</v>
      </c>
      <c r="J543" s="13"/>
    </row>
    <row r="544" spans="1:10" s="14" customFormat="1" ht="12.75">
      <c r="A544" s="11"/>
      <c r="B544" s="244"/>
      <c r="C544" s="15"/>
      <c r="D544" s="27"/>
      <c r="E544" s="249" t="s">
        <v>35</v>
      </c>
      <c r="F544" s="243"/>
      <c r="G544" s="297"/>
      <c r="H544" s="335" t="s">
        <v>111</v>
      </c>
      <c r="I544" s="368"/>
      <c r="J544" s="13"/>
    </row>
    <row r="545" spans="1:10" s="50" customFormat="1" ht="25.5">
      <c r="A545" s="62"/>
      <c r="B545" s="103"/>
      <c r="C545" s="115"/>
      <c r="D545" s="116">
        <v>830</v>
      </c>
      <c r="E545" s="117" t="s">
        <v>127</v>
      </c>
      <c r="F545" s="155">
        <v>194000</v>
      </c>
      <c r="G545" s="477">
        <v>151217.83</v>
      </c>
      <c r="H545" s="331">
        <f>SUM(G545*100/F545)</f>
        <v>77.94733505154639</v>
      </c>
      <c r="I545" s="368">
        <v>6256.9</v>
      </c>
      <c r="J545" s="49"/>
    </row>
    <row r="546" spans="1:9" s="109" customFormat="1" ht="12.75">
      <c r="A546" s="105" t="s">
        <v>105</v>
      </c>
      <c r="B546" s="106">
        <v>26</v>
      </c>
      <c r="C546" s="107"/>
      <c r="D546" s="107"/>
      <c r="E546" s="108"/>
      <c r="F546" s="107"/>
      <c r="G546" s="376" t="s">
        <v>129</v>
      </c>
      <c r="H546" s="532" t="s">
        <v>111</v>
      </c>
      <c r="I546" s="397"/>
    </row>
    <row r="547" spans="1:9" s="1" customFormat="1" ht="13.5" thickBot="1">
      <c r="A547" s="5"/>
      <c r="B547" s="4"/>
      <c r="C547" s="2"/>
      <c r="D547" s="2"/>
      <c r="E547" s="10"/>
      <c r="F547" s="2"/>
      <c r="G547" s="287"/>
      <c r="H547" s="556" t="s">
        <v>111</v>
      </c>
      <c r="I547" s="400"/>
    </row>
    <row r="548" spans="1:10" s="3" customFormat="1" ht="11.25" customHeight="1" thickBot="1">
      <c r="A548" s="266" t="s">
        <v>75</v>
      </c>
      <c r="B548" s="267" t="s">
        <v>102</v>
      </c>
      <c r="C548" s="773" t="s">
        <v>86</v>
      </c>
      <c r="D548" s="772"/>
      <c r="E548" s="269" t="s">
        <v>74</v>
      </c>
      <c r="F548" s="268" t="s">
        <v>108</v>
      </c>
      <c r="G548" s="208" t="s">
        <v>109</v>
      </c>
      <c r="H548" s="555" t="s">
        <v>110</v>
      </c>
      <c r="I548" s="210" t="s">
        <v>113</v>
      </c>
      <c r="J548" s="6"/>
    </row>
    <row r="549" spans="1:10" s="50" customFormat="1" ht="25.5">
      <c r="A549" s="51"/>
      <c r="B549" s="51"/>
      <c r="C549" s="145"/>
      <c r="D549" s="132">
        <v>920</v>
      </c>
      <c r="E549" s="133" t="s">
        <v>128</v>
      </c>
      <c r="F549" s="151">
        <v>250</v>
      </c>
      <c r="G549" s="456">
        <v>75.14</v>
      </c>
      <c r="H549" s="335">
        <f>SUM(G549*100/F549)</f>
        <v>30.056</v>
      </c>
      <c r="I549" s="360">
        <v>0</v>
      </c>
      <c r="J549" s="49"/>
    </row>
    <row r="550" spans="1:10" s="41" customFormat="1" ht="25.5">
      <c r="A550" s="44"/>
      <c r="B550" s="316"/>
      <c r="C550" s="57"/>
      <c r="D550" s="253">
        <v>970</v>
      </c>
      <c r="E550" s="546" t="s">
        <v>206</v>
      </c>
      <c r="F550" s="646">
        <v>29379</v>
      </c>
      <c r="G550" s="647">
        <v>31514.51</v>
      </c>
      <c r="H550" s="335">
        <f>SUM(G550*100/F550)</f>
        <v>107.26883147826679</v>
      </c>
      <c r="I550" s="410">
        <v>0</v>
      </c>
      <c r="J550" s="39"/>
    </row>
    <row r="551" spans="1:10" s="41" customFormat="1" ht="25.5">
      <c r="A551" s="55"/>
      <c r="B551" s="44"/>
      <c r="C551" s="66"/>
      <c r="D551" s="110">
        <v>2030</v>
      </c>
      <c r="E551" s="47" t="s">
        <v>22</v>
      </c>
      <c r="F551" s="61">
        <v>168480</v>
      </c>
      <c r="G551" s="531">
        <v>168480</v>
      </c>
      <c r="H551" s="532">
        <f>SUM(G551*100/F551)</f>
        <v>100</v>
      </c>
      <c r="I551" s="409">
        <v>0</v>
      </c>
      <c r="J551" s="39"/>
    </row>
    <row r="552" spans="1:10" s="41" customFormat="1" ht="12.75">
      <c r="A552" s="44"/>
      <c r="B552" s="39"/>
      <c r="C552" s="55"/>
      <c r="D552" s="39"/>
      <c r="E552" s="54" t="s">
        <v>28</v>
      </c>
      <c r="F552" s="39"/>
      <c r="G552" s="385"/>
      <c r="H552" s="526" t="s">
        <v>111</v>
      </c>
      <c r="I552" s="464"/>
      <c r="J552" s="39"/>
    </row>
    <row r="553" spans="1:10" s="350" customFormat="1" ht="12.75">
      <c r="A553" s="535"/>
      <c r="B553" s="348"/>
      <c r="C553" s="346"/>
      <c r="D553" s="348"/>
      <c r="E553" s="527" t="s">
        <v>155</v>
      </c>
      <c r="F553" s="351" t="s">
        <v>111</v>
      </c>
      <c r="G553" s="525" t="s">
        <v>111</v>
      </c>
      <c r="H553" s="533" t="s">
        <v>111</v>
      </c>
      <c r="I553" s="514"/>
      <c r="J553" s="349"/>
    </row>
    <row r="554" spans="1:10" s="14" customFormat="1" ht="89.25">
      <c r="A554" s="25"/>
      <c r="B554" s="112">
        <v>85513</v>
      </c>
      <c r="C554" s="12"/>
      <c r="D554" s="29"/>
      <c r="E554" s="42" t="s">
        <v>189</v>
      </c>
      <c r="F554" s="82">
        <f>SUM(F555)</f>
        <v>66510</v>
      </c>
      <c r="G554" s="82">
        <f>SUM(G555)</f>
        <v>65200.07</v>
      </c>
      <c r="H554" s="355">
        <f>SUM(G554*100/F554)</f>
        <v>98.03047662005713</v>
      </c>
      <c r="I554" s="261">
        <f>SUM(I555)</f>
        <v>0</v>
      </c>
      <c r="J554" s="13"/>
    </row>
    <row r="555" spans="1:10" s="14" customFormat="1" ht="12.75">
      <c r="A555" s="25"/>
      <c r="B555" s="241"/>
      <c r="C555" s="199"/>
      <c r="D555" s="37"/>
      <c r="E555" s="242" t="s">
        <v>34</v>
      </c>
      <c r="F555" s="243">
        <f>SUM(F557)</f>
        <v>66510</v>
      </c>
      <c r="G555" s="243">
        <f>SUM(G557)</f>
        <v>65200.07</v>
      </c>
      <c r="H555" s="321">
        <f>SUM(G555*100/F555)</f>
        <v>98.03047662005713</v>
      </c>
      <c r="I555" s="359">
        <f>SUM(I557)</f>
        <v>0</v>
      </c>
      <c r="J555" s="13"/>
    </row>
    <row r="556" spans="1:10" s="14" customFormat="1" ht="12.75">
      <c r="A556" s="11"/>
      <c r="B556" s="244"/>
      <c r="C556" s="199"/>
      <c r="D556" s="37"/>
      <c r="E556" s="249" t="s">
        <v>35</v>
      </c>
      <c r="F556" s="243"/>
      <c r="G556" s="297"/>
      <c r="H556" s="352" t="s">
        <v>111</v>
      </c>
      <c r="I556" s="368"/>
      <c r="J556" s="13"/>
    </row>
    <row r="557" spans="1:10" s="50" customFormat="1" ht="25.5">
      <c r="A557" s="52"/>
      <c r="B557" s="51"/>
      <c r="C557" s="49"/>
      <c r="D557" s="196">
        <v>2010</v>
      </c>
      <c r="E557" s="54" t="s">
        <v>55</v>
      </c>
      <c r="F557" s="197">
        <v>66510</v>
      </c>
      <c r="G557" s="458">
        <v>65200.07</v>
      </c>
      <c r="H557" s="321">
        <f>SUM(G557*100/F557)</f>
        <v>98.03047662005713</v>
      </c>
      <c r="I557" s="414">
        <v>0</v>
      </c>
      <c r="J557" s="49"/>
    </row>
    <row r="558" spans="1:10" s="41" customFormat="1" ht="12.75">
      <c r="A558" s="52"/>
      <c r="B558" s="51"/>
      <c r="C558" s="49"/>
      <c r="D558" s="53"/>
      <c r="E558" s="54" t="s">
        <v>120</v>
      </c>
      <c r="F558" s="49"/>
      <c r="G558" s="55"/>
      <c r="H558" s="331" t="s">
        <v>111</v>
      </c>
      <c r="I558" s="419"/>
      <c r="J558" s="39"/>
    </row>
    <row r="559" spans="1:10" s="41" customFormat="1" ht="13.5" thickBot="1">
      <c r="A559" s="304"/>
      <c r="B559" s="303"/>
      <c r="C559" s="315"/>
      <c r="D559" s="505"/>
      <c r="E559" s="570" t="s">
        <v>190</v>
      </c>
      <c r="F559" s="80"/>
      <c r="G559" s="304"/>
      <c r="H559" s="560" t="s">
        <v>111</v>
      </c>
      <c r="I559" s="589"/>
      <c r="J559" s="39"/>
    </row>
    <row r="560" spans="1:10" s="41" customFormat="1" ht="12.75">
      <c r="A560" s="270">
        <v>900</v>
      </c>
      <c r="B560" s="228"/>
      <c r="C560" s="228"/>
      <c r="D560" s="237"/>
      <c r="E560" s="226" t="s">
        <v>94</v>
      </c>
      <c r="F560" s="540">
        <f>SUM(F561,F574,F587,F594,F599,F604,F580,)</f>
        <v>7602306.55</v>
      </c>
      <c r="G560" s="540">
        <f>SUM(G561,G574,G587,G594,G599,G604,G580,)</f>
        <v>6417163.26</v>
      </c>
      <c r="H560" s="554">
        <f>SUM(G560*100/F560)</f>
        <v>84.41074057977839</v>
      </c>
      <c r="I560" s="540">
        <f>SUM(I561,I574,I587,I594,I599,I604,I580)</f>
        <v>343506.63</v>
      </c>
      <c r="J560" s="39"/>
    </row>
    <row r="561" spans="1:10" s="14" customFormat="1" ht="12.75">
      <c r="A561" s="34"/>
      <c r="B561" s="203">
        <v>90002</v>
      </c>
      <c r="C561" s="36"/>
      <c r="D561" s="37"/>
      <c r="E561" s="176" t="s">
        <v>141</v>
      </c>
      <c r="F561" s="177">
        <f>SUM(F562)</f>
        <v>6624638</v>
      </c>
      <c r="G561" s="177">
        <f>SUM(G562)</f>
        <v>6133541.69</v>
      </c>
      <c r="H561" s="355">
        <f>SUM(G561*100/F561)</f>
        <v>92.58682044211321</v>
      </c>
      <c r="I561" s="431">
        <f>SUM(I562)</f>
        <v>343506.63</v>
      </c>
      <c r="J561" s="13"/>
    </row>
    <row r="562" spans="1:10" s="14" customFormat="1" ht="12.75">
      <c r="A562" s="25"/>
      <c r="B562" s="241"/>
      <c r="C562" s="199"/>
      <c r="D562" s="37"/>
      <c r="E562" s="242" t="s">
        <v>34</v>
      </c>
      <c r="F562" s="243">
        <f>SUM(F564:F565,F566:F572)</f>
        <v>6624638</v>
      </c>
      <c r="G562" s="243">
        <f>SUM(G564:G565,G566:G572)</f>
        <v>6133541.69</v>
      </c>
      <c r="H562" s="352">
        <f>SUM(G562*100/F562)</f>
        <v>92.58682044211321</v>
      </c>
      <c r="I562" s="359">
        <f>SUM(I564:I571)</f>
        <v>343506.63</v>
      </c>
      <c r="J562" s="13"/>
    </row>
    <row r="563" spans="1:10" s="14" customFormat="1" ht="12.75">
      <c r="A563" s="11"/>
      <c r="B563" s="244"/>
      <c r="C563" s="15"/>
      <c r="D563" s="27"/>
      <c r="E563" s="249" t="s">
        <v>35</v>
      </c>
      <c r="F563" s="243"/>
      <c r="G563" s="297"/>
      <c r="H563" s="358" t="s">
        <v>111</v>
      </c>
      <c r="I563" s="368"/>
      <c r="J563" s="13"/>
    </row>
    <row r="564" spans="1:10" s="50" customFormat="1" ht="51">
      <c r="A564" s="55"/>
      <c r="B564" s="44"/>
      <c r="C564" s="57"/>
      <c r="D564" s="71">
        <v>490</v>
      </c>
      <c r="E564" s="171" t="s">
        <v>180</v>
      </c>
      <c r="F564" s="104">
        <v>6400000</v>
      </c>
      <c r="G564" s="470">
        <v>5967867.99</v>
      </c>
      <c r="H564" s="362">
        <f>SUM(G564*100/F564)</f>
        <v>93.24793734375</v>
      </c>
      <c r="I564" s="410">
        <v>318876.63</v>
      </c>
      <c r="J564" s="49"/>
    </row>
    <row r="565" spans="1:10" s="41" customFormat="1" ht="25.5">
      <c r="A565" s="44"/>
      <c r="B565" s="316"/>
      <c r="C565" s="178"/>
      <c r="D565" s="636">
        <v>640</v>
      </c>
      <c r="E565" s="637" t="s">
        <v>158</v>
      </c>
      <c r="F565" s="530">
        <v>9893</v>
      </c>
      <c r="G565" s="530">
        <v>17050.38</v>
      </c>
      <c r="H565" s="362">
        <f>SUM(G565*100/F565)</f>
        <v>172.34792277367836</v>
      </c>
      <c r="I565" s="360">
        <v>0</v>
      </c>
      <c r="J565" s="39"/>
    </row>
    <row r="566" spans="1:10" s="41" customFormat="1" ht="15" customHeight="1">
      <c r="A566" s="44"/>
      <c r="B566" s="44"/>
      <c r="C566" s="144"/>
      <c r="D566" s="623">
        <v>910</v>
      </c>
      <c r="E566" s="637" t="s">
        <v>73</v>
      </c>
      <c r="F566" s="625">
        <v>10006</v>
      </c>
      <c r="G566" s="648">
        <v>11883.54</v>
      </c>
      <c r="H566" s="354">
        <f>SUM(G566*100/F566)</f>
        <v>118.76414151509094</v>
      </c>
      <c r="I566" s="368">
        <v>24630</v>
      </c>
      <c r="J566" s="39"/>
    </row>
    <row r="567" spans="1:10" s="41" customFormat="1" ht="12.75">
      <c r="A567" s="124"/>
      <c r="B567" s="85"/>
      <c r="C567" s="405"/>
      <c r="D567" s="256">
        <v>920</v>
      </c>
      <c r="E567" s="133" t="s">
        <v>140</v>
      </c>
      <c r="F567" s="257">
        <v>297</v>
      </c>
      <c r="G567" s="448">
        <v>297.38</v>
      </c>
      <c r="H567" s="358">
        <f>SUM(G567*100/F567)</f>
        <v>100.12794612794613</v>
      </c>
      <c r="I567" s="360">
        <v>0</v>
      </c>
      <c r="J567" s="39"/>
    </row>
    <row r="568" spans="1:9" s="109" customFormat="1" ht="12.75">
      <c r="A568" s="105" t="s">
        <v>105</v>
      </c>
      <c r="B568" s="106">
        <v>27</v>
      </c>
      <c r="C568" s="107"/>
      <c r="D568" s="107"/>
      <c r="E568" s="108"/>
      <c r="F568" s="107"/>
      <c r="G568" s="376" t="s">
        <v>129</v>
      </c>
      <c r="H568" s="532" t="s">
        <v>111</v>
      </c>
      <c r="I568" s="397"/>
    </row>
    <row r="569" spans="1:9" s="1" customFormat="1" ht="13.5" thickBot="1">
      <c r="A569" s="5"/>
      <c r="B569" s="4"/>
      <c r="C569" s="2"/>
      <c r="D569" s="2"/>
      <c r="E569" s="10"/>
      <c r="F569" s="2"/>
      <c r="G569" s="287"/>
      <c r="H569" s="556" t="s">
        <v>111</v>
      </c>
      <c r="I569" s="400"/>
    </row>
    <row r="570" spans="1:10" s="3" customFormat="1" ht="11.25" customHeight="1" thickBot="1">
      <c r="A570" s="266" t="s">
        <v>75</v>
      </c>
      <c r="B570" s="267" t="s">
        <v>102</v>
      </c>
      <c r="C570" s="773" t="s">
        <v>86</v>
      </c>
      <c r="D570" s="772"/>
      <c r="E570" s="269" t="s">
        <v>74</v>
      </c>
      <c r="F570" s="268" t="s">
        <v>108</v>
      </c>
      <c r="G570" s="208" t="s">
        <v>109</v>
      </c>
      <c r="H570" s="555" t="s">
        <v>110</v>
      </c>
      <c r="I570" s="210" t="s">
        <v>113</v>
      </c>
      <c r="J570" s="6"/>
    </row>
    <row r="571" spans="1:10" s="41" customFormat="1" ht="25.5">
      <c r="A571" s="44"/>
      <c r="B571" s="316"/>
      <c r="C571" s="57"/>
      <c r="D571" s="253">
        <v>970</v>
      </c>
      <c r="E571" s="546" t="s">
        <v>253</v>
      </c>
      <c r="F571" s="646">
        <v>66592</v>
      </c>
      <c r="G571" s="647">
        <v>66592.4</v>
      </c>
      <c r="H571" s="358">
        <f>SUM(G571*100/F571)</f>
        <v>100.00060067275346</v>
      </c>
      <c r="I571" s="410">
        <v>0</v>
      </c>
      <c r="J571" s="39"/>
    </row>
    <row r="572" spans="1:10" s="41" customFormat="1" ht="51">
      <c r="A572" s="55"/>
      <c r="B572" s="44"/>
      <c r="C572" s="39"/>
      <c r="D572" s="694">
        <v>2460</v>
      </c>
      <c r="E572" s="695" t="s">
        <v>252</v>
      </c>
      <c r="F572" s="687">
        <v>137850</v>
      </c>
      <c r="G572" s="386">
        <v>69850</v>
      </c>
      <c r="H572" s="354">
        <f>SUM(G572*100/F572)</f>
        <v>50.67101922379398</v>
      </c>
      <c r="I572" s="414">
        <v>0</v>
      </c>
      <c r="J572" s="39"/>
    </row>
    <row r="573" spans="1:10" s="41" customFormat="1" ht="177" customHeight="1">
      <c r="A573" s="44"/>
      <c r="B573" s="85"/>
      <c r="C573" s="57"/>
      <c r="D573" s="85"/>
      <c r="E573" s="678" t="s">
        <v>296</v>
      </c>
      <c r="F573" s="57"/>
      <c r="G573" s="56"/>
      <c r="H573" s="696" t="s">
        <v>111</v>
      </c>
      <c r="I573" s="415"/>
      <c r="J573" s="39"/>
    </row>
    <row r="574" spans="1:10" s="14" customFormat="1" ht="12.75">
      <c r="A574" s="25"/>
      <c r="B574" s="156">
        <v>90003</v>
      </c>
      <c r="C574" s="36"/>
      <c r="D574" s="37"/>
      <c r="E574" s="176" t="s">
        <v>83</v>
      </c>
      <c r="F574" s="177">
        <f>SUM(F575)</f>
        <v>8575</v>
      </c>
      <c r="G574" s="431">
        <f>SUM(G575)</f>
        <v>8520.42</v>
      </c>
      <c r="H574" s="355">
        <f>SUM(G574*100/F574)</f>
        <v>99.36349854227406</v>
      </c>
      <c r="I574" s="431">
        <f>SUM(I577)</f>
        <v>0</v>
      </c>
      <c r="J574" s="13"/>
    </row>
    <row r="575" spans="1:10" s="14" customFormat="1" ht="12.75">
      <c r="A575" s="25"/>
      <c r="B575" s="241"/>
      <c r="C575" s="199"/>
      <c r="D575" s="37"/>
      <c r="E575" s="242" t="s">
        <v>34</v>
      </c>
      <c r="F575" s="243">
        <f>SUM(F577:F578)</f>
        <v>8575</v>
      </c>
      <c r="G575" s="243">
        <f>SUM(G577:G578)</f>
        <v>8520.42</v>
      </c>
      <c r="H575" s="352">
        <f>SUM(G575*100/F575)</f>
        <v>99.36349854227406</v>
      </c>
      <c r="I575" s="359">
        <f>SUM(I577:I577)</f>
        <v>0</v>
      </c>
      <c r="J575" s="13"/>
    </row>
    <row r="576" spans="1:10" s="14" customFormat="1" ht="12.75">
      <c r="A576" s="11"/>
      <c r="B576" s="244"/>
      <c r="C576" s="15"/>
      <c r="D576" s="27"/>
      <c r="E576" s="249" t="s">
        <v>35</v>
      </c>
      <c r="F576" s="243"/>
      <c r="G576" s="297"/>
      <c r="H576" s="358" t="s">
        <v>111</v>
      </c>
      <c r="I576" s="368"/>
      <c r="J576" s="13"/>
    </row>
    <row r="577" spans="1:10" s="50" customFormat="1" ht="38.25">
      <c r="A577" s="55"/>
      <c r="B577" s="44"/>
      <c r="C577" s="57"/>
      <c r="D577" s="71">
        <v>830</v>
      </c>
      <c r="E577" s="278" t="s">
        <v>54</v>
      </c>
      <c r="F577" s="104">
        <v>6500</v>
      </c>
      <c r="G577" s="470">
        <v>6444.81</v>
      </c>
      <c r="H577" s="362">
        <f>SUM(G577*100/F577)</f>
        <v>99.15092307692308</v>
      </c>
      <c r="I577" s="410">
        <v>0</v>
      </c>
      <c r="J577" s="49"/>
    </row>
    <row r="578" spans="1:10" s="41" customFormat="1" ht="40.5" customHeight="1">
      <c r="A578" s="55"/>
      <c r="B578" s="124"/>
      <c r="C578" s="57"/>
      <c r="D578" s="253">
        <v>970</v>
      </c>
      <c r="E578" s="546" t="s">
        <v>254</v>
      </c>
      <c r="F578" s="646">
        <v>2075</v>
      </c>
      <c r="G578" s="647">
        <v>2075.61</v>
      </c>
      <c r="H578" s="362">
        <f>SUM(G578*100/F578)</f>
        <v>100.02939759036144</v>
      </c>
      <c r="I578" s="410">
        <v>0</v>
      </c>
      <c r="J578" s="39"/>
    </row>
    <row r="579" spans="1:10" s="50" customFormat="1" ht="63.75" hidden="1">
      <c r="A579" s="55"/>
      <c r="B579" s="124"/>
      <c r="C579" s="57"/>
      <c r="D579" s="71">
        <v>2710</v>
      </c>
      <c r="E579" s="278" t="s">
        <v>182</v>
      </c>
      <c r="F579" s="104">
        <v>0</v>
      </c>
      <c r="G579" s="470">
        <v>0</v>
      </c>
      <c r="H579" s="362" t="e">
        <f>SUM(G579*100/F579)</f>
        <v>#DIV/0!</v>
      </c>
      <c r="I579" s="410">
        <v>0</v>
      </c>
      <c r="J579" s="49"/>
    </row>
    <row r="580" spans="1:10" s="14" customFormat="1" ht="12.75">
      <c r="A580" s="25"/>
      <c r="B580" s="98">
        <v>90004</v>
      </c>
      <c r="C580" s="32"/>
      <c r="D580" s="33"/>
      <c r="E580" s="99" t="s">
        <v>290</v>
      </c>
      <c r="F580" s="100">
        <f>SUM(F581)</f>
        <v>150000</v>
      </c>
      <c r="G580" s="100">
        <f>SUM(G581)</f>
        <v>150000</v>
      </c>
      <c r="H580" s="720">
        <f>SUM(G580*100/F580)</f>
        <v>100</v>
      </c>
      <c r="I580" s="493">
        <f>SUM(I581)</f>
        <v>0</v>
      </c>
      <c r="J580" s="13"/>
    </row>
    <row r="581" spans="1:10" s="14" customFormat="1" ht="12.75">
      <c r="A581" s="25"/>
      <c r="B581" s="241"/>
      <c r="C581" s="199"/>
      <c r="D581" s="37"/>
      <c r="E581" s="242" t="s">
        <v>36</v>
      </c>
      <c r="F581" s="243">
        <f>SUM(F583)</f>
        <v>150000</v>
      </c>
      <c r="G581" s="243">
        <f>SUM(G583)</f>
        <v>150000</v>
      </c>
      <c r="H581" s="618">
        <f>SUM(G581*100/F581)</f>
        <v>100</v>
      </c>
      <c r="I581" s="295">
        <f>SUM(I587:I589)</f>
        <v>0</v>
      </c>
      <c r="J581" s="13"/>
    </row>
    <row r="582" spans="1:10" s="14" customFormat="1" ht="12.75">
      <c r="A582" s="11"/>
      <c r="B582" s="244"/>
      <c r="C582" s="15"/>
      <c r="D582" s="27"/>
      <c r="E582" s="485" t="s">
        <v>35</v>
      </c>
      <c r="F582" s="243"/>
      <c r="G582" s="297"/>
      <c r="H582" s="325" t="s">
        <v>111</v>
      </c>
      <c r="I582" s="360"/>
      <c r="J582" s="13"/>
    </row>
    <row r="583" spans="1:10" s="711" customFormat="1" ht="38.25">
      <c r="A583" s="732"/>
      <c r="B583" s="704"/>
      <c r="C583" s="705"/>
      <c r="D583" s="706">
        <v>6680</v>
      </c>
      <c r="E583" s="123" t="s">
        <v>273</v>
      </c>
      <c r="F583" s="707">
        <v>150000</v>
      </c>
      <c r="G583" s="651">
        <v>150000</v>
      </c>
      <c r="H583" s="708">
        <f>SUM(G583*100/F583)</f>
        <v>100</v>
      </c>
      <c r="I583" s="709">
        <v>0</v>
      </c>
      <c r="J583" s="710"/>
    </row>
    <row r="584" spans="1:9" s="109" customFormat="1" ht="12.75">
      <c r="A584" s="105" t="s">
        <v>105</v>
      </c>
      <c r="B584" s="106">
        <v>28</v>
      </c>
      <c r="C584" s="107"/>
      <c r="D584" s="107"/>
      <c r="E584" s="108"/>
      <c r="F584" s="107"/>
      <c r="G584" s="376" t="s">
        <v>129</v>
      </c>
      <c r="H584" s="526" t="s">
        <v>111</v>
      </c>
      <c r="I584" s="397"/>
    </row>
    <row r="585" spans="1:9" s="1" customFormat="1" ht="13.5" thickBot="1">
      <c r="A585" s="5"/>
      <c r="B585" s="4"/>
      <c r="C585" s="2"/>
      <c r="D585" s="2"/>
      <c r="E585" s="10"/>
      <c r="F585" s="2"/>
      <c r="G585" s="287"/>
      <c r="H585" s="556" t="s">
        <v>111</v>
      </c>
      <c r="I585" s="400"/>
    </row>
    <row r="586" spans="1:10" s="3" customFormat="1" ht="11.25" customHeight="1" thickBot="1">
      <c r="A586" s="266" t="s">
        <v>75</v>
      </c>
      <c r="B586" s="267" t="s">
        <v>102</v>
      </c>
      <c r="C586" s="773" t="s">
        <v>86</v>
      </c>
      <c r="D586" s="772"/>
      <c r="E586" s="269" t="s">
        <v>74</v>
      </c>
      <c r="F586" s="268" t="s">
        <v>108</v>
      </c>
      <c r="G586" s="208" t="s">
        <v>109</v>
      </c>
      <c r="H586" s="555" t="s">
        <v>110</v>
      </c>
      <c r="I586" s="210" t="s">
        <v>113</v>
      </c>
      <c r="J586" s="6"/>
    </row>
    <row r="587" spans="1:10" s="14" customFormat="1" ht="12.75">
      <c r="A587" s="25"/>
      <c r="B587" s="649">
        <v>90015</v>
      </c>
      <c r="C587" s="26"/>
      <c r="D587" s="27"/>
      <c r="E587" s="731" t="s">
        <v>176</v>
      </c>
      <c r="F587" s="471">
        <f>SUM(F588)</f>
        <v>20687</v>
      </c>
      <c r="G587" s="471">
        <f>SUM(G588)</f>
        <v>21386.14</v>
      </c>
      <c r="H587" s="371">
        <f>SUM(G587*100/F587)</f>
        <v>103.37961038333253</v>
      </c>
      <c r="I587" s="471">
        <f>SUM(I588)</f>
        <v>0</v>
      </c>
      <c r="J587" s="13"/>
    </row>
    <row r="588" spans="1:10" s="14" customFormat="1" ht="12.75">
      <c r="A588" s="25"/>
      <c r="B588" s="302"/>
      <c r="C588" s="199"/>
      <c r="D588" s="37"/>
      <c r="E588" s="294" t="s">
        <v>34</v>
      </c>
      <c r="F588" s="295">
        <f>SUM(F590:F593)</f>
        <v>20687</v>
      </c>
      <c r="G588" s="295">
        <f>SUM(G590:G593)</f>
        <v>21386.14</v>
      </c>
      <c r="H588" s="358">
        <f>SUM(G588*100/F588)</f>
        <v>103.37961038333253</v>
      </c>
      <c r="I588" s="359">
        <f>SUM(I590:I591)</f>
        <v>0</v>
      </c>
      <c r="J588" s="13"/>
    </row>
    <row r="589" spans="1:10" s="14" customFormat="1" ht="12.75">
      <c r="A589" s="11"/>
      <c r="B589" s="293"/>
      <c r="C589" s="15"/>
      <c r="D589" s="27"/>
      <c r="E589" s="296" t="s">
        <v>35</v>
      </c>
      <c r="F589" s="295"/>
      <c r="G589" s="297"/>
      <c r="H589" s="507" t="s">
        <v>111</v>
      </c>
      <c r="I589" s="368"/>
      <c r="J589" s="13"/>
    </row>
    <row r="590" spans="1:10" s="41" customFormat="1" ht="12.75">
      <c r="A590" s="55"/>
      <c r="B590" s="44"/>
      <c r="C590" s="57"/>
      <c r="D590" s="615">
        <v>940</v>
      </c>
      <c r="E590" s="616" t="s">
        <v>255</v>
      </c>
      <c r="F590" s="650">
        <v>16684</v>
      </c>
      <c r="G590" s="651">
        <v>16684.85</v>
      </c>
      <c r="H590" s="352">
        <f>SUM(G590*100/F590)</f>
        <v>100.00509470151042</v>
      </c>
      <c r="I590" s="410">
        <v>0</v>
      </c>
      <c r="J590" s="39"/>
    </row>
    <row r="591" spans="1:10" s="41" customFormat="1" ht="14.25" customHeight="1">
      <c r="A591" s="55"/>
      <c r="B591" s="44"/>
      <c r="C591" s="66"/>
      <c r="D591" s="599">
        <v>950</v>
      </c>
      <c r="E591" s="600" t="s">
        <v>165</v>
      </c>
      <c r="F591" s="531">
        <v>4003</v>
      </c>
      <c r="G591" s="601">
        <v>4003</v>
      </c>
      <c r="H591" s="352">
        <f>SUM(G591*100/F591)</f>
        <v>100</v>
      </c>
      <c r="I591" s="418">
        <v>0</v>
      </c>
      <c r="J591" s="39"/>
    </row>
    <row r="592" spans="1:10" s="41" customFormat="1" ht="12.75">
      <c r="A592" s="55"/>
      <c r="B592" s="44"/>
      <c r="C592" s="57"/>
      <c r="D592" s="615" t="s">
        <v>111</v>
      </c>
      <c r="E592" s="662" t="s">
        <v>177</v>
      </c>
      <c r="F592" s="663" t="s">
        <v>111</v>
      </c>
      <c r="G592" s="646"/>
      <c r="H592" s="370" t="s">
        <v>111</v>
      </c>
      <c r="I592" s="415"/>
      <c r="J592" s="39"/>
    </row>
    <row r="593" spans="1:10" s="41" customFormat="1" ht="51">
      <c r="A593" s="55"/>
      <c r="B593" s="124"/>
      <c r="C593" s="57"/>
      <c r="D593" s="253">
        <v>970</v>
      </c>
      <c r="E593" s="546" t="s">
        <v>291</v>
      </c>
      <c r="F593" s="646">
        <v>0</v>
      </c>
      <c r="G593" s="647">
        <v>698.29</v>
      </c>
      <c r="H593" s="702" t="s">
        <v>111</v>
      </c>
      <c r="I593" s="410">
        <v>0</v>
      </c>
      <c r="J593" s="39"/>
    </row>
    <row r="594" spans="1:10" s="14" customFormat="1" ht="25.5">
      <c r="A594" s="25"/>
      <c r="B594" s="156">
        <v>90019</v>
      </c>
      <c r="C594" s="26"/>
      <c r="D594" s="27"/>
      <c r="E594" s="566" t="s">
        <v>47</v>
      </c>
      <c r="F594" s="272">
        <f>SUM(F595)</f>
        <v>520000</v>
      </c>
      <c r="G594" s="471">
        <f>SUM(G595)</f>
        <v>31464.56</v>
      </c>
      <c r="H594" s="371">
        <f>SUM(G594*100/F594)</f>
        <v>6.050876923076923</v>
      </c>
      <c r="I594" s="471">
        <f>SUM(I595)</f>
        <v>0</v>
      </c>
      <c r="J594" s="13"/>
    </row>
    <row r="595" spans="1:10" s="14" customFormat="1" ht="12.75">
      <c r="A595" s="25"/>
      <c r="B595" s="202"/>
      <c r="C595" s="199"/>
      <c r="D595" s="37"/>
      <c r="E595" s="242" t="s">
        <v>34</v>
      </c>
      <c r="F595" s="243">
        <f>SUM(F597:F597)</f>
        <v>520000</v>
      </c>
      <c r="G595" s="295">
        <f>SUM(G597:G597)</f>
        <v>31464.56</v>
      </c>
      <c r="H595" s="352">
        <f>SUM(G595*100/F595)</f>
        <v>6.050876923076923</v>
      </c>
      <c r="I595" s="359">
        <f>SUM(I597:I598)</f>
        <v>0</v>
      </c>
      <c r="J595" s="13"/>
    </row>
    <row r="596" spans="1:10" s="14" customFormat="1" ht="12.75">
      <c r="A596" s="25"/>
      <c r="B596" s="246"/>
      <c r="C596" s="15"/>
      <c r="D596" s="27"/>
      <c r="E596" s="249" t="s">
        <v>35</v>
      </c>
      <c r="F596" s="243"/>
      <c r="G596" s="297"/>
      <c r="H596" s="352" t="s">
        <v>111</v>
      </c>
      <c r="I596" s="368"/>
      <c r="J596" s="13"/>
    </row>
    <row r="597" spans="1:10" s="50" customFormat="1" ht="12.75">
      <c r="A597" s="44"/>
      <c r="B597" s="316"/>
      <c r="C597" s="66"/>
      <c r="D597" s="67">
        <v>690</v>
      </c>
      <c r="E597" s="68" t="s">
        <v>85</v>
      </c>
      <c r="F597" s="239">
        <v>520000</v>
      </c>
      <c r="G597" s="453">
        <v>31464.56</v>
      </c>
      <c r="H597" s="352">
        <f>SUM(G597*100/F597)</f>
        <v>6.050876923076923</v>
      </c>
      <c r="I597" s="414">
        <v>0</v>
      </c>
      <c r="J597" s="49"/>
    </row>
    <row r="598" spans="1:10" s="50" customFormat="1" ht="17.25" customHeight="1">
      <c r="A598" s="51"/>
      <c r="B598" s="90"/>
      <c r="C598" s="70"/>
      <c r="D598" s="71"/>
      <c r="E598" s="86" t="s">
        <v>48</v>
      </c>
      <c r="F598" s="72"/>
      <c r="G598" s="472"/>
      <c r="H598" s="362" t="s">
        <v>111</v>
      </c>
      <c r="I598" s="410"/>
      <c r="J598" s="49"/>
    </row>
    <row r="599" spans="1:10" s="14" customFormat="1" ht="25.5">
      <c r="A599" s="25"/>
      <c r="B599" s="156">
        <v>90026</v>
      </c>
      <c r="C599" s="26"/>
      <c r="D599" s="27"/>
      <c r="E599" s="566" t="s">
        <v>256</v>
      </c>
      <c r="F599" s="272">
        <f>SUM(F600)</f>
        <v>50000</v>
      </c>
      <c r="G599" s="471">
        <f>SUM(G600)</f>
        <v>23788.45</v>
      </c>
      <c r="H599" s="371">
        <f>SUM(G599*100/F599)</f>
        <v>47.5769</v>
      </c>
      <c r="I599" s="471">
        <f>SUM(I600)</f>
        <v>0</v>
      </c>
      <c r="J599" s="13"/>
    </row>
    <row r="600" spans="1:10" s="14" customFormat="1" ht="12.75">
      <c r="A600" s="25"/>
      <c r="B600" s="202"/>
      <c r="C600" s="199"/>
      <c r="D600" s="37"/>
      <c r="E600" s="242" t="s">
        <v>34</v>
      </c>
      <c r="F600" s="243">
        <f>SUM(F602:F602)</f>
        <v>50000</v>
      </c>
      <c r="G600" s="295">
        <f>SUM(G602:G602)</f>
        <v>23788.45</v>
      </c>
      <c r="H600" s="352">
        <f>SUM(G600*100/F600)</f>
        <v>47.5769</v>
      </c>
      <c r="I600" s="359">
        <f>SUM(I602:I603)</f>
        <v>0</v>
      </c>
      <c r="J600" s="13"/>
    </row>
    <row r="601" spans="1:10" s="14" customFormat="1" ht="12.75">
      <c r="A601" s="25"/>
      <c r="B601" s="246"/>
      <c r="C601" s="15"/>
      <c r="D601" s="27"/>
      <c r="E601" s="249" t="s">
        <v>35</v>
      </c>
      <c r="F601" s="243"/>
      <c r="G601" s="297"/>
      <c r="H601" s="352" t="s">
        <v>111</v>
      </c>
      <c r="I601" s="368"/>
      <c r="J601" s="13"/>
    </row>
    <row r="602" spans="1:10" s="50" customFormat="1" ht="51">
      <c r="A602" s="44"/>
      <c r="B602" s="316"/>
      <c r="C602" s="66"/>
      <c r="D602" s="67">
        <v>2460</v>
      </c>
      <c r="E602" s="68" t="s">
        <v>252</v>
      </c>
      <c r="F602" s="239">
        <v>50000</v>
      </c>
      <c r="G602" s="453">
        <v>23788.45</v>
      </c>
      <c r="H602" s="352">
        <f aca="true" t="shared" si="3" ref="H602:H613">SUM(G602*100/F602)</f>
        <v>47.5769</v>
      </c>
      <c r="I602" s="414">
        <v>0</v>
      </c>
      <c r="J602" s="49"/>
    </row>
    <row r="603" spans="1:10" s="50" customFormat="1" ht="41.25" customHeight="1">
      <c r="A603" s="51"/>
      <c r="B603" s="90"/>
      <c r="C603" s="70"/>
      <c r="D603" s="71"/>
      <c r="E603" s="86" t="s">
        <v>257</v>
      </c>
      <c r="F603" s="72"/>
      <c r="G603" s="472"/>
      <c r="H603" s="362" t="s">
        <v>111</v>
      </c>
      <c r="I603" s="410"/>
      <c r="J603" s="49"/>
    </row>
    <row r="604" spans="1:10" s="14" customFormat="1" ht="12.75">
      <c r="A604" s="25"/>
      <c r="B604" s="156">
        <v>90095</v>
      </c>
      <c r="C604" s="26"/>
      <c r="D604" s="27"/>
      <c r="E604" s="130" t="s">
        <v>92</v>
      </c>
      <c r="F604" s="272">
        <f>SUM(F615,F605,)</f>
        <v>228406.55</v>
      </c>
      <c r="G604" s="272">
        <f>SUM(G605)</f>
        <v>48462</v>
      </c>
      <c r="H604" s="371">
        <f t="shared" si="3"/>
        <v>21.217430060565253</v>
      </c>
      <c r="I604" s="471">
        <f>SUM(I605)</f>
        <v>0</v>
      </c>
      <c r="J604" s="13"/>
    </row>
    <row r="605" spans="1:10" s="14" customFormat="1" ht="12.75">
      <c r="A605" s="25"/>
      <c r="B605" s="302"/>
      <c r="C605" s="199"/>
      <c r="D605" s="37"/>
      <c r="E605" s="294" t="s">
        <v>34</v>
      </c>
      <c r="F605" s="295">
        <f>SUM(F606:F614)</f>
        <v>48462</v>
      </c>
      <c r="G605" s="295">
        <f>SUM(G606:G614)</f>
        <v>48462</v>
      </c>
      <c r="H605" s="352">
        <f t="shared" si="3"/>
        <v>100</v>
      </c>
      <c r="I605" s="359">
        <f>SUM(I607:I613)</f>
        <v>0</v>
      </c>
      <c r="J605" s="13"/>
    </row>
    <row r="606" spans="1:10" s="14" customFormat="1" ht="12.75">
      <c r="A606" s="26"/>
      <c r="B606" s="763"/>
      <c r="C606" s="15"/>
      <c r="D606" s="27"/>
      <c r="E606" s="296" t="s">
        <v>35</v>
      </c>
      <c r="F606" s="295"/>
      <c r="G606" s="297"/>
      <c r="H606" s="358" t="s">
        <v>111</v>
      </c>
      <c r="I606" s="368"/>
      <c r="J606" s="13"/>
    </row>
    <row r="607" spans="1:10" s="41" customFormat="1" ht="12.75" hidden="1">
      <c r="A607" s="55"/>
      <c r="B607" s="44"/>
      <c r="C607" s="57"/>
      <c r="D607" s="615">
        <v>920</v>
      </c>
      <c r="E607" s="616" t="s">
        <v>140</v>
      </c>
      <c r="F607" s="650">
        <v>0</v>
      </c>
      <c r="G607" s="651">
        <v>0</v>
      </c>
      <c r="H607" s="354" t="e">
        <f t="shared" si="3"/>
        <v>#DIV/0!</v>
      </c>
      <c r="I607" s="410">
        <v>0</v>
      </c>
      <c r="J607" s="39"/>
    </row>
    <row r="608" spans="1:10" s="41" customFormat="1" ht="12.75" hidden="1">
      <c r="A608" s="55"/>
      <c r="B608" s="44"/>
      <c r="C608" s="57"/>
      <c r="D608" s="615">
        <v>940</v>
      </c>
      <c r="E608" s="616" t="s">
        <v>166</v>
      </c>
      <c r="F608" s="650">
        <v>0</v>
      </c>
      <c r="G608" s="651">
        <v>0</v>
      </c>
      <c r="H608" s="352" t="e">
        <f t="shared" si="3"/>
        <v>#DIV/0!</v>
      </c>
      <c r="I608" s="410">
        <v>0</v>
      </c>
      <c r="J608" s="39"/>
    </row>
    <row r="609" spans="1:10" s="41" customFormat="1" ht="25.5" hidden="1">
      <c r="A609" s="124"/>
      <c r="B609" s="124"/>
      <c r="C609" s="39"/>
      <c r="D609" s="640">
        <v>970</v>
      </c>
      <c r="E609" s="697" t="s">
        <v>205</v>
      </c>
      <c r="F609" s="425">
        <v>0</v>
      </c>
      <c r="G609" s="698">
        <v>0</v>
      </c>
      <c r="H609" s="352" t="e">
        <f t="shared" si="3"/>
        <v>#DIV/0!</v>
      </c>
      <c r="I609" s="414">
        <v>0</v>
      </c>
      <c r="J609" s="39"/>
    </row>
    <row r="610" spans="1:9" s="109" customFormat="1" ht="12.75">
      <c r="A610" s="105" t="s">
        <v>105</v>
      </c>
      <c r="B610" s="106">
        <v>29</v>
      </c>
      <c r="C610" s="107"/>
      <c r="D610" s="107"/>
      <c r="E610" s="108"/>
      <c r="F610" s="107"/>
      <c r="G610" s="376" t="s">
        <v>129</v>
      </c>
      <c r="H610" s="526" t="s">
        <v>111</v>
      </c>
      <c r="I610" s="397"/>
    </row>
    <row r="611" spans="1:9" s="1" customFormat="1" ht="13.5" thickBot="1">
      <c r="A611" s="5"/>
      <c r="B611" s="4"/>
      <c r="C611" s="2"/>
      <c r="D611" s="2"/>
      <c r="E611" s="10"/>
      <c r="F611" s="2"/>
      <c r="G611" s="287"/>
      <c r="H611" s="556" t="s">
        <v>111</v>
      </c>
      <c r="I611" s="400"/>
    </row>
    <row r="612" spans="1:10" s="3" customFormat="1" ht="11.25" customHeight="1" thickBot="1">
      <c r="A612" s="266" t="s">
        <v>75</v>
      </c>
      <c r="B612" s="267" t="s">
        <v>102</v>
      </c>
      <c r="C612" s="773" t="s">
        <v>86</v>
      </c>
      <c r="D612" s="772"/>
      <c r="E612" s="269" t="s">
        <v>74</v>
      </c>
      <c r="F612" s="268" t="s">
        <v>108</v>
      </c>
      <c r="G612" s="208" t="s">
        <v>109</v>
      </c>
      <c r="H612" s="555" t="s">
        <v>110</v>
      </c>
      <c r="I612" s="210" t="s">
        <v>113</v>
      </c>
      <c r="J612" s="6"/>
    </row>
    <row r="613" spans="1:10" s="41" customFormat="1" ht="51">
      <c r="A613" s="55"/>
      <c r="B613" s="55"/>
      <c r="C613" s="45"/>
      <c r="D613" s="599">
        <v>2460</v>
      </c>
      <c r="E613" s="600" t="s">
        <v>252</v>
      </c>
      <c r="F613" s="699">
        <v>48462</v>
      </c>
      <c r="G613" s="700">
        <v>48462</v>
      </c>
      <c r="H613" s="352">
        <f t="shared" si="3"/>
        <v>100</v>
      </c>
      <c r="I613" s="409">
        <v>0</v>
      </c>
      <c r="J613" s="39"/>
    </row>
    <row r="614" spans="1:10" s="41" customFormat="1" ht="59.25" customHeight="1">
      <c r="A614" s="44"/>
      <c r="B614" s="56"/>
      <c r="C614" s="56"/>
      <c r="D614" s="615"/>
      <c r="E614" s="662" t="s">
        <v>258</v>
      </c>
      <c r="F614" s="647"/>
      <c r="G614" s="663"/>
      <c r="H614" s="733" t="s">
        <v>111</v>
      </c>
      <c r="I614" s="368"/>
      <c r="J614" s="39"/>
    </row>
    <row r="615" spans="1:10" s="14" customFormat="1" ht="12.75">
      <c r="A615" s="25"/>
      <c r="B615" s="390"/>
      <c r="C615" s="15"/>
      <c r="D615" s="27"/>
      <c r="E615" s="391" t="s">
        <v>36</v>
      </c>
      <c r="F615" s="245">
        <f>SUM(F617)</f>
        <v>179944.55</v>
      </c>
      <c r="G615" s="245">
        <f>SUM(G617)</f>
        <v>0</v>
      </c>
      <c r="H615" s="354">
        <f>SUM(G615*100/F615)</f>
        <v>0</v>
      </c>
      <c r="I615" s="410">
        <f>SUM(I617)</f>
        <v>0</v>
      </c>
      <c r="J615" s="13"/>
    </row>
    <row r="616" spans="1:10" s="14" customFormat="1" ht="12.75">
      <c r="A616" s="11"/>
      <c r="B616" s="244"/>
      <c r="C616" s="15"/>
      <c r="D616" s="27"/>
      <c r="E616" s="485" t="s">
        <v>35</v>
      </c>
      <c r="F616" s="243"/>
      <c r="G616" s="297"/>
      <c r="H616" s="548" t="s">
        <v>111</v>
      </c>
      <c r="I616" s="360"/>
      <c r="J616" s="13"/>
    </row>
    <row r="617" spans="1:10" s="50" customFormat="1" ht="120.75" thickBot="1">
      <c r="A617" s="299"/>
      <c r="B617" s="299"/>
      <c r="C617" s="80"/>
      <c r="D617" s="549">
        <v>6257</v>
      </c>
      <c r="E617" s="701" t="s">
        <v>259</v>
      </c>
      <c r="F617" s="563">
        <v>179944.55</v>
      </c>
      <c r="G617" s="564">
        <v>0</v>
      </c>
      <c r="H617" s="437">
        <f>SUM(G617*100/F617)</f>
        <v>0</v>
      </c>
      <c r="I617" s="565">
        <v>0</v>
      </c>
      <c r="J617" s="49"/>
    </row>
    <row r="618" spans="1:10" s="41" customFormat="1" ht="12.75">
      <c r="A618" s="495">
        <v>921</v>
      </c>
      <c r="B618" s="214"/>
      <c r="C618" s="221"/>
      <c r="D618" s="214"/>
      <c r="E618" s="258" t="s">
        <v>136</v>
      </c>
      <c r="F618" s="496">
        <f>SUM(F619,F634,F638,F627)</f>
        <v>733664</v>
      </c>
      <c r="G618" s="496">
        <f>SUM(G619,G634,G638,G627)</f>
        <v>733664.7999999999</v>
      </c>
      <c r="H618" s="734">
        <f aca="true" t="shared" si="4" ref="H618:H626">SUM(G618*100/F618)</f>
        <v>100.00010904174118</v>
      </c>
      <c r="I618" s="496">
        <f>SUM(I619,I627,I634)</f>
        <v>0</v>
      </c>
      <c r="J618" s="39"/>
    </row>
    <row r="619" spans="1:10" s="14" customFormat="1" ht="12.75">
      <c r="A619" s="25"/>
      <c r="B619" s="652">
        <v>92109</v>
      </c>
      <c r="C619" s="36"/>
      <c r="D619" s="199"/>
      <c r="E619" s="653" t="s">
        <v>164</v>
      </c>
      <c r="F619" s="452">
        <f>SUM(F620)</f>
        <v>1180</v>
      </c>
      <c r="G619" s="452">
        <f>SUM(G620)</f>
        <v>1180.6</v>
      </c>
      <c r="H619" s="735">
        <f t="shared" si="4"/>
        <v>100.0508474576271</v>
      </c>
      <c r="I619" s="452">
        <f>SUM(I620)</f>
        <v>0</v>
      </c>
      <c r="J619" s="13"/>
    </row>
    <row r="620" spans="1:10" s="14" customFormat="1" ht="12.75">
      <c r="A620" s="25"/>
      <c r="B620" s="293"/>
      <c r="C620" s="199"/>
      <c r="D620" s="37"/>
      <c r="E620" s="242" t="s">
        <v>34</v>
      </c>
      <c r="F620" s="295">
        <f>SUM(F622:F626)</f>
        <v>1180</v>
      </c>
      <c r="G620" s="295">
        <f>SUM(G622:G626)</f>
        <v>1180.6</v>
      </c>
      <c r="H620" s="720">
        <f t="shared" si="4"/>
        <v>100.0508474576271</v>
      </c>
      <c r="I620" s="295">
        <f>SUM(I626)</f>
        <v>0</v>
      </c>
      <c r="J620" s="13"/>
    </row>
    <row r="621" spans="1:10" s="14" customFormat="1" ht="12.75">
      <c r="A621" s="25"/>
      <c r="B621" s="293"/>
      <c r="C621" s="15"/>
      <c r="D621" s="27"/>
      <c r="E621" s="296" t="s">
        <v>35</v>
      </c>
      <c r="F621" s="295"/>
      <c r="G621" s="297"/>
      <c r="H621" s="725" t="s">
        <v>111</v>
      </c>
      <c r="I621" s="368"/>
      <c r="J621" s="13"/>
    </row>
    <row r="622" spans="1:10" s="50" customFormat="1" ht="12.75" customHeight="1">
      <c r="A622" s="51"/>
      <c r="B622" s="53"/>
      <c r="C622" s="73"/>
      <c r="D622" s="60">
        <v>750</v>
      </c>
      <c r="E622" s="74" t="s">
        <v>79</v>
      </c>
      <c r="F622" s="75">
        <v>406</v>
      </c>
      <c r="G622" s="413">
        <v>406.5</v>
      </c>
      <c r="H622" s="723">
        <f t="shared" si="4"/>
        <v>100.1231527093596</v>
      </c>
      <c r="I622" s="418">
        <v>0</v>
      </c>
      <c r="J622" s="49"/>
    </row>
    <row r="623" spans="1:10" s="50" customFormat="1" ht="12.75">
      <c r="A623" s="52"/>
      <c r="B623" s="51"/>
      <c r="C623" s="49"/>
      <c r="D623" s="49"/>
      <c r="E623" s="76" t="s">
        <v>2</v>
      </c>
      <c r="F623" s="51"/>
      <c r="G623" s="55"/>
      <c r="H623" s="725" t="s">
        <v>111</v>
      </c>
      <c r="I623" s="414"/>
      <c r="J623" s="49"/>
    </row>
    <row r="624" spans="1:10" s="50" customFormat="1" ht="12.75">
      <c r="A624" s="52"/>
      <c r="B624" s="51"/>
      <c r="C624" s="49"/>
      <c r="D624" s="49"/>
      <c r="E624" s="76" t="s">
        <v>57</v>
      </c>
      <c r="F624" s="51"/>
      <c r="G624" s="55"/>
      <c r="H624" s="725" t="s">
        <v>111</v>
      </c>
      <c r="I624" s="414"/>
      <c r="J624" s="49"/>
    </row>
    <row r="625" spans="1:10" s="50" customFormat="1" ht="29.25" customHeight="1">
      <c r="A625" s="51"/>
      <c r="B625" s="53"/>
      <c r="C625" s="70"/>
      <c r="D625" s="70"/>
      <c r="E625" s="614" t="s">
        <v>264</v>
      </c>
      <c r="F625" s="103"/>
      <c r="G625" s="56"/>
      <c r="H625" s="720" t="s">
        <v>111</v>
      </c>
      <c r="I625" s="410"/>
      <c r="J625" s="49"/>
    </row>
    <row r="626" spans="1:10" s="41" customFormat="1" ht="29.25" customHeight="1">
      <c r="A626" s="55"/>
      <c r="B626" s="124"/>
      <c r="C626" s="57"/>
      <c r="D626" s="253">
        <v>970</v>
      </c>
      <c r="E626" s="546" t="s">
        <v>260</v>
      </c>
      <c r="F626" s="646">
        <v>774</v>
      </c>
      <c r="G626" s="647">
        <v>774.1</v>
      </c>
      <c r="H626" s="720">
        <f t="shared" si="4"/>
        <v>100.01291989664082</v>
      </c>
      <c r="I626" s="410">
        <v>0</v>
      </c>
      <c r="J626" s="39"/>
    </row>
    <row r="627" spans="1:10" s="14" customFormat="1" ht="12.75">
      <c r="A627" s="25"/>
      <c r="B627" s="98">
        <v>92116</v>
      </c>
      <c r="C627" s="32"/>
      <c r="D627" s="33"/>
      <c r="E627" s="99" t="s">
        <v>292</v>
      </c>
      <c r="F627" s="100">
        <f>SUM(F628)</f>
        <v>731834</v>
      </c>
      <c r="G627" s="100">
        <f>SUM(G628)</f>
        <v>731834.2</v>
      </c>
      <c r="H627" s="735">
        <f>SUM(G627*100/F627)</f>
        <v>100.00002732860185</v>
      </c>
      <c r="I627" s="493">
        <f>SUM(I628)</f>
        <v>0</v>
      </c>
      <c r="J627" s="13"/>
    </row>
    <row r="628" spans="1:10" s="14" customFormat="1" ht="12.75">
      <c r="A628" s="28"/>
      <c r="B628" s="536"/>
      <c r="C628" s="199"/>
      <c r="D628" s="37"/>
      <c r="E628" s="242" t="s">
        <v>36</v>
      </c>
      <c r="F628" s="243">
        <f>SUM(F633)</f>
        <v>731834</v>
      </c>
      <c r="G628" s="243">
        <f>SUM(G633)</f>
        <v>731834.2</v>
      </c>
      <c r="H628" s="618">
        <f>SUM(G628*100/F628)</f>
        <v>100.00002732860185</v>
      </c>
      <c r="I628" s="295">
        <f>SUM(I634:I636)</f>
        <v>0</v>
      </c>
      <c r="J628" s="13"/>
    </row>
    <row r="629" spans="1:9" s="109" customFormat="1" ht="12.75">
      <c r="A629" s="105" t="s">
        <v>105</v>
      </c>
      <c r="B629" s="106">
        <v>30</v>
      </c>
      <c r="C629" s="107"/>
      <c r="D629" s="107"/>
      <c r="E629" s="108"/>
      <c r="F629" s="107"/>
      <c r="G629" s="376" t="s">
        <v>129</v>
      </c>
      <c r="H629" s="532" t="s">
        <v>111</v>
      </c>
      <c r="I629" s="397"/>
    </row>
    <row r="630" spans="1:9" s="1" customFormat="1" ht="13.5" thickBot="1">
      <c r="A630" s="5"/>
      <c r="B630" s="4"/>
      <c r="C630" s="2"/>
      <c r="D630" s="2"/>
      <c r="E630" s="10"/>
      <c r="F630" s="2"/>
      <c r="G630" s="287"/>
      <c r="H630" s="556" t="s">
        <v>111</v>
      </c>
      <c r="I630" s="400"/>
    </row>
    <row r="631" spans="1:10" s="3" customFormat="1" ht="11.25" customHeight="1" thickBot="1">
      <c r="A631" s="266" t="s">
        <v>75</v>
      </c>
      <c r="B631" s="267" t="s">
        <v>102</v>
      </c>
      <c r="C631" s="773" t="s">
        <v>86</v>
      </c>
      <c r="D631" s="772"/>
      <c r="E631" s="269" t="s">
        <v>74</v>
      </c>
      <c r="F631" s="268" t="s">
        <v>108</v>
      </c>
      <c r="G631" s="208" t="s">
        <v>109</v>
      </c>
      <c r="H631" s="345" t="s">
        <v>110</v>
      </c>
      <c r="I631" s="210" t="s">
        <v>113</v>
      </c>
      <c r="J631" s="6"/>
    </row>
    <row r="632" spans="1:10" s="14" customFormat="1" ht="12.75">
      <c r="A632" s="11"/>
      <c r="B632" s="244"/>
      <c r="C632" s="15"/>
      <c r="D632" s="27"/>
      <c r="E632" s="485" t="s">
        <v>35</v>
      </c>
      <c r="F632" s="243"/>
      <c r="G632" s="297"/>
      <c r="H632" s="325" t="s">
        <v>111</v>
      </c>
      <c r="I632" s="360"/>
      <c r="J632" s="13"/>
    </row>
    <row r="633" spans="1:10" s="711" customFormat="1" ht="38.25">
      <c r="A633" s="703"/>
      <c r="B633" s="704"/>
      <c r="C633" s="705"/>
      <c r="D633" s="706">
        <v>6680</v>
      </c>
      <c r="E633" s="123" t="s">
        <v>273</v>
      </c>
      <c r="F633" s="707">
        <v>731834</v>
      </c>
      <c r="G633" s="651">
        <v>731834.2</v>
      </c>
      <c r="H633" s="708">
        <f>SUM(G633*100/F633)</f>
        <v>100.00002732860185</v>
      </c>
      <c r="I633" s="709">
        <v>0</v>
      </c>
      <c r="J633" s="710"/>
    </row>
    <row r="634" spans="1:10" s="14" customFormat="1" ht="12.75">
      <c r="A634" s="25"/>
      <c r="B634" s="508">
        <v>92118</v>
      </c>
      <c r="C634" s="26"/>
      <c r="D634" s="15"/>
      <c r="E634" s="509" t="s">
        <v>137</v>
      </c>
      <c r="F634" s="510">
        <f>SUM(F635)</f>
        <v>650</v>
      </c>
      <c r="G634" s="452">
        <f>SUM(G635)</f>
        <v>650</v>
      </c>
      <c r="H634" s="736">
        <f>SUM(G634*100/F634)</f>
        <v>100</v>
      </c>
      <c r="I634" s="452">
        <f>SUM(I637:I637)</f>
        <v>0</v>
      </c>
      <c r="J634" s="13"/>
    </row>
    <row r="635" spans="1:10" s="14" customFormat="1" ht="12.75">
      <c r="A635" s="25"/>
      <c r="B635" s="244"/>
      <c r="C635" s="199"/>
      <c r="D635" s="37"/>
      <c r="E635" s="242" t="s">
        <v>34</v>
      </c>
      <c r="F635" s="243">
        <f>SUM(F637:F637)</f>
        <v>650</v>
      </c>
      <c r="G635" s="243">
        <f>SUM(G637:G637)</f>
        <v>650</v>
      </c>
      <c r="H635" s="708">
        <f>SUM(G635*100/F635)</f>
        <v>100</v>
      </c>
      <c r="I635" s="243">
        <f>SUM(I637:I637)</f>
        <v>0</v>
      </c>
      <c r="J635" s="13"/>
    </row>
    <row r="636" spans="1:10" s="14" customFormat="1" ht="12.75">
      <c r="A636" s="25"/>
      <c r="B636" s="244"/>
      <c r="C636" s="15"/>
      <c r="D636" s="27"/>
      <c r="E636" s="249" t="s">
        <v>35</v>
      </c>
      <c r="F636" s="243"/>
      <c r="G636" s="297"/>
      <c r="H636" s="708" t="s">
        <v>111</v>
      </c>
      <c r="I636" s="368"/>
      <c r="J636" s="13"/>
    </row>
    <row r="637" spans="1:10" s="50" customFormat="1" ht="39" thickBot="1">
      <c r="A637" s="124"/>
      <c r="B637" s="56"/>
      <c r="C637" s="498"/>
      <c r="D637" s="499">
        <v>970</v>
      </c>
      <c r="E637" s="546" t="s">
        <v>181</v>
      </c>
      <c r="F637" s="557">
        <v>650</v>
      </c>
      <c r="G637" s="455">
        <v>650</v>
      </c>
      <c r="H637" s="708">
        <f>SUM(G637*100/F637)</f>
        <v>100</v>
      </c>
      <c r="I637" s="360">
        <v>0</v>
      </c>
      <c r="J637" s="49"/>
    </row>
    <row r="638" spans="1:10" s="14" customFormat="1" ht="12.75" hidden="1">
      <c r="A638" s="25"/>
      <c r="B638" s="508">
        <v>92195</v>
      </c>
      <c r="C638" s="26"/>
      <c r="D638" s="15"/>
      <c r="E638" s="509" t="s">
        <v>92</v>
      </c>
      <c r="F638" s="510">
        <f>SUM(F639)</f>
        <v>0</v>
      </c>
      <c r="G638" s="452">
        <f>SUM(G639)</f>
        <v>0</v>
      </c>
      <c r="H638" s="352" t="e">
        <f>SUM(G638*100/F638)</f>
        <v>#DIV/0!</v>
      </c>
      <c r="I638" s="449">
        <f>SUM(I642:I642)</f>
        <v>39840</v>
      </c>
      <c r="J638" s="13"/>
    </row>
    <row r="639" spans="1:10" s="14" customFormat="1" ht="12.75" hidden="1">
      <c r="A639" s="25"/>
      <c r="B639" s="244"/>
      <c r="C639" s="199"/>
      <c r="D639" s="37"/>
      <c r="E639" s="242" t="s">
        <v>34</v>
      </c>
      <c r="F639" s="243">
        <f>SUM(F641)</f>
        <v>0</v>
      </c>
      <c r="G639" s="243">
        <f>SUM(G641)</f>
        <v>0</v>
      </c>
      <c r="H639" s="352" t="e">
        <f>SUM(G639*100/F639)</f>
        <v>#DIV/0!</v>
      </c>
      <c r="I639" s="243">
        <f>SUM(I641:I642)</f>
        <v>39840</v>
      </c>
      <c r="J639" s="13"/>
    </row>
    <row r="640" spans="1:10" s="14" customFormat="1" ht="12.75" hidden="1">
      <c r="A640" s="25"/>
      <c r="B640" s="244"/>
      <c r="C640" s="15"/>
      <c r="D640" s="27"/>
      <c r="E640" s="249" t="s">
        <v>35</v>
      </c>
      <c r="F640" s="243"/>
      <c r="G640" s="297"/>
      <c r="H640" s="352" t="s">
        <v>111</v>
      </c>
      <c r="I640" s="368"/>
      <c r="J640" s="13"/>
    </row>
    <row r="641" spans="1:10" s="41" customFormat="1" ht="103.5" customHeight="1" hidden="1" thickBot="1">
      <c r="A641" s="304"/>
      <c r="B641" s="303"/>
      <c r="C641" s="544"/>
      <c r="D641" s="503">
        <v>2707</v>
      </c>
      <c r="E641" s="547" t="s">
        <v>191</v>
      </c>
      <c r="F641" s="542">
        <v>0</v>
      </c>
      <c r="G641" s="543">
        <v>0</v>
      </c>
      <c r="H641" s="437" t="e">
        <f>SUM(G641*100/F641)</f>
        <v>#DIV/0!</v>
      </c>
      <c r="I641" s="411">
        <v>0</v>
      </c>
      <c r="J641" s="39"/>
    </row>
    <row r="642" spans="1:10" s="41" customFormat="1" ht="12.75">
      <c r="A642" s="367">
        <v>926</v>
      </c>
      <c r="B642" s="216"/>
      <c r="C642" s="215"/>
      <c r="D642" s="216"/>
      <c r="E642" s="590" t="s">
        <v>138</v>
      </c>
      <c r="F642" s="591">
        <f>SUM(F643,F649)</f>
        <v>257</v>
      </c>
      <c r="G642" s="591">
        <f>SUM(G643,G649)</f>
        <v>257.2</v>
      </c>
      <c r="H642" s="575">
        <f>SUM(G642*100/F642)</f>
        <v>100.07782101167315</v>
      </c>
      <c r="I642" s="591">
        <f>SUM(I643,I649)</f>
        <v>39840</v>
      </c>
      <c r="J642" s="39"/>
    </row>
    <row r="643" spans="1:10" s="14" customFormat="1" ht="12.75">
      <c r="A643" s="25"/>
      <c r="B643" s="156">
        <v>92605</v>
      </c>
      <c r="C643" s="26"/>
      <c r="D643" s="27"/>
      <c r="E643" s="99" t="s">
        <v>261</v>
      </c>
      <c r="F643" s="272">
        <f>SUM(F644)</f>
        <v>0</v>
      </c>
      <c r="G643" s="272">
        <f>SUM(G644)</f>
        <v>0</v>
      </c>
      <c r="H643" s="702" t="s">
        <v>111</v>
      </c>
      <c r="I643" s="471">
        <f>SUM(I644)</f>
        <v>39840</v>
      </c>
      <c r="J643" s="13"/>
    </row>
    <row r="644" spans="1:10" s="14" customFormat="1" ht="12.75">
      <c r="A644" s="25"/>
      <c r="B644" s="241"/>
      <c r="C644" s="199"/>
      <c r="D644" s="37"/>
      <c r="E644" s="242" t="s">
        <v>34</v>
      </c>
      <c r="F644" s="243">
        <f>SUM(F646:F648)</f>
        <v>0</v>
      </c>
      <c r="G644" s="243">
        <f>SUM(G646:G648)</f>
        <v>0</v>
      </c>
      <c r="H644" s="670" t="s">
        <v>111</v>
      </c>
      <c r="I644" s="359">
        <f>SUM(I646:I648)</f>
        <v>39840</v>
      </c>
      <c r="J644" s="13"/>
    </row>
    <row r="645" spans="1:10" s="14" customFormat="1" ht="12.75">
      <c r="A645" s="11"/>
      <c r="B645" s="244"/>
      <c r="C645" s="15"/>
      <c r="D645" s="27"/>
      <c r="E645" s="249" t="s">
        <v>35</v>
      </c>
      <c r="F645" s="243"/>
      <c r="G645" s="297"/>
      <c r="H645" s="358" t="s">
        <v>111</v>
      </c>
      <c r="I645" s="368"/>
      <c r="J645" s="13"/>
    </row>
    <row r="646" spans="1:10" s="50" customFormat="1" ht="67.5" customHeight="1">
      <c r="A646" s="44"/>
      <c r="B646" s="44"/>
      <c r="C646" s="57"/>
      <c r="D646" s="71">
        <v>900</v>
      </c>
      <c r="E646" s="278" t="s">
        <v>262</v>
      </c>
      <c r="F646" s="104">
        <v>0</v>
      </c>
      <c r="G646" s="470">
        <v>0</v>
      </c>
      <c r="H646" s="671" t="s">
        <v>111</v>
      </c>
      <c r="I646" s="410">
        <v>2767</v>
      </c>
      <c r="J646" s="49"/>
    </row>
    <row r="647" spans="1:10" s="50" customFormat="1" ht="78" customHeight="1">
      <c r="A647" s="44"/>
      <c r="B647" s="316"/>
      <c r="C647" s="57"/>
      <c r="D647" s="71">
        <v>2910</v>
      </c>
      <c r="E647" s="278" t="s">
        <v>263</v>
      </c>
      <c r="F647" s="104">
        <v>0</v>
      </c>
      <c r="G647" s="470">
        <v>0</v>
      </c>
      <c r="H647" s="671" t="s">
        <v>111</v>
      </c>
      <c r="I647" s="410">
        <v>27051</v>
      </c>
      <c r="J647" s="49"/>
    </row>
    <row r="648" spans="1:10" s="50" customFormat="1" ht="40.5" customHeight="1">
      <c r="A648" s="44"/>
      <c r="B648" s="124"/>
      <c r="C648" s="57"/>
      <c r="D648" s="71">
        <v>2950</v>
      </c>
      <c r="E648" s="278" t="s">
        <v>293</v>
      </c>
      <c r="F648" s="104">
        <v>0</v>
      </c>
      <c r="G648" s="470">
        <v>0</v>
      </c>
      <c r="H648" s="672" t="s">
        <v>111</v>
      </c>
      <c r="I648" s="410">
        <v>10022</v>
      </c>
      <c r="J648" s="49"/>
    </row>
    <row r="649" spans="1:10" s="14" customFormat="1" ht="12.75">
      <c r="A649" s="25"/>
      <c r="B649" s="156">
        <v>92695</v>
      </c>
      <c r="C649" s="26"/>
      <c r="D649" s="27"/>
      <c r="E649" s="99" t="s">
        <v>92</v>
      </c>
      <c r="F649" s="272">
        <f>SUM(F650)</f>
        <v>257</v>
      </c>
      <c r="G649" s="272">
        <f>SUM(G650)</f>
        <v>257.2</v>
      </c>
      <c r="H649" s="507">
        <f aca="true" t="shared" si="5" ref="H649:H656">SUM(G649*100/F649)</f>
        <v>100.07782101167315</v>
      </c>
      <c r="I649" s="471">
        <f>SUM(I650)</f>
        <v>0</v>
      </c>
      <c r="J649" s="13"/>
    </row>
    <row r="650" spans="1:10" s="14" customFormat="1" ht="12.75">
      <c r="A650" s="25"/>
      <c r="B650" s="241"/>
      <c r="C650" s="199"/>
      <c r="D650" s="37"/>
      <c r="E650" s="242" t="s">
        <v>34</v>
      </c>
      <c r="F650" s="243">
        <f>SUM(F655:F656)</f>
        <v>257</v>
      </c>
      <c r="G650" s="243">
        <f>SUM(G655:G656)</f>
        <v>257.2</v>
      </c>
      <c r="H650" s="358">
        <f t="shared" si="5"/>
        <v>100.07782101167315</v>
      </c>
      <c r="I650" s="359">
        <f>SUM(I655:I656)</f>
        <v>0</v>
      </c>
      <c r="J650" s="13"/>
    </row>
    <row r="651" spans="1:10" s="14" customFormat="1" ht="12.75">
      <c r="A651" s="26"/>
      <c r="B651" s="202"/>
      <c r="C651" s="15"/>
      <c r="D651" s="27"/>
      <c r="E651" s="249" t="s">
        <v>35</v>
      </c>
      <c r="F651" s="243"/>
      <c r="G651" s="297"/>
      <c r="H651" s="548" t="s">
        <v>111</v>
      </c>
      <c r="I651" s="368"/>
      <c r="J651" s="13"/>
    </row>
    <row r="652" spans="1:9" s="109" customFormat="1" ht="12.75">
      <c r="A652" s="105" t="s">
        <v>105</v>
      </c>
      <c r="B652" s="106">
        <v>31</v>
      </c>
      <c r="C652" s="107"/>
      <c r="D652" s="107"/>
      <c r="E652" s="108"/>
      <c r="F652" s="107"/>
      <c r="G652" s="376" t="s">
        <v>129</v>
      </c>
      <c r="H652" s="532" t="s">
        <v>111</v>
      </c>
      <c r="I652" s="397"/>
    </row>
    <row r="653" spans="1:9" s="1" customFormat="1" ht="13.5" thickBot="1">
      <c r="A653" s="5"/>
      <c r="B653" s="4"/>
      <c r="C653" s="2"/>
      <c r="D653" s="2"/>
      <c r="E653" s="10"/>
      <c r="F653" s="2"/>
      <c r="G653" s="287"/>
      <c r="H653" s="556" t="s">
        <v>111</v>
      </c>
      <c r="I653" s="400"/>
    </row>
    <row r="654" spans="1:10" s="3" customFormat="1" ht="11.25" customHeight="1" thickBot="1">
      <c r="A654" s="266" t="s">
        <v>75</v>
      </c>
      <c r="B654" s="267" t="s">
        <v>102</v>
      </c>
      <c r="C654" s="773" t="s">
        <v>86</v>
      </c>
      <c r="D654" s="772"/>
      <c r="E654" s="269" t="s">
        <v>74</v>
      </c>
      <c r="F654" s="268" t="s">
        <v>108</v>
      </c>
      <c r="G654" s="208" t="s">
        <v>109</v>
      </c>
      <c r="H654" s="345" t="s">
        <v>110</v>
      </c>
      <c r="I654" s="210" t="s">
        <v>113</v>
      </c>
      <c r="J654" s="6"/>
    </row>
    <row r="655" spans="1:10" s="50" customFormat="1" ht="76.5">
      <c r="A655" s="124"/>
      <c r="B655" s="124"/>
      <c r="C655" s="57"/>
      <c r="D655" s="71">
        <v>900</v>
      </c>
      <c r="E655" s="278" t="s">
        <v>262</v>
      </c>
      <c r="F655" s="104">
        <v>35</v>
      </c>
      <c r="G655" s="470">
        <v>35</v>
      </c>
      <c r="H655" s="358">
        <f t="shared" si="5"/>
        <v>100</v>
      </c>
      <c r="I655" s="410">
        <v>0</v>
      </c>
      <c r="J655" s="49"/>
    </row>
    <row r="656" spans="1:10" s="50" customFormat="1" ht="90" thickBot="1">
      <c r="A656" s="124"/>
      <c r="B656" s="124"/>
      <c r="C656" s="57"/>
      <c r="D656" s="71">
        <v>2910</v>
      </c>
      <c r="E656" s="278" t="s">
        <v>263</v>
      </c>
      <c r="F656" s="104">
        <v>222</v>
      </c>
      <c r="G656" s="470">
        <v>222.2</v>
      </c>
      <c r="H656" s="737">
        <f t="shared" si="5"/>
        <v>100.09009009009009</v>
      </c>
      <c r="I656" s="410">
        <v>0</v>
      </c>
      <c r="J656" s="49"/>
    </row>
    <row r="657" spans="3:10" s="41" customFormat="1" ht="13.5" thickBot="1">
      <c r="C657" s="49"/>
      <c r="D657" s="49"/>
      <c r="E657" s="179" t="s">
        <v>99</v>
      </c>
      <c r="F657" s="408">
        <f>SUM(F4,F35,F59,F98,F103,F145,F161,F184,F251,F285,F379,F384,F469,F492,F503,F560,F618,F642,F246,)</f>
        <v>151549346.56</v>
      </c>
      <c r="G657" s="408">
        <f>SUM(G4,G35,G59,G98,G103,G145,G161,G184,G251,G285,G379,G384,G469,G492,G503,G560,G618,G642,G246,)</f>
        <v>144977192.26999998</v>
      </c>
      <c r="H657" s="551">
        <f>SUM(G657*100/F657)</f>
        <v>95.66335689385633</v>
      </c>
      <c r="I657" s="550">
        <f>SUM(I4,I35,I59,I98,I103,I145,I161,I184,I251,I285,I379,I384,I469,I492,I503,I560,I618,I642,)</f>
        <v>7259658.21</v>
      </c>
      <c r="J657" s="39"/>
    </row>
    <row r="658" spans="5:9" s="1" customFormat="1" ht="12.75">
      <c r="E658" s="9"/>
      <c r="G658" s="288"/>
      <c r="H658" s="339"/>
      <c r="I658" s="402"/>
    </row>
    <row r="659" ht="162.75" customHeight="1">
      <c r="H659" s="340"/>
    </row>
    <row r="660" ht="12.75">
      <c r="H660" s="340"/>
    </row>
    <row r="661" spans="1:2" ht="12.75">
      <c r="A661" s="105" t="s">
        <v>105</v>
      </c>
      <c r="B661" s="106">
        <v>32</v>
      </c>
    </row>
    <row r="663" spans="5:9" s="109" customFormat="1" ht="12.75" customHeight="1">
      <c r="E663" s="182"/>
      <c r="F663" s="107"/>
      <c r="G663" s="376"/>
      <c r="H663" s="341" t="s">
        <v>111</v>
      </c>
      <c r="I663" s="397"/>
    </row>
    <row r="683" spans="1:2" ht="12.75">
      <c r="A683" s="180" t="s">
        <v>111</v>
      </c>
      <c r="B683" s="181" t="s">
        <v>111</v>
      </c>
    </row>
  </sheetData>
  <sheetProtection/>
  <mergeCells count="33">
    <mergeCell ref="C323:D323"/>
    <mergeCell ref="C157:D157"/>
    <mergeCell ref="C570:D570"/>
    <mergeCell ref="C43:D43"/>
    <mergeCell ref="C134:D134"/>
    <mergeCell ref="C280:D280"/>
    <mergeCell ref="C478:D478"/>
    <mergeCell ref="C417:D417"/>
    <mergeCell ref="A1:I1"/>
    <mergeCell ref="C115:D115"/>
    <mergeCell ref="C181:D181"/>
    <mergeCell ref="C392:D392"/>
    <mergeCell ref="C262:D262"/>
    <mergeCell ref="C612:D612"/>
    <mergeCell ref="C631:D631"/>
    <mergeCell ref="C303:D303"/>
    <mergeCell ref="C548:D548"/>
    <mergeCell ref="C654:D654"/>
    <mergeCell ref="C88:D88"/>
    <mergeCell ref="C502:D502"/>
    <mergeCell ref="C523:D523"/>
    <mergeCell ref="C586:D586"/>
    <mergeCell ref="C357:D357"/>
    <mergeCell ref="C3:D3"/>
    <mergeCell ref="C206:D206"/>
    <mergeCell ref="C374:D374"/>
    <mergeCell ref="C487:D487"/>
    <mergeCell ref="C466:D466"/>
    <mergeCell ref="C439:D439"/>
    <mergeCell ref="C344:D344"/>
    <mergeCell ref="C232:D232"/>
    <mergeCell ref="C21:D21"/>
    <mergeCell ref="C68:D68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scale="95" r:id="rId1"/>
  <rowBreaks count="31" manualBreakCount="31">
    <brk id="19" max="8" man="1"/>
    <brk id="41" max="8" man="1"/>
    <brk id="66" max="8" man="1"/>
    <brk id="86" max="8" man="1"/>
    <brk id="113" max="8" man="1"/>
    <brk id="132" max="8" man="1"/>
    <brk id="155" max="8" man="1"/>
    <brk id="179" max="8" man="1"/>
    <brk id="204" max="8" man="1"/>
    <brk id="230" max="8" man="1"/>
    <brk id="260" max="8" man="1"/>
    <brk id="278" max="8" man="1"/>
    <brk id="301" max="8" man="1"/>
    <brk id="321" max="8" man="1"/>
    <brk id="342" max="8" man="1"/>
    <brk id="355" max="8" man="1"/>
    <brk id="372" max="8" man="1"/>
    <brk id="390" max="8" man="1"/>
    <brk id="415" max="8" man="1"/>
    <brk id="437" max="8" man="1"/>
    <brk id="464" max="8" man="1"/>
    <brk id="476" max="8" man="1"/>
    <brk id="485" max="8" man="1"/>
    <brk id="500" max="8" man="1"/>
    <brk id="521" max="8" man="1"/>
    <brk id="546" max="8" man="1"/>
    <brk id="568" max="8" man="1"/>
    <brk id="584" max="8" man="1"/>
    <brk id="610" max="8" man="1"/>
    <brk id="629" max="8" man="1"/>
    <brk id="6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2021-03-02T10:44:46Z</cp:lastPrinted>
  <dcterms:modified xsi:type="dcterms:W3CDTF">2021-04-07T08:57:23Z</dcterms:modified>
  <cp:category/>
  <cp:version/>
  <cp:contentType/>
  <cp:contentStatus/>
</cp:coreProperties>
</file>