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'Sheet1'!$A$1:$I$1232</definedName>
  </definedNames>
  <calcPr fullCalcOnLoad="1"/>
</workbook>
</file>

<file path=xl/sharedStrings.xml><?xml version="1.0" encoding="utf-8"?>
<sst xmlns="http://schemas.openxmlformats.org/spreadsheetml/2006/main" count="1962" uniqueCount="381">
  <si>
    <t>Plany zagospodarowania przestrzennego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</si>
  <si>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Rady Miejskiej i jej Komisji,                                                                                                                                 </t>
    </r>
  </si>
  <si>
    <t xml:space="preserve">Wydatki majątkowe                                                                                                                                                                                                    </t>
  </si>
  <si>
    <t>za osoby pobierające niektóre świadczenia z pomocy społecznej oraz niektóre świadczenia rodzinne (zadania zlecone i własne)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</si>
  <si>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pensjonariuszy z Gminy Kępno w domach pomocy społecznej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</si>
  <si>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utrzymaniem i funkcjonowaniem   Gminnego Ośrodka Wsparcia Rodzin w Kryzysie w Mianowicach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</si>
  <si>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</t>
    </r>
  </si>
  <si>
    <t>* dotacja dla Stowarzyszenia SOCJUM KĘPNO</t>
  </si>
  <si>
    <r>
      <t xml:space="preserve">stowarzyszeniom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</si>
  <si>
    <t>Oświata i wychowanie</t>
  </si>
  <si>
    <t>Gospodarka gruntami i nieruchomościami</t>
  </si>
  <si>
    <t>Wydatki majątkowe</t>
  </si>
  <si>
    <t>Kultura i ochrona dziedzictwa narodowego</t>
  </si>
  <si>
    <t>Rady gmin (miast i miast na prawach powiatu)</t>
  </si>
  <si>
    <t>Pozostałe zadania w zakresie kultury</t>
  </si>
  <si>
    <t>Ochrona zdrowia</t>
  </si>
  <si>
    <t>Rezerwy ogólne i celowe</t>
  </si>
  <si>
    <t>Działalność usługowa</t>
  </si>
  <si>
    <t>Pomoc społeczna</t>
  </si>
  <si>
    <t>Oddziały przedszkolne w szkołach podstawowych</t>
  </si>
  <si>
    <t>Urzędy gmin (miast i miast na prawach powiatu)</t>
  </si>
  <si>
    <t>Transport i łączność</t>
  </si>
  <si>
    <t>Edukacyjna opieka wychowawcza</t>
  </si>
  <si>
    <t>Ośrodki pomocy społecznej</t>
  </si>
  <si>
    <t>dofinansowanie zadań zleconych do realizacji</t>
  </si>
  <si>
    <t>Treść</t>
  </si>
  <si>
    <t>Dział</t>
  </si>
  <si>
    <t>Oświetlenie ulic, placów i dróg</t>
  </si>
  <si>
    <t>Utrzymanie zieleni w miastach i gminach</t>
  </si>
  <si>
    <t>Ochotnicze straże pożarne</t>
  </si>
  <si>
    <t>Drogi publiczne gminne</t>
  </si>
  <si>
    <t>Różne rozliczenia</t>
  </si>
  <si>
    <t>Oczyszczanie miast i wsi</t>
  </si>
  <si>
    <t>Dotacja celowa z budżetu na finansowanie lub</t>
  </si>
  <si>
    <t>Dokształcanie i doskonalenie nauczycieli</t>
  </si>
  <si>
    <t>Szkoły podstawowe</t>
  </si>
  <si>
    <t>Paragraf</t>
  </si>
  <si>
    <t>Przeciwdziałanie alkoholizmowi</t>
  </si>
  <si>
    <t>Muzea</t>
  </si>
  <si>
    <t>Gospodarka odpadami</t>
  </si>
  <si>
    <t>Obsługa długu publicznego</t>
  </si>
  <si>
    <t>Cmentarze</t>
  </si>
  <si>
    <t>Gospodarka mieszkaniowa</t>
  </si>
  <si>
    <t>Pozostała działalność</t>
  </si>
  <si>
    <t>Dowożenie uczniów do szkół</t>
  </si>
  <si>
    <t>Gospodarka komunalna i ochrona środowiska</t>
  </si>
  <si>
    <t>Pomoc materialna dla uczniów</t>
  </si>
  <si>
    <t>Administracja publiczna</t>
  </si>
  <si>
    <t>Wydatki inwestycyjne jednostek budżetowych</t>
  </si>
  <si>
    <t>Rolnictwo i łowiectwo</t>
  </si>
  <si>
    <t>Razem</t>
  </si>
  <si>
    <t>Świetlice szkolne</t>
  </si>
  <si>
    <t>Rozdział</t>
  </si>
  <si>
    <t>Biblioteki</t>
  </si>
  <si>
    <t>Przedszkola</t>
  </si>
  <si>
    <t>Bezpieczeństwo publiczne i ochrona przeciwpożarowa</t>
  </si>
  <si>
    <t>Strona:</t>
  </si>
  <si>
    <t>Wydatki bieżące</t>
  </si>
  <si>
    <t>Izby rolnicze</t>
  </si>
  <si>
    <t xml:space="preserve"> </t>
  </si>
  <si>
    <t>Plan</t>
  </si>
  <si>
    <t>Wykonanie</t>
  </si>
  <si>
    <t>%</t>
  </si>
  <si>
    <t>w tym:</t>
  </si>
  <si>
    <t>Urzędy wojewódzkie (zadania zlecone)</t>
  </si>
  <si>
    <t>Tabela nr 2</t>
  </si>
  <si>
    <t>Zobowiązania</t>
  </si>
  <si>
    <t>Ośrodki wsparcia (zadania zlecone)</t>
  </si>
  <si>
    <t>* dotacje dla MUKS "MARCINKI"</t>
  </si>
  <si>
    <r>
      <t xml:space="preserve">stowarzyszeniom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</si>
  <si>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dotacja dla KĘPIŃSKIEGO KLUBU TENISOWEGO </t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</si>
  <si>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bieżącym funkcjonowaniem i remontami szkół podstawowych                                                                   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</si>
  <si>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bieżącym funkcjonowaniem oddziałów przedszkolnych przy szkołach podstawowych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</si>
  <si>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bieżącym funkcjonowaniem i remontami przedszkoli</t>
    </r>
  </si>
  <si>
    <t>Zwalczanie narkomanii</t>
  </si>
  <si>
    <t>Zadania w zakresie przeciwdziałania przemocy w rodzinie</t>
  </si>
  <si>
    <t>Zasiłki stałe</t>
  </si>
  <si>
    <t xml:space="preserve">* dotacja dla KST "DOM" </t>
  </si>
  <si>
    <t xml:space="preserve">* dotacja dla SIS NA KĘPIE    </t>
  </si>
  <si>
    <t xml:space="preserve">stowarzyszeniom:  </t>
  </si>
  <si>
    <t>* dotacja dla ZHP</t>
  </si>
  <si>
    <t>* dotacja dla BRACTWA ŚW. IDZIEGO</t>
  </si>
  <si>
    <t>Domy i ośrodki kultury, świetlice i kluby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</si>
  <si>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dokształcaniem nauczycieli świetlic szkolnych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</si>
  <si>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bieżące ręczne i mechaniczne oczyszczanie miasta oraz utrzymanie szaletów miejskich</t>
    </r>
  </si>
  <si>
    <r>
      <t xml:space="preserve">Wydatki bieżące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bieżące utrzymanie oświetlenia ulicznego oraz koszty zużytej energii elektrycznej na oświetlenie ulic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</si>
  <si>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kulturalną realizowaną przez UMiG 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</si>
  <si>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sportowo-rekreacyjną realizowaną przez UMIG, </t>
    </r>
  </si>
  <si>
    <t>Urzędy naczelnych organów władzy państwowej, kontroli i ochrony prawa</t>
  </si>
  <si>
    <t>oraz sądownictwa</t>
  </si>
  <si>
    <t>Urzędu naczelnych organów władzy państwowej, kontroli i ochrony prawa</t>
  </si>
  <si>
    <t>(zadania zlecone)</t>
  </si>
  <si>
    <t>Obsługa papierów wartościowych, kredytów i pożyczekjednostek samorządu terytorialnego</t>
  </si>
  <si>
    <r>
      <t xml:space="preserve">systemu oświaty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niepublicznego przedszkola prowadzonego przez Zgromadzenie Sióstr Miłosierdzia Św. Karola Boromeusza w Kępnie</t>
    </r>
  </si>
  <si>
    <t xml:space="preserve">Składki na ubezpieczenie zdrowotne opłacane </t>
  </si>
  <si>
    <t xml:space="preserve">Zasiłki i pomoc w naturze oraz składki na </t>
  </si>
  <si>
    <t>Usługi opiekuńcze i specjalistyczne usługi opiekuńcze (zadania zlecone i własne)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</si>
  <si>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i funkcjonowaniem świetlic szkolnych</t>
    </r>
  </si>
  <si>
    <t>Stołówki szkolne</t>
  </si>
  <si>
    <t>Domy pomocy społecznej</t>
  </si>
  <si>
    <t xml:space="preserve">Wpłaty gmin na rzecz izb  rolniczych  w wysokości  </t>
  </si>
  <si>
    <t>2% uzyskanych wpływów z podatku rolnego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</si>
  <si>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funkcjonowaniem USC i ELUD </t>
    </r>
  </si>
  <si>
    <t xml:space="preserve">* stypendia socjalne oraz inne formy pomocy dla uczniów - wydatki z dotacji z budżetu państwa                                                                                                                                            </t>
  </si>
  <si>
    <t>Pozostałe zadania w zakresie polityki społecznej</t>
  </si>
  <si>
    <r>
  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* dotacje na zadania z zakresu sportu i rekreacji,</t>
    </r>
  </si>
  <si>
    <r>
      <t xml:space="preserve">Wydatki bieżące   </t>
    </r>
    <r>
      <rPr>
        <i/>
        <sz val="10"/>
        <color indexed="8"/>
        <rFont val="Arial CE"/>
        <family val="0"/>
      </rPr>
      <t xml:space="preserve"> (zadania zlecone)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 dotacji Wojewody Wielkopolskiego związane ze zwrotem podatku akcyzowego zawartego w cenie oleju napędowego wykorzystywanego do   produkcji rolnej przez producentów rolnych z Gminy Kępno oraz pokryciem kosztów postępowania w sprawie jego zwrotu poniesionych przez naszą Gminę
</t>
    </r>
  </si>
  <si>
    <t>Pozostała działalność (zadania zlecone i własne)</t>
  </si>
  <si>
    <t>* dotacja dla KLUBU BADMINTONOWEGO "VOL-TRICK"</t>
  </si>
  <si>
    <r>
      <t xml:space="preserve">pozostałym jednostkom niezaliczanym do sektora finansów publicznych                                                                                   * </t>
    </r>
    <r>
      <rPr>
        <i/>
        <sz val="10"/>
        <rFont val="Arial CE"/>
        <family val="0"/>
      </rPr>
      <t xml:space="preserve">dotacje dla związku spółek wodnych    </t>
    </r>
    <r>
      <rPr>
        <sz val="10"/>
        <rFont val="Arial CE"/>
        <family val="0"/>
      </rPr>
      <t xml:space="preserve">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</si>
  <si>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zieleni miejskiej</t>
    </r>
  </si>
  <si>
    <t>* dotacja dla KS HANULIN</t>
  </si>
  <si>
    <t>zakup materiałów i wyposażenia</t>
  </si>
  <si>
    <t>zakup usług remontowych</t>
  </si>
  <si>
    <t>zakup usług zdrowotnych</t>
  </si>
  <si>
    <t xml:space="preserve">zakup usług pozostałych </t>
  </si>
  <si>
    <r>
      <t>zakup energii</t>
    </r>
    <r>
      <rPr>
        <i/>
        <sz val="10"/>
        <color indexed="8"/>
        <rFont val="Arial CE"/>
        <family val="0"/>
      </rPr>
      <t xml:space="preserve"> (energia elektryczna, gaz, CO, woda)</t>
    </r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</si>
  <si>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</si>
  <si>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</si>
  <si>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</si>
  <si>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</si>
  <si>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ZFŚS</t>
  </si>
  <si>
    <t>koszty postępowania sądowego i prokuratorskiego</t>
  </si>
  <si>
    <t>opłaty na rzecz budżetów jednostek samorządu terytorialnego</t>
  </si>
  <si>
    <t>kary i odszkodowania wypłacane na rzecz osób fizycznych</t>
  </si>
  <si>
    <t>wpłaty na PFRON</t>
  </si>
  <si>
    <t>podatek od towarów i usług</t>
  </si>
  <si>
    <t>zakup pomocy naukowych, dydaktycznych i książek</t>
  </si>
  <si>
    <t>podatek od nieruchomości</t>
  </si>
  <si>
    <t>zakup środków żywności</t>
  </si>
  <si>
    <t>zakup usług przez jednostki samorządu terytorialnego  od innych jednostek samorządu terytorialnego</t>
  </si>
  <si>
    <t xml:space="preserve">Wydatki bieżące                                                                                                                                                                                                     </t>
  </si>
  <si>
    <t>Rodziny zastępcze</t>
  </si>
  <si>
    <r>
      <t xml:space="preserve">stowarzyszeniom                                                                            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</t>
    </r>
  </si>
  <si>
    <t xml:space="preserve">Zadania w zakresie kultury fizycznej </t>
  </si>
  <si>
    <t xml:space="preserve">Kultura fizyczna </t>
  </si>
  <si>
    <t>* dotacja dla KĘPIŃSKIEGO KLUBU TENISOWEGO</t>
  </si>
  <si>
    <t>szkolenia pracowników niebędących członkami korpusu służby cywilnej</t>
  </si>
  <si>
    <t>szkolenia pracowników niebędących członkami  korpusu służby cywilnej</t>
  </si>
  <si>
    <r>
      <t xml:space="preserve">Wydatki bieżące (zadania własne)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w szczególności z kosztami stałymi zużycia energii elektrycznej w domach ludowych oraz z realizacją zadań w ramach Funduszu Sołeckiego  </t>
    </r>
  </si>
  <si>
    <t>pozostałe odsetki</t>
  </si>
  <si>
    <r>
      <t xml:space="preserve">Wydatki bieżące                                                                                                                                                                                                      * wydatki na </t>
    </r>
    <r>
      <rPr>
        <i/>
        <sz val="10"/>
        <color indexed="8"/>
        <rFont val="Arial CE"/>
        <family val="0"/>
      </rPr>
      <t xml:space="preserve">zakupy, publikacje i inne usługi związane z promocją Gminy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</si>
  <si>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sołectw, diety sołtysów,                                                                                                                                           * wydatki związane z funkcjonowaniem Straży Miejskiej                                                                                                                                                                                                                        </t>
    </r>
  </si>
  <si>
    <t>pozostałe podatki na rzecz budżetów jednostek samorządu terytorialnego</t>
  </si>
  <si>
    <r>
      <t xml:space="preserve">Wydatki bieżące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</si>
  <si>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dotacja dla STOWARZYSZENIA DZIAŁAŃ PSYCHOSPOŁECZNYCH</t>
  </si>
  <si>
    <r>
      <t xml:space="preserve">Wydatki bieżące   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związane z procesem komunalizacji mienia oraz z przygotowaniem mienia komunalnego do sprzedaży, w tym: koszty wycen, ogłoszeń w prasie, usług geodezyjnych, aktów notarialnych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</t>
    </r>
  </si>
  <si>
    <t xml:space="preserve">w tym:                                                                                              </t>
  </si>
  <si>
    <t xml:space="preserve">ubezpieczenia społeczne                                                                                                                              </t>
  </si>
  <si>
    <t>Dodatki mieszkaniowe (zadania zlecone i własne)</t>
  </si>
  <si>
    <r>
      <t xml:space="preserve">* </t>
    </r>
    <r>
      <rPr>
        <i/>
        <sz val="10"/>
        <color indexed="8"/>
        <rFont val="Arial CE"/>
        <family val="0"/>
      </rPr>
      <t xml:space="preserve">dotacja dla Kępińskiego Ośrodka Kultury w </t>
    </r>
    <r>
      <rPr>
        <i/>
        <sz val="10"/>
        <rFont val="Arial CE"/>
        <family val="0"/>
      </rPr>
      <t xml:space="preserve">Kępnie,  </t>
    </r>
  </si>
  <si>
    <r>
      <t xml:space="preserve">* </t>
    </r>
    <r>
      <rPr>
        <i/>
        <sz val="10"/>
        <color indexed="8"/>
        <rFont val="Arial CE"/>
        <family val="0"/>
      </rPr>
      <t xml:space="preserve">dotacja dla Samorządowej Biblioteki Publicznej w </t>
    </r>
    <r>
      <rPr>
        <i/>
        <sz val="10"/>
        <rFont val="Arial CE"/>
        <family val="0"/>
      </rPr>
      <t xml:space="preserve">Kępnie,  </t>
    </r>
  </si>
  <si>
    <r>
      <t xml:space="preserve">* </t>
    </r>
    <r>
      <rPr>
        <i/>
        <sz val="10"/>
        <color indexed="8"/>
        <rFont val="Arial CE"/>
        <family val="0"/>
      </rPr>
      <t xml:space="preserve">dotacja dla Muzeum Ziemi Kępińskiej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</si>
  <si>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t>opłaty z tytułu zakupu usług telekomunikacyjnych</t>
  </si>
  <si>
    <t>Inne formy wychowania przedszkolnego</t>
  </si>
  <si>
    <r>
      <t xml:space="preserve">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na pokrycie kosztów innych Gmin dot. dzieci z naszej Gminy uczęszczających do placówek wychowania przedszkolnego  położonych w tych gminach  
</t>
    </r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</si>
  <si>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</si>
  <si>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</si>
  <si>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</si>
  <si>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 xml:space="preserve">* objęcie dodatkowych udziałów w spółce "Wodociągi Kępińskie" sp. z o.o.  </t>
  </si>
  <si>
    <r>
      <t>Wydatki bieżące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remontami wiat autobusowych</t>
    </r>
  </si>
  <si>
    <r>
      <t xml:space="preserve">Wydatki bieżące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wydatki przeznaczone w szczególności na:       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- </t>
    </r>
    <r>
      <rPr>
        <i/>
        <sz val="10"/>
        <color indexed="8"/>
        <rFont val="Arial CE"/>
        <family val="0"/>
      </rPr>
      <t>zmianę planu zagospodarowania przestrzennego Gminy                                                            - koszty nadzoru autorskiego, utrzymania systemu i bazy danych na serwerze, umieszczanie nowych dokumentów planistycznych wraz z opracowaniem metadanych                                                                                                 - sporządzenie dokumentacji na potrzeby naliczenia opłaty adiacenckiej z tytułu podziału nieruchomości                                                                                                                                                       - sporządzenie dokumentacji na potrzeby ustalenie „renty planistycznej” (opłaty z tytułu wzrostu wartości na skutek zmiany miejscowego planu zagospodarowania przestrzennego)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</si>
  <si>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na utrzymanie grobów wojennych i miejsc pamięci narodowej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</si>
  <si>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wydatki przeznaczone w szczególności na:      </t>
    </r>
    <r>
      <rPr>
        <sz val="10"/>
        <color indexed="8"/>
        <rFont val="Arial CE"/>
        <family val="0"/>
      </rPr>
      <t xml:space="preserve">                                                                                -</t>
    </r>
    <r>
      <rPr>
        <i/>
        <sz val="10"/>
        <color indexed="8"/>
        <rFont val="Arial CE"/>
        <family val="0"/>
      </rPr>
      <t xml:space="preserve"> koszty funkcjonowania Urzędu, koszty bieżącego utrzymania i remontów budynków administracyjnych,                                                                                                                                                                                                  - koszty podróży służbowych i szkoleń pracowników Urzędu,                                                                                                                                                        - składki członkowskie na rzecz WOKISS i ZMP,                                                                                                                                                        - koszty ubezpieczenia mienia Gminy,                                                                                                                                                                    - odpis na ZFŚS, podatek VAT, składki na PFRON,                                                                                                                                           - wynagrodzenia i pochodne wynikające z umów o pracę oraz umów-zleceń,                                                                           - wydatki związane z przygotowaniem i dostarczeniem do podatników decyzji podatkowych, koszty związane z postępowaniami egzekucyjnymi w zakresie podatków i opłat lokalnych, wynagrodzenia prowizyjne za inkaso podatków i opłat lokalnych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</si>
  <si>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nagrody konkursowe</t>
  </si>
  <si>
    <t>wynagrodzenia osobowe pracowników</t>
  </si>
  <si>
    <t>składki na ubezpieczenia społeczne</t>
  </si>
  <si>
    <t>składki na Fundusz Pracy</t>
  </si>
  <si>
    <t>wydatki na zakupy inwestycyjne jednostek budżetowych</t>
  </si>
  <si>
    <t>wydatki inwestycyjne jednostek budżetowych</t>
  </si>
  <si>
    <r>
      <t xml:space="preserve">wynagrodzenia bezosobowe </t>
    </r>
    <r>
      <rPr>
        <i/>
        <sz val="10"/>
        <color indexed="8"/>
        <rFont val="Arial CE"/>
        <family val="0"/>
      </rPr>
      <t>(z tytułu umowy zlecenia i umowy o dzieło)</t>
    </r>
  </si>
  <si>
    <r>
      <t xml:space="preserve">różne wydatki na rzecz osób fizycznych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diety Radnych </t>
    </r>
  </si>
  <si>
    <t>wynagrodzenia agencyjno-prowizyjne</t>
  </si>
  <si>
    <t>dodatkowe wynagrodzenie roczne</t>
  </si>
  <si>
    <t>składki na Fundusz Emerytur Pomostowych</t>
  </si>
  <si>
    <r>
      <t>różne wydatki na rzecz osób fizycznych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diety sołtysów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</si>
  <si>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prowadzeniem i aktualizacją stałego rejestru wyborców oraz z zakupem urn wyborczych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</si>
  <si>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 z bieżącym funkcjonowaniem OSP</t>
    </r>
  </si>
  <si>
    <t>dotacja celowa z budżetu na finansowanie lub</t>
  </si>
  <si>
    <r>
      <t xml:space="preserve">różne wydatki na rzecz osób fizycznych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diety dla członków OSP</t>
    </r>
  </si>
  <si>
    <t>odsetki od samorządowych papierów wartościowych lub zaciągnietych przez jednostkę samorządu terytorialnego  kredytów i pożyczek</t>
  </si>
  <si>
    <t xml:space="preserve">rezerwy                                                                                                                                                                                                                 </t>
  </si>
  <si>
    <t xml:space="preserve">* rezerwy ogólna i rezerwa celowa na realizację zadań własnych z zakresu zarządzania kryzysowego             </t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</si>
  <si>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dodatki mieszkaniowe i dodatki wiejskie dla nauczycieli</t>
    </r>
  </si>
  <si>
    <t>stypendia dla uczniów</t>
  </si>
  <si>
    <t>wynagrodzenia bezosobowe</t>
  </si>
  <si>
    <t>dotacje celowe przekazane gminie na zadania bieżące</t>
  </si>
  <si>
    <t>dotacja podmiotowa z budżetu dla niepublicznej jednostki</t>
  </si>
  <si>
    <r>
      <t>wydatki osobowe niezaliczone do wynagrodzeń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pomoc zdrowotna dla nauczycieli</t>
    </r>
  </si>
  <si>
    <t>Szpitale ogólne</t>
  </si>
  <si>
    <t>doatcje celowe z budżetu na finansowanie lub dofinansowanie kosztów realizacji inwestycji i zakupów inwestycyjnych innych jednostek sektora finansów publicznych</t>
  </si>
  <si>
    <t xml:space="preserve">* Dotacja dla Szpitala w Kępnie na zakup sprzętu lub aparatury medycznej </t>
  </si>
  <si>
    <t>* dotacja dla KĘPIŃSKIEGO KLUBU AMAZONKI</t>
  </si>
  <si>
    <t>zakup usług przez jednostki samorządu terytorialnego od innych jednostek samorządu terytorialnego</t>
  </si>
  <si>
    <t>wydatki osobowe niezaliczone do wynagrodzeń</t>
  </si>
  <si>
    <t>świadczenia społeczne</t>
  </si>
  <si>
    <t>składki na ubezpieczenie zdrowotne</t>
  </si>
  <si>
    <t xml:space="preserve">inne formy pomocy dla uczniów 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</si>
  <si>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działalnością na rzecz seniorów, w tym z działalnością Rady Seniorów </t>
    </r>
  </si>
  <si>
    <r>
      <t>Wydatki bieżące 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przeznaczone w szczególności  na:                                                                                        - koszty konserwacji rowów, składki na rzecz spółek wodnych,                                                                                                                                                -  opłata za korzystanie z kanalizacji deszczowej                                                                                                                                                                                                                                                               - opłaty za wyłapywanie i hotelowanie bezdomnych zwierząt  </t>
    </r>
  </si>
  <si>
    <t xml:space="preserve">* objęcie dodatkowych udziałów w spółce "Projekt Kępno" sp. z o.o.  </t>
  </si>
  <si>
    <t>* dotacja dla Stowarzyszenia Społecznego im. MIKORY</t>
  </si>
  <si>
    <t>* dotacja dla Towarzystwa Przyjaciół Kierzna</t>
  </si>
  <si>
    <t>dotacje celowe z budżetu na finansowanie lub dofinansowanie kosztów realizacji inwestycji i zakupów inwestycyjnych innych jednostek sektora finansów publicznych</t>
  </si>
  <si>
    <t>dotacja podmiotowa z budżetu dla samorządowej instytucji kultury</t>
  </si>
  <si>
    <t>Doposażenie Urzędu Miasta i Gminy w sprzęt komputerowy i oprogramowanie</t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</si>
  <si>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umundurowanie Straży Miejskiej</t>
    </r>
  </si>
  <si>
    <t>Rozbudowa monitoringu miejskiego</t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</si>
  <si>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umundurowanie członków OSP</t>
    </r>
  </si>
  <si>
    <t>koszty emisji samorządowych papierów wartościowych oraz inne opłaty i prowizje</t>
  </si>
  <si>
    <t>zakup energii (energia elektryczna, gaz, CO, woda)</t>
  </si>
  <si>
    <r>
      <t xml:space="preserve">realizowane na podstawie porozumień (umów) między jednostkami samorządu terytorialnego                                                                                      </t>
    </r>
    <r>
      <rPr>
        <i/>
        <sz val="10"/>
        <rFont val="Arial CE"/>
        <family val="0"/>
      </rPr>
      <t>* zwrot kosztów organizacji nauki religii w Punkcie 
Katechetycznym Kościoła Zielonoświątkowego,</t>
    </r>
    <r>
      <rPr>
        <sz val="10"/>
        <rFont val="Arial CE"/>
        <family val="0"/>
      </rPr>
      <t xml:space="preserve">
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
</t>
    </r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</si>
  <si>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</t>
    </r>
  </si>
  <si>
    <t>Pomoc w zakresie dożywiania</t>
  </si>
  <si>
    <t>Rodzina</t>
  </si>
  <si>
    <r>
      <t>zakup energii</t>
    </r>
    <r>
      <rPr>
        <i/>
        <sz val="10"/>
        <rFont val="Arial CE"/>
        <family val="0"/>
      </rPr>
      <t xml:space="preserve"> (energia elektryczna, gaz, CO, woda)</t>
    </r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</si>
  <si>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* </t>
    </r>
    <r>
      <rPr>
        <i/>
        <sz val="10"/>
        <rFont val="Arial CE"/>
        <family val="0"/>
      </rPr>
      <t>zwrot przez świadczeniobiorców nienależnie pobranych świadczeń rodzinnych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</si>
  <si>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wydatki związane z bieżącym funkcjonowaniem i remontami żłobków</t>
    </r>
  </si>
  <si>
    <r>
      <t xml:space="preserve">wynagrodzenia bezosobowe </t>
    </r>
    <r>
      <rPr>
        <i/>
        <sz val="10"/>
        <rFont val="Arial CE"/>
        <family val="0"/>
      </rPr>
      <t>(z tytułu umowy zlecenia i umowy o dzieło)</t>
    </r>
  </si>
  <si>
    <t xml:space="preserve">Świadczenia rodzinne, świadczenie z funduszu alimentacyjnego oraz składki na ubezpieczenia emerytalne i rentowe z ubezpieczenia społecznego
</t>
  </si>
  <si>
    <t>Świadczenia wychowawcze (zadania zlecone i własne)</t>
  </si>
  <si>
    <t>(zadania zlecone i własne)</t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</si>
  <si>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* </t>
    </r>
    <r>
      <rPr>
        <i/>
        <sz val="10"/>
        <rFont val="Arial CE"/>
        <family val="0"/>
      </rPr>
      <t>zwrot przez świadczeniobiorców nienależnie pobranych świadczeń</t>
    </r>
  </si>
  <si>
    <t xml:space="preserve">Wydatki bieżące                                                                                                                                                                                                   </t>
  </si>
  <si>
    <t>Tworzenie i funkcjonowanie żłobków</t>
  </si>
  <si>
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 </t>
  </si>
  <si>
    <t>Działalność placówek opiekuńczo-wychowawczych</t>
  </si>
  <si>
    <t>Modernizacja oświetlenia ulic i dróg w mieście i gminie</t>
  </si>
  <si>
    <t xml:space="preserve">Objęcie dodatkowych udziałów w spółce "Oświetlenie uliczne i drogowe" sp. z o.o.  </t>
  </si>
  <si>
    <t xml:space="preserve">Dotacje celowe na likwidację niskosprawnych źródeł ciepła i zastąpienie ich źródłami proekologicznymi     </t>
  </si>
  <si>
    <r>
      <t xml:space="preserve">Wydatki bieżące, w tym: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wydatki na utrzymanie i funkcjonowanie Klubu Seniora oraz</t>
    </r>
    <r>
      <rPr>
        <sz val="10"/>
        <rFont val="Arial CE"/>
        <family val="0"/>
      </rPr>
      <t xml:space="preserve"> noclegowni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</si>
  <si>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stowarzyszeniom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dotacje na zakup umundurowania dla członków OSP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</si>
  <si>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dotacja dla STOWARZYSZENIA SENIORÓW "RAZEM"</t>
  </si>
  <si>
    <t>* dotacja dla STOWARZENIA NA RZECZ OSÓB NIEPEŁNOSPRAWNYCH I ICH RODZIN "OŁÓWEK"</t>
  </si>
  <si>
    <t>* dotacja dla Akademii Sportu CHIKARA Kępno</t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</si>
  <si>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odzież roboczą pracowników obsługi</t>
    </r>
  </si>
  <si>
    <t>Usuwanie skutków klęsk żywiołowych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</si>
  <si>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realizację projektu pn. „Skuteczne wsparcie” w ramach WRPO na lata 2014-2020 współfinansowanego ze środków Europejskiego Funduszu Społecznego 
</t>
    </r>
  </si>
  <si>
    <t>* dotacja dla KLUBU TAEKWON-DO "NIEDŹWIEDŹ"</t>
  </si>
  <si>
    <t>* dotacja dla STOWARZYSZENIA ABSOLWENTÓW I PRZYJACIÓŁ SZKOŁY W MIKORZYNIE "OTWARTE DRZWI"</t>
  </si>
  <si>
    <t>* dotacja dla FUNDACJI KULT</t>
  </si>
  <si>
    <t>Karta Dużej Rodziny (zadania zlecone)</t>
  </si>
  <si>
    <t>Wspieranie rodziny (zadania zlecone i własne)</t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</si>
  <si>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0"/>
      </rPr>
      <t>wydatki z dotacji na zadania zlecone - 19.070,94 zł,                                                                                          * wydatki na zadania własne - 10.837,25 zł,</t>
    </r>
  </si>
  <si>
    <t>Wyłączenie z produkcji gruntów rolnych</t>
  </si>
  <si>
    <r>
  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nasadzeniami drzew miododajnych</t>
    </r>
  </si>
  <si>
    <r>
      <t xml:space="preserve">Wydatki bieżące </t>
    </r>
    <r>
      <rPr>
        <sz val="10"/>
        <color indexed="8"/>
        <rFont val="Arial CE"/>
        <family val="0"/>
      </rPr>
      <t xml:space="preserve">związane w szczególności z: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utrzymaniem dróg gminnych, w tym m. in. z: remontami cząstkowymi nawierzchni, remontami oznakowania poziomego i pionowego dróg, prowadzeniem akcji "zima", regulacją drzewostanu wzdłuż dróg gminnych, wykaszaniem poboczy, kosztami administrowania strefą płatnego parkowania,                                                                                                                                               </t>
    </r>
  </si>
  <si>
    <t>Przebudowy ul. Wojska Polskiego i przyległych</t>
  </si>
  <si>
    <t>Modernizacja  ulicy Bohaterów Września od ul. Ruchu Oporu do ul. Osińskiej w Kępnie</t>
  </si>
  <si>
    <t>Dokumentacje projektowe dla dróg gminnych</t>
  </si>
  <si>
    <t>wydatki na zakup i objęcie akcji i udziałów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</si>
  <si>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kosztami administrowania budynkami komunalnymi Gminy, remontami budynków komunalnych, kosztami zarządu, utrzymania i eksploatacji zasobów Gminy we wspólnotach mieszkaniowych oraz z wynagrodzeniem wynikającym z umowy-zlecenia z przedstawicielem Gminy               we wspólnotach mieszkaniowych</t>
    </r>
  </si>
  <si>
    <t>opłaty na rzecz budżetu państwa</t>
  </si>
  <si>
    <t xml:space="preserve">różne wydatki na rzecz osób fizycznych       </t>
  </si>
  <si>
    <t>Remont, modernizacja i wyposażenie Domu Strażaka                                             w Domaninie (Fundusz Sołecki wsi Domanin)</t>
  </si>
  <si>
    <t>dotacje celowe z budzetu na finansowanie i dofinansowanie kosztów realizacji inwestycji i zakupów inwestycyjnych jednostek nie zaliczanych do sektora finansów publicznych</t>
  </si>
  <si>
    <t>Rozbudowa Szkoły Podstawowej w Krążkowach (budowa sali gimnastycznej)</t>
  </si>
  <si>
    <r>
      <t xml:space="preserve">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na pokrycie kosztów innych Gmin dot. dzieci                           z naszej Gminy uczęszczających do przedszkoli  położonych w tych gminach  
</t>
    </r>
  </si>
  <si>
    <r>
      <t xml:space="preserve">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na pokrycie kosztów innych Gmin dot. dzieci                            z naszej Gminy uczęszczających do oddziałów przedszkolnych przy szkołach podstawowych  położonych                             w tych gminach  
</t>
    </r>
  </si>
  <si>
    <t>Modernizacja i kapitalny remont stołówki szkolnej w Szkole Podstawowej Nr 2 w Kępnie</t>
  </si>
  <si>
    <t xml:space="preserve">Rozbudowa stołówek szkolnych </t>
  </si>
  <si>
    <t>Zakup busa do przewozu posiłków</t>
  </si>
  <si>
    <r>
      <t>Wydatki bieżące</t>
    </r>
    <r>
      <rPr>
        <i/>
        <sz val="10"/>
        <rFont val="Arial CE"/>
        <family val="0"/>
      </rPr>
      <t xml:space="preserve"> związane z utrzymaniem i funkcjonowaniem Środowiskowego Domu Samopomocy  w Kępnie                                                                                                                                      * wydatki z dotacji na zadanie zlecone - 281 751,81 zł,                                                                                                                  * wydatki na zadania własne - 11 510,02 zł,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</si>
  <si>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realizację projektu pn. „Razem z Szansą” w ramach WRPO na lata 2014-2020 współfinansowanego ze środków Europejskiego Funduszu Społecznego 
</t>
    </r>
  </si>
  <si>
    <r>
      <t xml:space="preserve"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             </t>
    </r>
    <r>
      <rPr>
        <i/>
        <sz val="10"/>
        <color indexed="8"/>
        <rFont val="Arial CE"/>
        <family val="0"/>
      </rPr>
      <t>*dotacja na projekt "Nowa oferta dla osób starszych i osób niepełnosprawnych z terenu miasta i gminy Kępno 2019-2021"</t>
    </r>
  </si>
  <si>
    <t>* dotacja dla STOWARZYSZENIA ANIMACJI I ROZWOJU LOKALNEGO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</si>
  <si>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na realizację projektu pn. „Nowa oferta dla osób starszych i osób niepełnosprawnych z terenu miasta i gminy Kępno 2019-2021” w ramach WRPO na lata 2014-2020 współfinansowanego ze środków Europejskiego Funduszu Społecznego 
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</si>
  <si>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na realizację projektu pn. „Razem z Szansą - wzrost dostępności usług opiekuńczych i wsparcie opiekunów faktycznych w Gminie Kępno” w ramach WRPO na lata 2014-2020 współfinansowanego ze środków Europejskiego Funduszu Społecznego 
</t>
    </r>
  </si>
  <si>
    <t xml:space="preserve">Składki na ubezpieczenia zdrowotne opłacane za osoby pobierające niektóre świadczenia rodzinne, zgodnie                    z przepisami ustawy o świadczeniach rodzinnych oraz                      za osoby pobierające zasiłki dla opiekunów, zgodnie                                                    z przepisami ustawy z dnia 4 kwietnia 2014 roku                                           o ustaleniu i wypłacie zasiłków dla opiekunów                                                               (zadania zlecone) </t>
  </si>
  <si>
    <t xml:space="preserve">składki na ubezpieczenie zdrowotne   </t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</si>
  <si>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 wydatki dotyczące zagospodarowania odpadów komunalnych  </t>
    </r>
  </si>
  <si>
    <t>Ochrona powietrza atmosferycznego i klimatu</t>
  </si>
  <si>
    <r>
      <t xml:space="preserve">Wydatki bieżące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zakup i montaż czujników jakości powietrza  </t>
    </r>
  </si>
  <si>
    <t>Pozostałe działania związane z gospodarką odpadami</t>
  </si>
  <si>
    <t>Rewitalizacja zdegradowanego fizycznie, społecznie                      i gospodarczo obszaru rynku i okolic w Kępnie poprzez realizację wybranych celów inwestycyjnych wskazanych                            w Lokalnym Programie Rewitalizacji</t>
  </si>
  <si>
    <t>Rewitalizacja zdegradowanego fizycznie, społecznie                            i   gospodarczo obszaru rynku i okolic w Kępnie poprzez realizację wybranych celów inwestycyjnych wskazanych                           w Lokalnym Programie Rewitalizacji</t>
  </si>
  <si>
    <t>* dotacja dla KGW w Hanulinie</t>
  </si>
  <si>
    <t>Dotacja celowa dla Kępińskiego Ośrodka Kultury na "Małe kino społecznościowe szansą na rozwój zasobów kultury województwa wielkopolskiego" (Kino za Rogiem)</t>
  </si>
  <si>
    <t>Dotacja celowa dla Samorządowej Biblioteki Publicznej w Kępnie na przebudowę budynku biblioteki samorządowej w Kępnie wraz z zagospodarowaniem terenu</t>
  </si>
  <si>
    <t>Realizacja porozumienia zawartego z Generalną Dyrekcją Dróg Krajowych i Autostrad w sprawie wspólnej realizacji ścieżki pieszo-rowerowej wzdłuż DK nr 11 na odcinku Kliny-Przybyszów</t>
  </si>
  <si>
    <t>Drogi publiczne krajowe</t>
  </si>
  <si>
    <t xml:space="preserve">Drogi publiczne powiatowe </t>
  </si>
  <si>
    <t>dotacja celowa na pomoc finansową udzielaną między jednostkami samorządu terytorialnego na dofinansowanie własnych zadań inwestycyjnych i zakupów inwestycyjnych</t>
  </si>
  <si>
    <t>Dotacja celowa dla Powiatu Kępińskiego na realizację zadania inwestycyjnego pn. „Przebudowa ul. Dworcowej w Kępnie ”</t>
  </si>
  <si>
    <t>Wymiana wiaty autobusowej w Borku Mielęckim</t>
  </si>
  <si>
    <t>Budowa ul. Piłsudskiego w Kępnie</t>
  </si>
  <si>
    <t>Przebudowa ul. Nowowiejskiego w Kępnie - etap II</t>
  </si>
  <si>
    <t>Przebudowa ul. Armii Krajowej w Kępnie</t>
  </si>
  <si>
    <t>Budowa drogi do ZZO Olszowa –II etap</t>
  </si>
  <si>
    <t>Budowa dróg w Mikorzynie</t>
  </si>
  <si>
    <t xml:space="preserve">Wykonanie zjazdu z drogi powiatowej na Ośrodek Wypoczynkowy w Mikorzynie  </t>
  </si>
  <si>
    <t>Utwardzenie oraz budowa oświetlenia ul. Sosnowej i Świerkowej w Klinach I etap dokumentacja techniczna</t>
  </si>
  <si>
    <t>Wybudowanie drogi asfaltowej od posesji nr 114 do posesji nr 110 na odcinku 150 mb oraz drogi asfaltowej o dł. ok. 150 mb od posesji nr 84 do posesji nr 81a w Kierznie</t>
  </si>
  <si>
    <t>Dokończenie chodnika przy ul. Koralowej                                                                (Fundusz Sołecki wsi Olszowa)</t>
  </si>
  <si>
    <t>Chodnik przy Szkole Podstawowej w Świbie                                                                                  (Fundusz Sołecki wsi Świba)</t>
  </si>
  <si>
    <t>Fundusz Dopłat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</si>
  <si>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dopłatami do czynszu za najem mieszkania  z Funduszu Dopłat, o którym mowa w ustawie                 z dnia 5 grudnia 2002 r. o dopłatach do oprocentowania kredytów mieszkaniowych o stałej stopie procentowej        </t>
    </r>
  </si>
  <si>
    <t xml:space="preserve">Wykup nieruchomości, w tym   w celu regulacji stanu prawnego gruntów zajętych pod drogi gminne oraz wykup gruntów na poszerzenie dróg istniejących, </t>
  </si>
  <si>
    <t>Nabycie pozostałych udziałów w nieruchomości położonej w Kępnie (koło basenu), oznaczonej jako dz. nr 1562</t>
  </si>
  <si>
    <t>Termomodernizacja dla budynku wielorodzinnego znajdującego się przy ul. Solidarności 8a w Kępnie</t>
  </si>
  <si>
    <t xml:space="preserve">różne wydatki na rzecz osób fizycznych                                                                                                                                                                   </t>
  </si>
  <si>
    <t>zakup usług obejmujących tłumaczenia</t>
  </si>
  <si>
    <t>różnice kursowe</t>
  </si>
  <si>
    <t>Wybory Prezydenta Rzeczypospolitej Polskiej</t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</si>
  <si>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przygotowaniem i przeprowadzeniem wyborów Prezydenta Rzeczypospolitej Polskiej, zarządzonych na dzień 28 czerwca 2020 r. </t>
    </r>
  </si>
  <si>
    <t>Zarządzanie kryzysowe</t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</si>
  <si>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 z przeciwdziałaniem COVID-19</t>
    </r>
  </si>
  <si>
    <t xml:space="preserve">wydatki osobowe niezaliczone do wynagrodzeń                                                                                                                                                          </t>
  </si>
  <si>
    <t xml:space="preserve">różne wydatki na rzecz osób fizycznych                                                                                                                                                                                      </t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</si>
  <si>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na świadczenie rekompensujące utracone wynagrodzenie w czasie odbywania ćwiczeń wojskowych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</si>
  <si>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zaciągniętych przez Gminę kredytów i pożyczek oraz wyemitowanych obligacji komunalnych</t>
    </r>
  </si>
  <si>
    <t>Montaż monitoringu w Szkole Podstawowej Nr 3 w Kępnie</t>
  </si>
  <si>
    <t>Budowa bieżni prostej i skoczni do skoku w dal w Szkole Podstawowej w Myjomicach</t>
  </si>
  <si>
    <t>Termomodernizacja budynku Szkoły Podstawowej w Myjomicach wraz z modernizacją oświetlenia wewnętrznego i montażem OZE</t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</si>
  <si>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</t>
    </r>
    <r>
      <rPr>
        <sz val="10"/>
        <color indexed="53"/>
        <rFont val="Arial CE"/>
        <family val="0"/>
      </rPr>
      <t xml:space="preserve"> </t>
    </r>
  </si>
  <si>
    <t>odsetki od dotacji oraz płatności: wykorzystanych niezgodnie z przeznaczeniem lub wykorzystanych z naruszeniem procedur, o których mowa w art. 184 ustawy, pobranych nienależnie lub  w nadmiernej wysokości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</si>
  <si>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realizację projektu pn. „Rozwój oferty przedszkolnej na obszarach wiejskich Gminy Kępno” </t>
    </r>
  </si>
  <si>
    <t>Zagospodarowanie terenu wokół Przedszkola Samorządowego Nr 2 w Kępnie: "Kolorowa i bezpieczna przestrzeń wokół nas" (Budżet Obywatelski)</t>
  </si>
  <si>
    <t>Zakup pieca CO do Przedszkola Samorządowego w Mikorzynie</t>
  </si>
  <si>
    <t>Zakup zmywarki do termosów do stołówki szkolnej w Szkole Podstawowej Nr 1 w Kępnie</t>
  </si>
  <si>
    <t>Zakup patelni elektrycznej do stołówki szkolnej w Szkole Podstawowej Nr 1 w Kępnie</t>
  </si>
  <si>
    <t>Zapewnienie uczniom prawa do bezpłatnego dostępu do podręczników, materiałów edukacyjnych lub materiałów ćwiczeniowych (zadanie zlecone)</t>
  </si>
  <si>
    <r>
      <t xml:space="preserve">Wydatki bieżące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*wydatki na realizację projektu  grantowego pn. „Zdalna Szkoła – wsparcie Ogólnopolskiej Sieci Edukacyjnej w systemie kształcenia zdalnego” współfinansowanego ze środków Europejskiego Funduszu Społecznego w ramach Programu Operacyjnego Polska Cyfrowa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</si>
  <si>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dotacja celowa z budżetu dla pozostałych jednostek zaliczanych do sektora finansów publicznych</t>
  </si>
  <si>
    <t>* Dotacja dla Szpitala w Kępnie na zakup sprzętu ochrony osobistej i indywidualnej, środków do dezynfekcji oraz niezbędnej aparatury medycznej na potrzeby udzielania świadczeń zdrowotnych związanych ze zwalcza  niem                        COVID-19   - 20 000,00 zł                                                            * Dotacja dla Wojewódzkiego Specjalistycznego Zespołu Zakładów Opieki Zdrowotnej Chorób Płuc i Gruźlicy w Wolicy k/ Kalisza na zakup sprzętu ochrony osobistej i indywidualnej, środków do dezynfekcji oraz niezbędnej aparatury medycznej na potrzeby udzielania świadczeń zdrowotnych związanych ze zwalczaniem COVID-19                                                                       - 10 000,00 zł</t>
  </si>
  <si>
    <t>Przebudowa i termomodernizacja  budynku Gminnego Ośrodka Wsparcia Rodziny w Kryzysie  i stołówki szkolnej w Mianowicach oraz modernizacja oświetlenia wewnętrznego i montaż OZE</t>
  </si>
  <si>
    <t xml:space="preserve">Zakup laptopa dla Pełnomocnika 
Burmistrza ds. PiRPA 
</t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</si>
  <si>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wydatki z dotacji na zadania zlecone , związane z wypłatą dodatków energetycznych - 1 068,53 zł,   </t>
    </r>
    <r>
      <rPr>
        <sz val="10"/>
        <rFont val="Arial CE"/>
        <family val="0"/>
      </rPr>
      <t xml:space="preserve">                                                                                       *</t>
    </r>
    <r>
      <rPr>
        <i/>
        <sz val="10"/>
        <rFont val="Arial CE"/>
        <family val="0"/>
      </rPr>
      <t xml:space="preserve"> wydatki na zadania własne - 171 496,06 zł,</t>
    </r>
  </si>
  <si>
    <r>
      <t xml:space="preserve">Wydatki bieżące,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utrzymanie i funkcjonowanie MGOPS , w tym                                             </t>
    </r>
    <r>
      <rPr>
        <sz val="10"/>
        <color indexed="8"/>
        <rFont val="Arial CE"/>
        <family val="0"/>
      </rPr>
      <t xml:space="preserve">    - wydatki z dotacji na zadania zlecone - 8 363,07 zł,                                                                                         -  wydatki na zadania własne - 1 054 928,51 zł,                                                                          </t>
    </r>
  </si>
  <si>
    <r>
      <rPr>
        <sz val="10"/>
        <rFont val="Arial CE"/>
        <family val="0"/>
      </rPr>
      <t xml:space="preserve">Wydatki bieżące,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* wydatki z dotacji na zadania zlecone - 65 238,00 zł,                                                                                          * wydatki na zadania własne - 524 690,40 zł,</t>
    </r>
  </si>
  <si>
    <r>
      <t xml:space="preserve">Wydatki bieżące:                                                                    </t>
    </r>
    <r>
      <rPr>
        <i/>
        <sz val="10"/>
        <rFont val="Arial CE"/>
        <family val="0"/>
      </rPr>
      <t>* wydatki związane z realizacją Rządowego Programu 500+                               z dotacji na zadanie zlecone - 14 211 894,26 zł,                                                                                                                  * wydatki na zadania własne - 7 858,22 zł,</t>
    </r>
    <r>
      <rPr>
        <sz val="10"/>
        <rFont val="Arial CE"/>
        <family val="0"/>
      </rPr>
      <t xml:space="preserve">                                                                    </t>
    </r>
  </si>
  <si>
    <r>
      <t xml:space="preserve">Wydatki bieżące:                                                                     * </t>
    </r>
    <r>
      <rPr>
        <i/>
        <sz val="10"/>
        <rFont val="Arial CE"/>
        <family val="0"/>
      </rPr>
      <t>wydatki z dotacji na zadanie zlecone - 4 107 569,85 zł,                                                                                                                  * wydatki na zadania własne - 64 443,57 zł,</t>
    </r>
  </si>
  <si>
    <r>
      <t>Wydatki bieżące:                                                                     *</t>
    </r>
    <r>
      <rPr>
        <i/>
        <sz val="10"/>
        <rFont val="Arial CE"/>
        <family val="0"/>
      </rPr>
      <t xml:space="preserve"> wydatki z dotacji na zadanie zlecone na realizację programu „Dobry start”. - 0,00 zł,        </t>
    </r>
    <r>
      <rPr>
        <sz val="10"/>
        <rFont val="Arial CE"/>
        <family val="0"/>
      </rPr>
      <t xml:space="preserve">                                                                                                          * </t>
    </r>
    <r>
      <rPr>
        <i/>
        <sz val="10"/>
        <rFont val="Arial CE"/>
        <family val="0"/>
      </rPr>
      <t>wydatki na zadania własne - 71 497,21 zł,</t>
    </r>
  </si>
  <si>
    <t xml:space="preserve">  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</si>
  <si>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realizację projektu pn. „Zależy nam właśnie na Was - wsparcie dla osób niepełnosprawnych z terenu miasta i gminy Kępno” w ramach WRPO na lata 2014-2020 współfinansowanego ze środków Europejskiego Funduszu Społecznego 
</t>
    </r>
  </si>
  <si>
    <t>Budowa ścieżek w małym parku przy szpitalu</t>
  </si>
  <si>
    <t>Zagospodarowanie i modernizacja parku w Hanulinie                                                                         (Budżet Obywatelski)</t>
  </si>
  <si>
    <t>Urządzenie skweru przy skrzyżowaniu ulic: Aleje Marcinkowskiego, Sportowej i Tysiąclecia</t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</si>
  <si>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 wydatki na usuwanie azbestu oraz na monitoring mogielnika w Przybyszowie</t>
    </r>
  </si>
  <si>
    <t>Budowa placu zabaw (działka nr 99)                                                                          (Fundusz Sołecki wsi Borek Mielęcki)</t>
  </si>
  <si>
    <t>Zakup i montaż siłowni zewnętrznej                                                                                                           (Fundusz Sołecki wsi Rzetnia)</t>
  </si>
  <si>
    <t>Budowa altany grillowej "Zielony Zakątek" w Krążkowach                                             (Budzet obywatelski)</t>
  </si>
  <si>
    <t>Budowa wiaty grillowej - etap II                                                                                                                             (Fundusz Sołecki wsi Mechnice)</t>
  </si>
  <si>
    <t>Ogrzewanie Domu Ludowego w Osinach                                                                                                                                              (Fundusz Sołecki wsi Osiny)</t>
  </si>
  <si>
    <t>Doposażenie i modernizacja Domu Ludowego w Klinach (Fundusz Sołecki wsi Kliny)</t>
  </si>
  <si>
    <t>* dotacja dla RG LZS</t>
  </si>
  <si>
    <t>* dotacja dla  KLUBU PIŁKARSKI KRĄŻKOWY</t>
  </si>
  <si>
    <t>* dotacja dla KLUBU JU-JITSU MOHIKAN</t>
  </si>
  <si>
    <t>Sprawozdanie z wykonania budżetu Gminy Kępno za 2020 rok - WYDATKI</t>
  </si>
  <si>
    <t>Remont Świetlicy Wiejskiej w Klinach</t>
  </si>
  <si>
    <t>Budowa drogi gminnej od ul. Przemysłowej do drogi wojewódzkiej nr 482 wraz z instalacjami</t>
  </si>
  <si>
    <t>Wykonanie przełożenia chodnika z kostki brukowej przy drodze gminnej w miejscowości Mikorzyn oraz montaż 2 studzienek deszczowych(Fundusz Sołecki wsi Mikorzyn)</t>
  </si>
  <si>
    <t>niewłaściwe obciążenia</t>
  </si>
  <si>
    <t>E-usługi publiczne dla mieszkańców Miasta i Gminy Kępno”,</t>
  </si>
  <si>
    <t>Spis powszechny i inne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</si>
  <si>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spis rolny</t>
    </r>
  </si>
  <si>
    <t xml:space="preserve">wydatki osobowe niezaliczone do wynagrodzeń                                                                                                                                                           </t>
  </si>
  <si>
    <t>nagrody o charakterze szczególnym niezaliczone do wynagrodzeń</t>
  </si>
  <si>
    <t>Promocja jednostek samorządu terytorialnego</t>
  </si>
  <si>
    <t>Komendy powiatowe Państwowej Straży Pożarnej</t>
  </si>
  <si>
    <t>Wpłaty jednostek na państwowy fundusz celowy</t>
  </si>
  <si>
    <t xml:space="preserve">Wydatki bieżące                                                                                                                                                                                                    </t>
  </si>
  <si>
    <r>
      <rPr>
        <i/>
        <sz val="10"/>
        <rFont val="Arial CE"/>
        <family val="0"/>
      </rPr>
      <t>* wpłata na Wojewódzki Fundusz Wsparcia  Państwowej Straży Pożarnej Komendy Wojewódzkiej Państwowej Straży Pożarnej w Poznaniu z przeznaczeniem na zakup ubrań specjalnych dla Komendy Powiatowej Państwowej Straży Pożarnej w Kępnie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</si>
  <si>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Dotacja na zakup sprzętu hydraulicznego dla OSP Myjomice-Ostrówiec z dofinansowaniem ze środków MSWiA                                                    </t>
  </si>
  <si>
    <t>Modernizacja dziedzińca Szkoły Podstawowej Nr 3 w Kępnie</t>
  </si>
  <si>
    <t>Przebudowa Szkoły Podstawowej nr 3 w Kępnie</t>
  </si>
  <si>
    <t xml:space="preserve">Objęcie dodatkowych udziałów w spółce "ZZO Olszowa" sp. z o.o.  </t>
  </si>
  <si>
    <r>
      <t xml:space="preserve">spłata zobowiązań jednostek samorządu terytorialnego zaliczanych do tytułu dłużnego – kredyty i pożyczki, o którym mowa w art. 72 ust. 1 pkt 2 ustawy                            </t>
    </r>
    <r>
      <rPr>
        <i/>
        <sz val="10"/>
        <color indexed="8"/>
        <rFont val="Arial CE"/>
        <family val="0"/>
      </rPr>
      <t>* wydatki na podstawie umowy o dzierżawę pojemników na odpady komunalne</t>
    </r>
  </si>
  <si>
    <t>Modernizacja skweru Lipowego przy ul. Lipowej w Kępnie (wydatki niewygasające)</t>
  </si>
  <si>
    <t>Termomodernizacja dla budynku Przedszkola Samorządowego nr 5 w Kępnie i Szkoły Podstawowej w Mikorzynie( w tym wydatki niewygasające 410 124,99 zł)</t>
  </si>
  <si>
    <t>Oświetlenie ścieżki dla pieszych - chodnik w Świbie                                                            (Fundusz Sołecki wsi Świba)</t>
  </si>
  <si>
    <t>Ogrzewanie Domu Ludowego w Osinach                                                                                                                                              (wydatki niewygasające)</t>
  </si>
  <si>
    <t>Wykonanie ogrodzenia przy sali - Dom Ludowy                                                           (Fundusz Sołecki wsi Kierzno)</t>
  </si>
  <si>
    <t>Budowa lodowiska i pawilonu sportowego przy boisku sportowym w Kępnie</t>
  </si>
  <si>
    <t>Budowa i wyposażenie toru rowerowego - tzw. Pumptrack'a</t>
  </si>
  <si>
    <t>Skwer Sportowy im. Jana Pawła II przy ul. Nowowiejskiego w Kępnie</t>
  </si>
  <si>
    <t>Zagospodarowanie terenu za boiskiem                            (Fundusz Sołecki wsi Krążkowy)</t>
  </si>
  <si>
    <t>Zagospodarowanie terenu sportowo - rekreacyjnego przy Szkole Podstawowej (Fundusz Sołecki wsi Olszowa)</t>
  </si>
  <si>
    <t>* dotacja dla UKS AKADEMIA PIŁKARSKA PIOTRA REISSA</t>
  </si>
  <si>
    <t xml:space="preserve">Wykonanie przyłącza kanalizacyjnego do Przedszkola Samorządowego w Mikorzynie  </t>
  </si>
  <si>
    <t>* dotacje dla STOWARZYSZENIA PIŁKI RĘCZNEJ KĘPNO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</si>
</sst>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\ \);\(&quot;$&quot;#,##0\)"/>
    <numFmt numFmtId="167" formatCode="&quot;$&quot;#,##0\ \);[Red]\(&quot;$&quot;#,##0\)"/>
    <numFmt numFmtId="168" formatCode="&quot;$&quot;#,##0.00\ \);\(&quot;$&quot;#,##0.00\)"/>
    <numFmt numFmtId="169" formatCode="&quot;$&quot;#,##0.00\ \);[Red]\(&quot;$&quot;#,##0.00\)"/>
    <numFmt numFmtId="170" formatCode="\(&quot;$&quot;* #,##0\ \);\ \(&quot;$&quot;* \(#,##0\);\ \(&quot;$&quot;* &quot;-&quot;\ \);\ \(@\ \)"/>
    <numFmt numFmtId="171" formatCode="\(* #,##0\ \);\ \(* \(#,##0\);\ \(* &quot;-&quot;\ \);\ \(@\ \)"/>
    <numFmt numFmtId="172" formatCode="\(&quot;$&quot;* #,##0.00\ \);\ \(&quot;$&quot;* \(#,##0.00\);\ \(&quot;$&quot;* &quot;-&quot;??\ \);\ \(@\ \)"/>
    <numFmt numFmtId="173" formatCode="\(* #,##0.00\ \);\ \(* \(#,##0.00\);\ \(* &quot;-&quot;??\ \);\ \(@\ \)"/>
    <numFmt numFmtId="174" formatCode="000"/>
    <numFmt numFmtId="175" formatCode="??,???,??0.00"/>
    <numFmt numFmtId="176" formatCode="00000"/>
    <numFmt numFmtId="177" formatCode="????"/>
    <numFmt numFmtId="178" formatCode="?,???,??0.00"/>
    <numFmt numFmtId="179" formatCode="?,??0.00"/>
    <numFmt numFmtId="180" formatCode="??,??0.00"/>
    <numFmt numFmtId="181" formatCode="??0.00"/>
    <numFmt numFmtId="182" formatCode="???"/>
    <numFmt numFmtId="183" formatCode="?????"/>
    <numFmt numFmtId="184" formatCode="???,??0.00"/>
    <numFmt numFmtId="185" formatCode="?"/>
    <numFmt numFmtId="186" formatCode="?0.00"/>
    <numFmt numFmtId="187" formatCode="??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  <numFmt numFmtId="192" formatCode="#,##0.00\ &quot;zł&quot;"/>
    <numFmt numFmtId="193" formatCode="#,##0.0"/>
  </numFmts>
  <fonts count="5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10"/>
      <name val="Arial CE"/>
      <family val="0"/>
    </font>
    <font>
      <sz val="10"/>
      <color indexed="53"/>
      <name val="Arial CE"/>
      <family val="0"/>
    </font>
    <font>
      <sz val="10"/>
      <color indexed="53"/>
      <name val="Arial"/>
      <family val="2"/>
    </font>
    <font>
      <i/>
      <sz val="10"/>
      <color indexed="5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2"/>
      <color indexed="8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8"/>
      </right>
      <top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724">
    <xf numFmtId="0" fontId="0" fillId="0" borderId="0" xfId="0" applyAlignment="1">
      <alignment/>
    </xf>
    <xf numFmtId="0" fontId="3" fillId="0" borderId="10" xfId="42" applyFont="1" applyFill="1" applyBorder="1">
      <alignment/>
      <protection/>
    </xf>
    <xf numFmtId="0" fontId="3" fillId="0" borderId="11" xfId="42" applyFont="1" applyFill="1" applyBorder="1">
      <alignment/>
      <protection/>
    </xf>
    <xf numFmtId="0" fontId="3" fillId="0" borderId="12" xfId="42" applyFont="1" applyFill="1" applyBorder="1">
      <alignment/>
      <protection/>
    </xf>
    <xf numFmtId="0" fontId="3" fillId="0" borderId="0" xfId="42" applyFont="1" applyFill="1" applyBorder="1">
      <alignment/>
      <protection/>
    </xf>
    <xf numFmtId="0" fontId="3" fillId="0" borderId="0" xfId="42" applyFont="1" applyFill="1">
      <alignment/>
      <protection/>
    </xf>
    <xf numFmtId="0" fontId="3" fillId="0" borderId="13" xfId="42" applyFont="1" applyFill="1" applyBorder="1">
      <alignment/>
      <protection/>
    </xf>
    <xf numFmtId="0" fontId="3" fillId="0" borderId="14" xfId="42" applyFont="1" applyFill="1" applyBorder="1">
      <alignment/>
      <protection/>
    </xf>
    <xf numFmtId="0" fontId="3" fillId="0" borderId="15" xfId="42" applyFont="1" applyFill="1" applyBorder="1">
      <alignment/>
      <protection/>
    </xf>
    <xf numFmtId="0" fontId="3" fillId="0" borderId="16" xfId="42" applyFont="1" applyFill="1" applyBorder="1">
      <alignment/>
      <protection/>
    </xf>
    <xf numFmtId="0" fontId="4" fillId="0" borderId="0" xfId="42" applyFont="1" applyFill="1" applyBorder="1">
      <alignment/>
      <protection/>
    </xf>
    <xf numFmtId="0" fontId="4" fillId="0" borderId="0" xfId="42" applyFont="1" applyFill="1">
      <alignment/>
      <protection/>
    </xf>
    <xf numFmtId="0" fontId="3" fillId="0" borderId="17" xfId="42" applyFont="1" applyFill="1" applyBorder="1">
      <alignment/>
      <protection/>
    </xf>
    <xf numFmtId="0" fontId="3" fillId="0" borderId="18" xfId="42" applyFont="1" applyFill="1" applyBorder="1">
      <alignment/>
      <protection/>
    </xf>
    <xf numFmtId="0" fontId="3" fillId="0" borderId="19" xfId="42" applyFont="1" applyFill="1" applyBorder="1">
      <alignment/>
      <protection/>
    </xf>
    <xf numFmtId="0" fontId="1" fillId="0" borderId="0" xfId="42" applyFont="1" applyFill="1" applyBorder="1" applyAlignment="1">
      <alignment horizontal="left" vertical="top"/>
      <protection/>
    </xf>
    <xf numFmtId="185" fontId="1" fillId="0" borderId="0" xfId="42" applyNumberFormat="1" applyFont="1" applyFill="1" applyBorder="1" applyAlignment="1">
      <alignment horizontal="left" vertical="top"/>
      <protection/>
    </xf>
    <xf numFmtId="0" fontId="4" fillId="0" borderId="0" xfId="42" applyFont="1" applyFill="1" applyBorder="1" applyAlignment="1">
      <alignment horizontal="center"/>
      <protection/>
    </xf>
    <xf numFmtId="0" fontId="4" fillId="0" borderId="0" xfId="42" applyFont="1" applyFill="1" applyAlignment="1">
      <alignment horizontal="center"/>
      <protection/>
    </xf>
    <xf numFmtId="0" fontId="5" fillId="0" borderId="20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 wrapText="1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center" vertical="top"/>
      <protection/>
    </xf>
    <xf numFmtId="176" fontId="7" fillId="0" borderId="12" xfId="42" applyNumberFormat="1" applyFont="1" applyFill="1" applyBorder="1" applyAlignment="1">
      <alignment horizontal="left" vertical="top"/>
      <protection/>
    </xf>
    <xf numFmtId="0" fontId="7" fillId="0" borderId="23" xfId="42" applyFont="1" applyFill="1" applyBorder="1" applyAlignment="1">
      <alignment horizontal="left" vertical="top" wrapText="1"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3" fillId="0" borderId="24" xfId="42" applyNumberFormat="1" applyFont="1" applyFill="1" applyBorder="1" applyAlignment="1">
      <alignment vertical="top"/>
      <protection/>
    </xf>
    <xf numFmtId="0" fontId="0" fillId="0" borderId="18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8" fillId="0" borderId="23" xfId="42" applyFont="1" applyFill="1" applyBorder="1" applyAlignment="1">
      <alignment horizontal="left" vertical="top" wrapText="1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0" fontId="8" fillId="0" borderId="25" xfId="42" applyFont="1" applyFill="1" applyBorder="1" applyAlignment="1">
      <alignment horizontal="left" vertical="top" wrapText="1"/>
      <protection/>
    </xf>
    <xf numFmtId="175" fontId="8" fillId="0" borderId="10" xfId="42" applyNumberFormat="1" applyFont="1" applyFill="1" applyBorder="1" applyAlignment="1">
      <alignment horizontal="right" vertical="top"/>
      <protection/>
    </xf>
    <xf numFmtId="177" fontId="8" fillId="0" borderId="14" xfId="42" applyNumberFormat="1" applyFont="1" applyFill="1" applyBorder="1" applyAlignment="1">
      <alignment horizontal="left" vertical="top"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0" xfId="42" applyFont="1" applyFill="1">
      <alignment/>
      <protection/>
    </xf>
    <xf numFmtId="4" fontId="9" fillId="0" borderId="24" xfId="42" applyNumberFormat="1" applyFont="1" applyFill="1" applyBorder="1" applyAlignment="1">
      <alignment vertical="top"/>
      <protection/>
    </xf>
    <xf numFmtId="179" fontId="7" fillId="0" borderId="11" xfId="42" applyNumberFormat="1" applyFont="1" applyFill="1" applyBorder="1" applyAlignment="1">
      <alignment horizontal="right" vertical="top"/>
      <protection/>
    </xf>
    <xf numFmtId="179" fontId="8" fillId="0" borderId="15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179" fontId="8" fillId="0" borderId="13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8" fillId="0" borderId="26" xfId="42" applyFont="1" applyFill="1" applyBorder="1" applyAlignment="1">
      <alignment horizontal="left" vertical="top" wrapText="1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180" fontId="7" fillId="0" borderId="11" xfId="42" applyNumberFormat="1" applyFont="1" applyFill="1" applyBorder="1" applyAlignment="1">
      <alignment horizontal="right" vertical="top"/>
      <protection/>
    </xf>
    <xf numFmtId="4" fontId="3" fillId="0" borderId="22" xfId="42" applyNumberFormat="1" applyFont="1" applyFill="1" applyBorder="1" applyAlignment="1">
      <alignment vertical="top"/>
      <protection/>
    </xf>
    <xf numFmtId="0" fontId="0" fillId="0" borderId="27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180" fontId="8" fillId="0" borderId="15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8" fillId="0" borderId="28" xfId="42" applyFont="1" applyFill="1" applyBorder="1" applyAlignment="1">
      <alignment horizontal="left" vertical="top" wrapText="1"/>
      <protection/>
    </xf>
    <xf numFmtId="4" fontId="0" fillId="0" borderId="22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29" xfId="42" applyFont="1" applyFill="1" applyBorder="1">
      <alignment/>
      <protection/>
    </xf>
    <xf numFmtId="177" fontId="8" fillId="0" borderId="29" xfId="42" applyNumberFormat="1" applyFont="1" applyFill="1" applyBorder="1" applyAlignment="1">
      <alignment horizontal="left" vertical="top"/>
      <protection/>
    </xf>
    <xf numFmtId="0" fontId="8" fillId="0" borderId="30" xfId="42" applyFont="1" applyFill="1" applyBorder="1" applyAlignment="1">
      <alignment horizontal="left" vertical="top" wrapText="1"/>
      <protection/>
    </xf>
    <xf numFmtId="177" fontId="8" fillId="0" borderId="12" xfId="42" applyNumberFormat="1" applyFont="1" applyFill="1" applyBorder="1" applyAlignment="1">
      <alignment horizontal="left" vertical="top"/>
      <protection/>
    </xf>
    <xf numFmtId="179" fontId="8" fillId="0" borderId="11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181" fontId="8" fillId="0" borderId="11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Border="1" applyAlignment="1">
      <alignment vertical="top"/>
      <protection/>
    </xf>
    <xf numFmtId="0" fontId="0" fillId="0" borderId="0" xfId="42" applyFont="1" applyFill="1" applyBorder="1" applyAlignment="1">
      <alignment wrapText="1"/>
      <protection/>
    </xf>
    <xf numFmtId="4" fontId="4" fillId="0" borderId="0" xfId="42" applyNumberFormat="1" applyFont="1" applyFill="1" applyBorder="1" applyAlignment="1">
      <alignment horizontal="center" vertical="top"/>
      <protection/>
    </xf>
    <xf numFmtId="0" fontId="0" fillId="0" borderId="14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9" fillId="0" borderId="33" xfId="42" applyFont="1" applyFill="1" applyBorder="1">
      <alignment/>
      <protection/>
    </xf>
    <xf numFmtId="183" fontId="7" fillId="0" borderId="34" xfId="42" applyNumberFormat="1" applyFont="1" applyFill="1" applyBorder="1" applyAlignment="1">
      <alignment horizontal="left" vertical="top"/>
      <protection/>
    </xf>
    <xf numFmtId="178" fontId="7" fillId="0" borderId="11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178" fontId="8" fillId="0" borderId="15" xfId="42" applyNumberFormat="1" applyFont="1" applyFill="1" applyBorder="1" applyAlignment="1">
      <alignment horizontal="right" vertical="top"/>
      <protection/>
    </xf>
    <xf numFmtId="184" fontId="8" fillId="0" borderId="13" xfId="42" applyNumberFormat="1" applyFont="1" applyFill="1" applyBorder="1" applyAlignment="1">
      <alignment horizontal="right" vertical="top"/>
      <protection/>
    </xf>
    <xf numFmtId="0" fontId="9" fillId="0" borderId="36" xfId="42" applyFont="1" applyFill="1" applyBorder="1">
      <alignment/>
      <protection/>
    </xf>
    <xf numFmtId="184" fontId="7" fillId="0" borderId="11" xfId="42" applyNumberFormat="1" applyFont="1" applyFill="1" applyBorder="1" applyAlignment="1">
      <alignment horizontal="right" vertical="top"/>
      <protection/>
    </xf>
    <xf numFmtId="184" fontId="8" fillId="0" borderId="15" xfId="42" applyNumberFormat="1" applyFont="1" applyFill="1" applyBorder="1" applyAlignment="1">
      <alignment horizontal="right" vertical="top"/>
      <protection/>
    </xf>
    <xf numFmtId="183" fontId="7" fillId="0" borderId="16" xfId="42" applyNumberFormat="1" applyFont="1" applyFill="1" applyBorder="1" applyAlignment="1">
      <alignment horizontal="left" vertical="top"/>
      <protection/>
    </xf>
    <xf numFmtId="0" fontId="7" fillId="0" borderId="26" xfId="42" applyFont="1" applyFill="1" applyBorder="1" applyAlignment="1">
      <alignment horizontal="left" vertical="top" wrapText="1"/>
      <protection/>
    </xf>
    <xf numFmtId="179" fontId="7" fillId="0" borderId="15" xfId="42" applyNumberFormat="1" applyFont="1" applyFill="1" applyBorder="1" applyAlignment="1">
      <alignment horizontal="right" vertical="top"/>
      <protection/>
    </xf>
    <xf numFmtId="0" fontId="0" fillId="0" borderId="37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183" fontId="7" fillId="0" borderId="12" xfId="42" applyNumberFormat="1" applyFont="1" applyFill="1" applyBorder="1" applyAlignment="1">
      <alignment horizontal="left" vertical="top"/>
      <protection/>
    </xf>
    <xf numFmtId="184" fontId="8" fillId="0" borderId="38" xfId="42" applyNumberFormat="1" applyFont="1" applyFill="1" applyBorder="1" applyAlignment="1">
      <alignment horizontal="right" vertical="top"/>
      <protection/>
    </xf>
    <xf numFmtId="0" fontId="0" fillId="0" borderId="33" xfId="42" applyFont="1" applyFill="1" applyBorder="1">
      <alignment/>
      <protection/>
    </xf>
    <xf numFmtId="175" fontId="8" fillId="0" borderId="39" xfId="42" applyNumberFormat="1" applyFont="1" applyFill="1" applyBorder="1" applyAlignment="1">
      <alignment horizontal="right" vertical="top"/>
      <protection/>
    </xf>
    <xf numFmtId="0" fontId="0" fillId="0" borderId="11" xfId="42" applyFont="1" applyFill="1" applyBorder="1">
      <alignment/>
      <protection/>
    </xf>
    <xf numFmtId="184" fontId="8" fillId="0" borderId="11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178" fontId="8" fillId="0" borderId="11" xfId="42" applyNumberFormat="1" applyFont="1" applyFill="1" applyBorder="1" applyAlignment="1">
      <alignment horizontal="right" vertical="top"/>
      <protection/>
    </xf>
    <xf numFmtId="180" fontId="8" fillId="0" borderId="11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83" fontId="7" fillId="0" borderId="11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>
      <alignment/>
      <protection/>
    </xf>
    <xf numFmtId="4" fontId="0" fillId="0" borderId="24" xfId="42" applyNumberFormat="1" applyFont="1" applyFill="1" applyBorder="1" applyAlignment="1">
      <alignment vertical="top"/>
      <protection/>
    </xf>
    <xf numFmtId="177" fontId="8" fillId="0" borderId="41" xfId="42" applyNumberFormat="1" applyFont="1" applyFill="1" applyBorder="1" applyAlignment="1">
      <alignment horizontal="left" vertical="top"/>
      <protection/>
    </xf>
    <xf numFmtId="0" fontId="8" fillId="0" borderId="42" xfId="42" applyFont="1" applyFill="1" applyBorder="1" applyAlignment="1">
      <alignment horizontal="left" vertical="top" wrapText="1"/>
      <protection/>
    </xf>
    <xf numFmtId="4" fontId="4" fillId="0" borderId="18" xfId="42" applyNumberFormat="1" applyFont="1" applyFill="1" applyBorder="1" applyAlignment="1">
      <alignment horizontal="center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0" fontId="7" fillId="0" borderId="25" xfId="42" applyFont="1" applyFill="1" applyBorder="1" applyAlignment="1">
      <alignment horizontal="left" vertical="top" wrapText="1"/>
      <protection/>
    </xf>
    <xf numFmtId="179" fontId="7" fillId="0" borderId="13" xfId="42" applyNumberFormat="1" applyFont="1" applyFill="1" applyBorder="1" applyAlignment="1">
      <alignment horizontal="right" vertical="top"/>
      <protection/>
    </xf>
    <xf numFmtId="4" fontId="3" fillId="0" borderId="19" xfId="42" applyNumberFormat="1" applyFont="1" applyFill="1" applyBorder="1" applyAlignment="1">
      <alignment horizontal="center" vertical="top"/>
      <protection/>
    </xf>
    <xf numFmtId="4" fontId="3" fillId="0" borderId="32" xfId="42" applyNumberFormat="1" applyFont="1" applyFill="1" applyBorder="1" applyAlignment="1">
      <alignment vertical="top"/>
      <protection/>
    </xf>
    <xf numFmtId="4" fontId="3" fillId="0" borderId="36" xfId="42" applyNumberFormat="1" applyFont="1" applyFill="1" applyBorder="1" applyAlignment="1">
      <alignment vertical="top"/>
      <protection/>
    </xf>
    <xf numFmtId="4" fontId="0" fillId="0" borderId="32" xfId="42" applyNumberFormat="1" applyFont="1" applyFill="1" applyBorder="1" applyAlignment="1">
      <alignment vertical="top"/>
      <protection/>
    </xf>
    <xf numFmtId="0" fontId="7" fillId="0" borderId="28" xfId="42" applyFont="1" applyFill="1" applyBorder="1" applyAlignment="1">
      <alignment horizontal="left" vertical="top" wrapText="1"/>
      <protection/>
    </xf>
    <xf numFmtId="0" fontId="0" fillId="0" borderId="13" xfId="42" applyFont="1" applyFill="1" applyBorder="1">
      <alignment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184" fontId="7" fillId="0" borderId="13" xfId="42" applyNumberFormat="1" applyFont="1" applyFill="1" applyBorder="1" applyAlignment="1">
      <alignment horizontal="right" vertical="top"/>
      <protection/>
    </xf>
    <xf numFmtId="4" fontId="4" fillId="0" borderId="31" xfId="42" applyNumberFormat="1" applyFont="1" applyFill="1" applyBorder="1" applyAlignment="1">
      <alignment horizontal="center" vertical="top"/>
      <protection/>
    </xf>
    <xf numFmtId="4" fontId="0" fillId="0" borderId="44" xfId="42" applyNumberFormat="1" applyFont="1" applyFill="1" applyBorder="1" applyAlignment="1">
      <alignment vertical="top"/>
      <protection/>
    </xf>
    <xf numFmtId="178" fontId="12" fillId="0" borderId="15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175" fontId="13" fillId="0" borderId="10" xfId="42" applyNumberFormat="1" applyFont="1" applyFill="1" applyBorder="1" applyAlignment="1">
      <alignment horizontal="right" vertical="top"/>
      <protection/>
    </xf>
    <xf numFmtId="4" fontId="14" fillId="0" borderId="24" xfId="42" applyNumberFormat="1" applyFont="1" applyFill="1" applyBorder="1" applyAlignment="1">
      <alignment vertical="top"/>
      <protection/>
    </xf>
    <xf numFmtId="4" fontId="14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2" xfId="42" applyFont="1" applyFill="1" applyBorder="1">
      <alignment/>
      <protection/>
    </xf>
    <xf numFmtId="178" fontId="12" fillId="0" borderId="11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184" fontId="12" fillId="0" borderId="11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184" fontId="12" fillId="0" borderId="15" xfId="42" applyNumberFormat="1" applyFont="1" applyFill="1" applyBorder="1" applyAlignment="1">
      <alignment horizontal="right" vertical="top"/>
      <protection/>
    </xf>
    <xf numFmtId="175" fontId="12" fillId="0" borderId="10" xfId="42" applyNumberFormat="1" applyFont="1" applyFill="1" applyBorder="1" applyAlignment="1">
      <alignment horizontal="right" vertical="top"/>
      <protection/>
    </xf>
    <xf numFmtId="180" fontId="12" fillId="0" borderId="11" xfId="42" applyNumberFormat="1" applyFont="1" applyFill="1" applyBorder="1" applyAlignment="1">
      <alignment horizontal="right" vertical="top"/>
      <protection/>
    </xf>
    <xf numFmtId="179" fontId="12" fillId="0" borderId="11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0" fillId="0" borderId="0" xfId="42" applyFont="1" applyFill="1" applyAlignment="1">
      <alignment wrapText="1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22" xfId="42" applyFont="1" applyFill="1" applyBorder="1">
      <alignment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45" xfId="42" applyFont="1" applyFill="1" applyBorder="1">
      <alignment/>
      <protection/>
    </xf>
    <xf numFmtId="177" fontId="8" fillId="0" borderId="45" xfId="42" applyNumberFormat="1" applyFont="1" applyFill="1" applyBorder="1" applyAlignment="1">
      <alignment horizontal="left" vertical="top"/>
      <protection/>
    </xf>
    <xf numFmtId="0" fontId="8" fillId="0" borderId="19" xfId="42" applyFont="1" applyFill="1" applyBorder="1" applyAlignment="1">
      <alignment horizontal="left" vertical="top" wrapText="1"/>
      <protection/>
    </xf>
    <xf numFmtId="180" fontId="8" fillId="0" borderId="45" xfId="42" applyNumberFormat="1" applyFont="1" applyFill="1" applyBorder="1" applyAlignment="1">
      <alignment horizontal="right" vertical="top"/>
      <protection/>
    </xf>
    <xf numFmtId="0" fontId="8" fillId="0" borderId="18" xfId="42" applyFont="1" applyFill="1" applyBorder="1" applyAlignment="1">
      <alignment horizontal="left" vertical="top" wrapText="1"/>
      <protection/>
    </xf>
    <xf numFmtId="4" fontId="0" fillId="0" borderId="32" xfId="42" applyNumberFormat="1" applyFont="1" applyFill="1" applyBorder="1" applyAlignment="1">
      <alignment vertical="top"/>
      <protection/>
    </xf>
    <xf numFmtId="4" fontId="3" fillId="0" borderId="18" xfId="42" applyNumberFormat="1" applyFont="1" applyFill="1" applyBorder="1" applyAlignment="1">
      <alignment horizontal="center" vertical="top"/>
      <protection/>
    </xf>
    <xf numFmtId="184" fontId="8" fillId="0" borderId="46" xfId="42" applyNumberFormat="1" applyFont="1" applyFill="1" applyBorder="1" applyAlignment="1">
      <alignment horizontal="right" vertical="top"/>
      <protection/>
    </xf>
    <xf numFmtId="4" fontId="0" fillId="0" borderId="47" xfId="42" applyNumberFormat="1" applyFont="1" applyFill="1" applyBorder="1" applyAlignment="1">
      <alignment vertical="top"/>
      <protection/>
    </xf>
    <xf numFmtId="0" fontId="0" fillId="0" borderId="45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180" fontId="12" fillId="0" borderId="13" xfId="42" applyNumberFormat="1" applyFont="1" applyFill="1" applyBorder="1" applyAlignment="1">
      <alignment horizontal="right" vertical="top"/>
      <protection/>
    </xf>
    <xf numFmtId="179" fontId="12" fillId="0" borderId="37" xfId="42" applyNumberFormat="1" applyFont="1" applyFill="1" applyBorder="1" applyAlignment="1">
      <alignment horizontal="right" vertical="top"/>
      <protection/>
    </xf>
    <xf numFmtId="180" fontId="7" fillId="0" borderId="13" xfId="42" applyNumberFormat="1" applyFont="1" applyFill="1" applyBorder="1" applyAlignment="1">
      <alignment horizontal="right" vertical="top"/>
      <protection/>
    </xf>
    <xf numFmtId="4" fontId="3" fillId="0" borderId="44" xfId="42" applyNumberFormat="1" applyFont="1" applyFill="1" applyBorder="1" applyAlignment="1">
      <alignment vertical="top"/>
      <protection/>
    </xf>
    <xf numFmtId="0" fontId="0" fillId="0" borderId="32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12" fillId="0" borderId="23" xfId="42" applyFont="1" applyFill="1" applyBorder="1" applyAlignment="1">
      <alignment horizontal="left" vertical="top" wrapText="1"/>
      <protection/>
    </xf>
    <xf numFmtId="179" fontId="12" fillId="0" borderId="48" xfId="42" applyNumberFormat="1" applyFont="1" applyFill="1" applyBorder="1" applyAlignment="1">
      <alignment horizontal="right" vertical="top"/>
      <protection/>
    </xf>
    <xf numFmtId="179" fontId="8" fillId="0" borderId="37" xfId="42" applyNumberFormat="1" applyFont="1" applyFill="1" applyBorder="1" applyAlignment="1">
      <alignment horizontal="right" vertical="top"/>
      <protection/>
    </xf>
    <xf numFmtId="179" fontId="8" fillId="0" borderId="10" xfId="42" applyNumberFormat="1" applyFont="1" applyFill="1" applyBorder="1" applyAlignment="1">
      <alignment horizontal="right" vertical="top"/>
      <protection/>
    </xf>
    <xf numFmtId="175" fontId="8" fillId="0" borderId="24" xfId="42" applyNumberFormat="1" applyFont="1" applyFill="1" applyBorder="1" applyAlignment="1">
      <alignment horizontal="right" vertical="top"/>
      <protection/>
    </xf>
    <xf numFmtId="179" fontId="8" fillId="0" borderId="45" xfId="42" applyNumberFormat="1" applyFont="1" applyFill="1" applyBorder="1" applyAlignment="1">
      <alignment horizontal="right" vertical="top"/>
      <protection/>
    </xf>
    <xf numFmtId="184" fontId="7" fillId="0" borderId="15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184" fontId="8" fillId="0" borderId="37" xfId="42" applyNumberFormat="1" applyFont="1" applyFill="1" applyBorder="1" applyAlignment="1">
      <alignment horizontal="right" vertical="top"/>
      <protection/>
    </xf>
    <xf numFmtId="184" fontId="8" fillId="0" borderId="24" xfId="42" applyNumberFormat="1" applyFont="1" applyFill="1" applyBorder="1" applyAlignment="1">
      <alignment horizontal="right" vertical="top"/>
      <protection/>
    </xf>
    <xf numFmtId="0" fontId="8" fillId="0" borderId="17" xfId="42" applyFont="1" applyFill="1" applyBorder="1" applyAlignment="1">
      <alignment horizontal="left" vertical="top" wrapText="1"/>
      <protection/>
    </xf>
    <xf numFmtId="184" fontId="8" fillId="0" borderId="17" xfId="42" applyNumberFormat="1" applyFont="1" applyFill="1" applyBorder="1" applyAlignment="1">
      <alignment horizontal="right" vertical="top"/>
      <protection/>
    </xf>
    <xf numFmtId="4" fontId="4" fillId="0" borderId="27" xfId="42" applyNumberFormat="1" applyFont="1" applyFill="1" applyBorder="1" applyAlignment="1">
      <alignment horizontal="center" vertical="top"/>
      <protection/>
    </xf>
    <xf numFmtId="4" fontId="0" fillId="0" borderId="18" xfId="42" applyNumberFormat="1" applyFont="1" applyFill="1" applyBorder="1" applyAlignment="1">
      <alignment vertical="top"/>
      <protection/>
    </xf>
    <xf numFmtId="180" fontId="7" fillId="0" borderId="15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Alignment="1">
      <alignment vertical="top"/>
      <protection/>
    </xf>
    <xf numFmtId="4" fontId="0" fillId="0" borderId="0" xfId="42" applyNumberFormat="1" applyFont="1" applyFill="1" applyAlignment="1">
      <alignment horizontal="center" vertical="top"/>
      <protection/>
    </xf>
    <xf numFmtId="4" fontId="4" fillId="0" borderId="49" xfId="42" applyNumberFormat="1" applyFont="1" applyFill="1" applyBorder="1" applyAlignment="1">
      <alignment horizontal="center" vertical="top"/>
      <protection/>
    </xf>
    <xf numFmtId="0" fontId="9" fillId="0" borderId="27" xfId="42" applyFont="1" applyFill="1" applyBorder="1">
      <alignment/>
      <protection/>
    </xf>
    <xf numFmtId="175" fontId="8" fillId="0" borderId="50" xfId="42" applyNumberFormat="1" applyFont="1" applyFill="1" applyBorder="1" applyAlignment="1">
      <alignment horizontal="right" vertical="top"/>
      <protection/>
    </xf>
    <xf numFmtId="180" fontId="8" fillId="0" borderId="51" xfId="42" applyNumberFormat="1" applyFont="1" applyFill="1" applyBorder="1" applyAlignment="1">
      <alignment horizontal="right" vertical="top"/>
      <protection/>
    </xf>
    <xf numFmtId="0" fontId="0" fillId="0" borderId="30" xfId="42" applyFont="1" applyFill="1" applyBorder="1">
      <alignment/>
      <protection/>
    </xf>
    <xf numFmtId="4" fontId="3" fillId="0" borderId="24" xfId="42" applyNumberFormat="1" applyFont="1" applyFill="1" applyBorder="1" applyAlignment="1">
      <alignment horizontal="center" vertical="top"/>
      <protection/>
    </xf>
    <xf numFmtId="184" fontId="8" fillId="0" borderId="26" xfId="42" applyNumberFormat="1" applyFont="1" applyFill="1" applyBorder="1" applyAlignment="1">
      <alignment horizontal="right" vertical="top"/>
      <protection/>
    </xf>
    <xf numFmtId="183" fontId="7" fillId="0" borderId="14" xfId="42" applyNumberFormat="1" applyFont="1" applyFill="1" applyBorder="1" applyAlignment="1">
      <alignment horizontal="left" vertical="top"/>
      <protection/>
    </xf>
    <xf numFmtId="175" fontId="8" fillId="0" borderId="48" xfId="42" applyNumberFormat="1" applyFont="1" applyFill="1" applyBorder="1" applyAlignment="1">
      <alignment horizontal="right" vertical="top"/>
      <protection/>
    </xf>
    <xf numFmtId="183" fontId="7" fillId="0" borderId="52" xfId="42" applyNumberFormat="1" applyFont="1" applyFill="1" applyBorder="1" applyAlignment="1">
      <alignment horizontal="left" vertical="top"/>
      <protection/>
    </xf>
    <xf numFmtId="0" fontId="9" fillId="0" borderId="32" xfId="42" applyFont="1" applyFill="1" applyBorder="1">
      <alignment/>
      <protection/>
    </xf>
    <xf numFmtId="0" fontId="9" fillId="0" borderId="22" xfId="42" applyFont="1" applyFill="1" applyBorder="1">
      <alignment/>
      <protection/>
    </xf>
    <xf numFmtId="0" fontId="0" fillId="0" borderId="53" xfId="42" applyFont="1" applyFill="1" applyBorder="1">
      <alignment/>
      <protection/>
    </xf>
    <xf numFmtId="177" fontId="8" fillId="0" borderId="44" xfId="42" applyNumberFormat="1" applyFont="1" applyFill="1" applyBorder="1" applyAlignment="1">
      <alignment horizontal="left" vertical="top"/>
      <protection/>
    </xf>
    <xf numFmtId="0" fontId="0" fillId="0" borderId="44" xfId="42" applyFont="1" applyFill="1" applyBorder="1">
      <alignment/>
      <protection/>
    </xf>
    <xf numFmtId="183" fontId="7" fillId="0" borderId="0" xfId="42" applyNumberFormat="1" applyFont="1" applyFill="1" applyBorder="1" applyAlignment="1">
      <alignment horizontal="left" vertical="top"/>
      <protection/>
    </xf>
    <xf numFmtId="0" fontId="0" fillId="0" borderId="18" xfId="42" applyFont="1" applyFill="1" applyBorder="1">
      <alignment/>
      <protection/>
    </xf>
    <xf numFmtId="0" fontId="0" fillId="0" borderId="18" xfId="42" applyFont="1" applyFill="1" applyBorder="1">
      <alignment/>
      <protection/>
    </xf>
    <xf numFmtId="0" fontId="8" fillId="0" borderId="54" xfId="42" applyFont="1" applyFill="1" applyBorder="1" applyAlignment="1">
      <alignment horizontal="left" vertical="top" wrapText="1"/>
      <protection/>
    </xf>
    <xf numFmtId="184" fontId="8" fillId="0" borderId="48" xfId="42" applyNumberFormat="1" applyFont="1" applyFill="1" applyBorder="1" applyAlignment="1">
      <alignment horizontal="right" vertical="top"/>
      <protection/>
    </xf>
    <xf numFmtId="178" fontId="7" fillId="0" borderId="15" xfId="42" applyNumberFormat="1" applyFont="1" applyFill="1" applyBorder="1" applyAlignment="1">
      <alignment horizontal="right" vertical="top"/>
      <protection/>
    </xf>
    <xf numFmtId="0" fontId="10" fillId="0" borderId="31" xfId="42" applyFont="1" applyFill="1" applyBorder="1" applyAlignment="1">
      <alignment horizontal="left" vertical="top" wrapText="1"/>
      <protection/>
    </xf>
    <xf numFmtId="4" fontId="9" fillId="0" borderId="36" xfId="42" applyNumberFormat="1" applyFont="1" applyFill="1" applyBorder="1" applyAlignment="1">
      <alignment vertical="top"/>
      <protection/>
    </xf>
    <xf numFmtId="180" fontId="8" fillId="0" borderId="19" xfId="42" applyNumberFormat="1" applyFont="1" applyFill="1" applyBorder="1" applyAlignment="1">
      <alignment horizontal="right" vertical="top"/>
      <protection/>
    </xf>
    <xf numFmtId="180" fontId="10" fillId="0" borderId="22" xfId="42" applyNumberFormat="1" applyFont="1" applyFill="1" applyBorder="1" applyAlignment="1">
      <alignment horizontal="right" vertical="top"/>
      <protection/>
    </xf>
    <xf numFmtId="180" fontId="8" fillId="0" borderId="37" xfId="42" applyNumberFormat="1" applyFont="1" applyFill="1" applyBorder="1" applyAlignment="1">
      <alignment horizontal="right" vertical="top"/>
      <protection/>
    </xf>
    <xf numFmtId="179" fontId="8" fillId="0" borderId="48" xfId="42" applyNumberFormat="1" applyFont="1" applyFill="1" applyBorder="1" applyAlignment="1">
      <alignment horizontal="right" vertical="top"/>
      <protection/>
    </xf>
    <xf numFmtId="0" fontId="9" fillId="0" borderId="55" xfId="42" applyFont="1" applyFill="1" applyBorder="1">
      <alignment/>
      <protection/>
    </xf>
    <xf numFmtId="0" fontId="0" fillId="0" borderId="43" xfId="42" applyFont="1" applyFill="1" applyBorder="1">
      <alignment/>
      <protection/>
    </xf>
    <xf numFmtId="183" fontId="7" fillId="0" borderId="32" xfId="42" applyNumberFormat="1" applyFont="1" applyFill="1" applyBorder="1" applyAlignment="1">
      <alignment horizontal="left" vertical="top"/>
      <protection/>
    </xf>
    <xf numFmtId="0" fontId="4" fillId="33" borderId="13" xfId="42" applyFont="1" applyFill="1" applyBorder="1">
      <alignment/>
      <protection/>
    </xf>
    <xf numFmtId="0" fontId="4" fillId="33" borderId="14" xfId="42" applyFont="1" applyFill="1" applyBorder="1">
      <alignment/>
      <protection/>
    </xf>
    <xf numFmtId="0" fontId="6" fillId="33" borderId="25" xfId="42" applyFont="1" applyFill="1" applyBorder="1" applyAlignment="1">
      <alignment horizontal="left" vertical="top" wrapText="1"/>
      <protection/>
    </xf>
    <xf numFmtId="175" fontId="6" fillId="33" borderId="13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horizontal="center" vertical="top"/>
      <protection/>
    </xf>
    <xf numFmtId="4" fontId="4" fillId="33" borderId="56" xfId="42" applyNumberFormat="1" applyFont="1" applyFill="1" applyBorder="1" applyAlignment="1">
      <alignment vertical="top"/>
      <protection/>
    </xf>
    <xf numFmtId="182" fontId="6" fillId="33" borderId="28" xfId="42" applyNumberFormat="1" applyFont="1" applyFill="1" applyBorder="1" applyAlignment="1">
      <alignment horizontal="left" vertical="top"/>
      <protection/>
    </xf>
    <xf numFmtId="0" fontId="4" fillId="33" borderId="10" xfId="42" applyFont="1" applyFill="1" applyBorder="1">
      <alignment/>
      <protection/>
    </xf>
    <xf numFmtId="0" fontId="4" fillId="33" borderId="0" xfId="42" applyFont="1" applyFill="1" applyBorder="1">
      <alignment/>
      <protection/>
    </xf>
    <xf numFmtId="0" fontId="6" fillId="33" borderId="28" xfId="42" applyFont="1" applyFill="1" applyBorder="1" applyAlignment="1">
      <alignment horizontal="left" vertical="top" wrapText="1"/>
      <protection/>
    </xf>
    <xf numFmtId="178" fontId="6" fillId="33" borderId="10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vertical="top"/>
      <protection/>
    </xf>
    <xf numFmtId="182" fontId="6" fillId="33" borderId="31" xfId="42" applyNumberFormat="1" applyFont="1" applyFill="1" applyBorder="1" applyAlignment="1">
      <alignment horizontal="left" vertical="top"/>
      <protection/>
    </xf>
    <xf numFmtId="0" fontId="4" fillId="33" borderId="39" xfId="42" applyFont="1" applyFill="1" applyBorder="1">
      <alignment/>
      <protection/>
    </xf>
    <xf numFmtId="184" fontId="6" fillId="33" borderId="10" xfId="42" applyNumberFormat="1" applyFont="1" applyFill="1" applyBorder="1" applyAlignment="1">
      <alignment horizontal="right" vertical="top"/>
      <protection/>
    </xf>
    <xf numFmtId="0" fontId="4" fillId="33" borderId="31" xfId="42" applyFont="1" applyFill="1" applyBorder="1">
      <alignment/>
      <protection/>
    </xf>
    <xf numFmtId="0" fontId="4" fillId="33" borderId="48" xfId="42" applyFont="1" applyFill="1" applyBorder="1">
      <alignment/>
      <protection/>
    </xf>
    <xf numFmtId="0" fontId="4" fillId="33" borderId="33" xfId="42" applyFont="1" applyFill="1" applyBorder="1">
      <alignment/>
      <protection/>
    </xf>
    <xf numFmtId="0" fontId="6" fillId="33" borderId="54" xfId="42" applyFont="1" applyFill="1" applyBorder="1" applyAlignment="1">
      <alignment horizontal="left" vertical="top" wrapText="1"/>
      <protection/>
    </xf>
    <xf numFmtId="179" fontId="6" fillId="33" borderId="48" xfId="42" applyNumberFormat="1" applyFont="1" applyFill="1" applyBorder="1" applyAlignment="1">
      <alignment horizontal="right" vertical="top"/>
      <protection/>
    </xf>
    <xf numFmtId="182" fontId="6" fillId="33" borderId="10" xfId="42" applyNumberFormat="1" applyFont="1" applyFill="1" applyBorder="1" applyAlignment="1">
      <alignment horizontal="left" vertical="top"/>
      <protection/>
    </xf>
    <xf numFmtId="4" fontId="4" fillId="33" borderId="18" xfId="42" applyNumberFormat="1" applyFont="1" applyFill="1" applyBorder="1" applyAlignment="1">
      <alignment horizontal="center" vertical="top"/>
      <protection/>
    </xf>
    <xf numFmtId="4" fontId="4" fillId="33" borderId="32" xfId="42" applyNumberFormat="1" applyFont="1" applyFill="1" applyBorder="1" applyAlignment="1">
      <alignment vertical="top"/>
      <protection/>
    </xf>
    <xf numFmtId="0" fontId="0" fillId="33" borderId="15" xfId="42" applyFont="1" applyFill="1" applyBorder="1">
      <alignment/>
      <protection/>
    </xf>
    <xf numFmtId="0" fontId="0" fillId="33" borderId="16" xfId="42" applyFont="1" applyFill="1" applyBorder="1">
      <alignment/>
      <protection/>
    </xf>
    <xf numFmtId="0" fontId="6" fillId="33" borderId="26" xfId="42" applyFont="1" applyFill="1" applyBorder="1" applyAlignment="1">
      <alignment horizontal="left" vertical="top" wrapText="1"/>
      <protection/>
    </xf>
    <xf numFmtId="4" fontId="0" fillId="33" borderId="36" xfId="42" applyNumberFormat="1" applyFont="1" applyFill="1" applyBorder="1" applyAlignment="1">
      <alignment vertical="top"/>
      <protection/>
    </xf>
    <xf numFmtId="0" fontId="4" fillId="33" borderId="15" xfId="42" applyFont="1" applyFill="1" applyBorder="1">
      <alignment/>
      <protection/>
    </xf>
    <xf numFmtId="0" fontId="4" fillId="33" borderId="16" xfId="42" applyFont="1" applyFill="1" applyBorder="1">
      <alignment/>
      <protection/>
    </xf>
    <xf numFmtId="184" fontId="6" fillId="33" borderId="15" xfId="42" applyNumberFormat="1" applyFont="1" applyFill="1" applyBorder="1" applyAlignment="1">
      <alignment horizontal="right" vertical="top"/>
      <protection/>
    </xf>
    <xf numFmtId="0" fontId="4" fillId="33" borderId="54" xfId="42" applyFont="1" applyFill="1" applyBorder="1">
      <alignment/>
      <protection/>
    </xf>
    <xf numFmtId="180" fontId="6" fillId="33" borderId="10" xfId="42" applyNumberFormat="1" applyFont="1" applyFill="1" applyBorder="1" applyAlignment="1">
      <alignment horizontal="right" vertical="top"/>
      <protection/>
    </xf>
    <xf numFmtId="175" fontId="6" fillId="33" borderId="10" xfId="42" applyNumberFormat="1" applyFont="1" applyFill="1" applyBorder="1" applyAlignment="1">
      <alignment horizontal="right" vertical="top"/>
      <protection/>
    </xf>
    <xf numFmtId="182" fontId="6" fillId="33" borderId="54" xfId="42" applyNumberFormat="1" applyFont="1" applyFill="1" applyBorder="1" applyAlignment="1">
      <alignment horizontal="left" vertical="top"/>
      <protection/>
    </xf>
    <xf numFmtId="0" fontId="0" fillId="0" borderId="0" xfId="42" applyFont="1" applyBorder="1" applyAlignment="1">
      <alignment horizontal="left"/>
      <protection/>
    </xf>
    <xf numFmtId="0" fontId="0" fillId="0" borderId="57" xfId="42" applyFont="1" applyBorder="1">
      <alignment/>
      <protection/>
    </xf>
    <xf numFmtId="0" fontId="0" fillId="0" borderId="57" xfId="42" applyFont="1" applyBorder="1" applyAlignment="1">
      <alignment wrapText="1"/>
      <protection/>
    </xf>
    <xf numFmtId="0" fontId="8" fillId="0" borderId="57" xfId="42" applyFont="1" applyBorder="1" applyAlignment="1">
      <alignment horizontal="left" vertical="top"/>
      <protection/>
    </xf>
    <xf numFmtId="4" fontId="0" fillId="0" borderId="57" xfId="42" applyNumberFormat="1" applyFont="1" applyBorder="1" applyAlignment="1">
      <alignment vertical="top"/>
      <protection/>
    </xf>
    <xf numFmtId="4" fontId="0" fillId="0" borderId="57" xfId="42" applyNumberFormat="1" applyFont="1" applyBorder="1" applyAlignment="1">
      <alignment horizontal="center" vertical="top"/>
      <protection/>
    </xf>
    <xf numFmtId="0" fontId="0" fillId="0" borderId="10" xfId="42" applyFont="1" applyFill="1" applyBorder="1">
      <alignment/>
      <protection/>
    </xf>
    <xf numFmtId="0" fontId="1" fillId="0" borderId="0" xfId="42" applyFont="1" applyFill="1" applyAlignment="1">
      <alignment horizontal="left" vertical="top"/>
      <protection/>
    </xf>
    <xf numFmtId="187" fontId="1" fillId="0" borderId="0" xfId="42" applyNumberFormat="1" applyFont="1" applyFill="1" applyAlignment="1">
      <alignment horizontal="left"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0" fontId="0" fillId="0" borderId="0" xfId="42" applyFont="1">
      <alignment/>
      <protection/>
    </xf>
    <xf numFmtId="0" fontId="0" fillId="0" borderId="0" xfId="42" applyFont="1" applyAlignment="1">
      <alignment wrapText="1"/>
      <protection/>
    </xf>
    <xf numFmtId="4" fontId="0" fillId="0" borderId="0" xfId="42" applyNumberFormat="1" applyFont="1" applyAlignment="1">
      <alignment vertical="top"/>
      <protection/>
    </xf>
    <xf numFmtId="4" fontId="0" fillId="0" borderId="0" xfId="42" applyNumberFormat="1" applyFont="1" applyAlignment="1">
      <alignment horizontal="center" vertical="top"/>
      <protection/>
    </xf>
    <xf numFmtId="0" fontId="6" fillId="0" borderId="0" xfId="42" applyFont="1" applyFill="1" applyBorder="1" applyAlignment="1">
      <alignment horizontal="right" vertical="top" wrapText="1"/>
      <protection/>
    </xf>
    <xf numFmtId="0" fontId="0" fillId="0" borderId="58" xfId="42" applyFont="1" applyFill="1" applyBorder="1">
      <alignment/>
      <protection/>
    </xf>
    <xf numFmtId="0" fontId="8" fillId="0" borderId="59" xfId="42" applyFont="1" applyFill="1" applyBorder="1" applyAlignment="1">
      <alignment horizontal="left" vertical="top" wrapText="1"/>
      <protection/>
    </xf>
    <xf numFmtId="0" fontId="9" fillId="0" borderId="31" xfId="42" applyFont="1" applyFill="1" applyBorder="1">
      <alignment/>
      <protection/>
    </xf>
    <xf numFmtId="4" fontId="9" fillId="0" borderId="47" xfId="42" applyNumberFormat="1" applyFont="1" applyFill="1" applyBorder="1" applyAlignment="1">
      <alignment vertical="top"/>
      <protection/>
    </xf>
    <xf numFmtId="0" fontId="3" fillId="0" borderId="45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0" fontId="7" fillId="0" borderId="19" xfId="42" applyFont="1" applyFill="1" applyBorder="1" applyAlignment="1">
      <alignment horizontal="left" vertical="top" wrapText="1"/>
      <protection/>
    </xf>
    <xf numFmtId="178" fontId="7" fillId="0" borderId="45" xfId="42" applyNumberFormat="1" applyFont="1" applyFill="1" applyBorder="1" applyAlignment="1">
      <alignment horizontal="right" vertical="top"/>
      <protection/>
    </xf>
    <xf numFmtId="4" fontId="3" fillId="0" borderId="19" xfId="42" applyNumberFormat="1" applyFont="1" applyFill="1" applyBorder="1" applyAlignment="1">
      <alignment vertical="top"/>
      <protection/>
    </xf>
    <xf numFmtId="177" fontId="8" fillId="0" borderId="47" xfId="42" applyNumberFormat="1" applyFont="1" applyFill="1" applyBorder="1" applyAlignment="1">
      <alignment horizontal="left" vertical="top"/>
      <protection/>
    </xf>
    <xf numFmtId="179" fontId="8" fillId="0" borderId="24" xfId="42" applyNumberFormat="1" applyFont="1" applyFill="1" applyBorder="1" applyAlignment="1">
      <alignment horizontal="right" vertical="top"/>
      <protection/>
    </xf>
    <xf numFmtId="184" fontId="7" fillId="0" borderId="38" xfId="42" applyNumberFormat="1" applyFont="1" applyFill="1" applyBorder="1" applyAlignment="1">
      <alignment horizontal="right" vertical="top"/>
      <protection/>
    </xf>
    <xf numFmtId="0" fontId="4" fillId="33" borderId="60" xfId="42" applyFont="1" applyFill="1" applyBorder="1">
      <alignment/>
      <protection/>
    </xf>
    <xf numFmtId="0" fontId="4" fillId="33" borderId="61" xfId="42" applyFont="1" applyFill="1" applyBorder="1">
      <alignment/>
      <protection/>
    </xf>
    <xf numFmtId="0" fontId="6" fillId="33" borderId="62" xfId="42" applyFont="1" applyFill="1" applyBorder="1" applyAlignment="1">
      <alignment horizontal="left" vertical="top" wrapText="1"/>
      <protection/>
    </xf>
    <xf numFmtId="178" fontId="6" fillId="33" borderId="60" xfId="42" applyNumberFormat="1" applyFont="1" applyFill="1" applyBorder="1" applyAlignment="1">
      <alignment horizontal="right" vertical="top"/>
      <protection/>
    </xf>
    <xf numFmtId="0" fontId="8" fillId="0" borderId="44" xfId="42" applyFont="1" applyFill="1" applyBorder="1" applyAlignment="1">
      <alignment horizontal="left" vertical="top" wrapText="1"/>
      <protection/>
    </xf>
    <xf numFmtId="0" fontId="8" fillId="0" borderId="32" xfId="42" applyFont="1" applyFill="1" applyBorder="1" applyAlignment="1">
      <alignment horizontal="left" vertical="top" wrapText="1"/>
      <protection/>
    </xf>
    <xf numFmtId="0" fontId="12" fillId="0" borderId="36" xfId="42" applyFont="1" applyFill="1" applyBorder="1" applyAlignment="1">
      <alignment horizontal="left" vertical="top" wrapText="1"/>
      <protection/>
    </xf>
    <xf numFmtId="183" fontId="7" fillId="0" borderId="15" xfId="42" applyNumberFormat="1" applyFont="1" applyFill="1" applyBorder="1" applyAlignment="1">
      <alignment horizontal="left" vertical="top"/>
      <protection/>
    </xf>
    <xf numFmtId="177" fontId="10" fillId="0" borderId="33" xfId="42" applyNumberFormat="1" applyFont="1" applyFill="1" applyBorder="1" applyAlignment="1">
      <alignment horizontal="left" vertical="top"/>
      <protection/>
    </xf>
    <xf numFmtId="0" fontId="0" fillId="0" borderId="22" xfId="42" applyFont="1" applyFill="1" applyBorder="1">
      <alignment/>
      <protection/>
    </xf>
    <xf numFmtId="179" fontId="8" fillId="0" borderId="63" xfId="42" applyNumberFormat="1" applyFont="1" applyFill="1" applyBorder="1" applyAlignment="1">
      <alignment horizontal="right" vertical="top"/>
      <protection/>
    </xf>
    <xf numFmtId="4" fontId="9" fillId="0" borderId="64" xfId="42" applyNumberFormat="1" applyFont="1" applyFill="1" applyBorder="1" applyAlignment="1">
      <alignment vertical="top"/>
      <protection/>
    </xf>
    <xf numFmtId="0" fontId="9" fillId="0" borderId="65" xfId="42" applyFont="1" applyFill="1" applyBorder="1">
      <alignment/>
      <protection/>
    </xf>
    <xf numFmtId="0" fontId="0" fillId="0" borderId="0" xfId="42" applyFont="1" applyBorder="1">
      <alignment/>
      <protection/>
    </xf>
    <xf numFmtId="0" fontId="0" fillId="0" borderId="0" xfId="42" applyFont="1">
      <alignment/>
      <protection/>
    </xf>
    <xf numFmtId="0" fontId="0" fillId="0" borderId="27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3" xfId="42" applyFont="1" applyFill="1" applyBorder="1">
      <alignment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19" xfId="42" applyFont="1" applyFill="1" applyBorder="1">
      <alignment/>
      <protection/>
    </xf>
    <xf numFmtId="4" fontId="0" fillId="0" borderId="0" xfId="42" applyNumberFormat="1" applyFont="1" applyFill="1">
      <alignment/>
      <protection/>
    </xf>
    <xf numFmtId="184" fontId="10" fillId="34" borderId="24" xfId="42" applyNumberFormat="1" applyFont="1" applyFill="1" applyBorder="1" applyAlignment="1">
      <alignment horizontal="right" vertical="top"/>
      <protection/>
    </xf>
    <xf numFmtId="0" fontId="9" fillId="34" borderId="24" xfId="42" applyFont="1" applyFill="1" applyBorder="1">
      <alignment/>
      <protection/>
    </xf>
    <xf numFmtId="4" fontId="4" fillId="34" borderId="24" xfId="42" applyNumberFormat="1" applyFont="1" applyFill="1" applyBorder="1" applyAlignment="1">
      <alignment horizontal="center" vertical="top"/>
      <protection/>
    </xf>
    <xf numFmtId="4" fontId="9" fillId="34" borderId="24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center" vertical="top"/>
      <protection/>
    </xf>
    <xf numFmtId="0" fontId="9" fillId="34" borderId="22" xfId="42" applyFont="1" applyFill="1" applyBorder="1">
      <alignment/>
      <protection/>
    </xf>
    <xf numFmtId="4" fontId="3" fillId="34" borderId="24" xfId="42" applyNumberFormat="1" applyFont="1" applyFill="1" applyBorder="1" applyAlignment="1">
      <alignment horizontal="center" vertical="top"/>
      <protection/>
    </xf>
    <xf numFmtId="4" fontId="3" fillId="34" borderId="22" xfId="42" applyNumberFormat="1" applyFont="1" applyFill="1" applyBorder="1" applyAlignment="1">
      <alignment horizontal="center" vertical="top"/>
      <protection/>
    </xf>
    <xf numFmtId="4" fontId="9" fillId="0" borderId="0" xfId="42" applyNumberFormat="1" applyFont="1" applyFill="1">
      <alignment/>
      <protection/>
    </xf>
    <xf numFmtId="4" fontId="0" fillId="0" borderId="0" xfId="42" applyNumberFormat="1" applyFont="1" applyFill="1">
      <alignment/>
      <protection/>
    </xf>
    <xf numFmtId="4" fontId="3" fillId="0" borderId="0" xfId="42" applyNumberFormat="1" applyFont="1" applyFill="1">
      <alignment/>
      <protection/>
    </xf>
    <xf numFmtId="178" fontId="8" fillId="0" borderId="10" xfId="42" applyNumberFormat="1" applyFont="1" applyFill="1" applyBorder="1" applyAlignment="1">
      <alignment horizontal="right" vertical="top"/>
      <protection/>
    </xf>
    <xf numFmtId="180" fontId="8" fillId="0" borderId="24" xfId="42" applyNumberFormat="1" applyFont="1" applyFill="1" applyBorder="1" applyAlignment="1">
      <alignment horizontal="right" vertical="top"/>
      <protection/>
    </xf>
    <xf numFmtId="180" fontId="12" fillId="0" borderId="15" xfId="42" applyNumberFormat="1" applyFont="1" applyFill="1" applyBorder="1" applyAlignment="1">
      <alignment horizontal="right" vertical="top"/>
      <protection/>
    </xf>
    <xf numFmtId="4" fontId="3" fillId="33" borderId="22" xfId="42" applyNumberFormat="1" applyFont="1" applyFill="1" applyBorder="1" applyAlignment="1">
      <alignment horizontal="center" vertical="top"/>
      <protection/>
    </xf>
    <xf numFmtId="176" fontId="7" fillId="0" borderId="0" xfId="42" applyNumberFormat="1" applyFont="1" applyFill="1" applyBorder="1" applyAlignment="1">
      <alignment horizontal="left" vertical="top"/>
      <protection/>
    </xf>
    <xf numFmtId="183" fontId="7" fillId="0" borderId="66" xfId="42" applyNumberFormat="1" applyFont="1" applyFill="1" applyBorder="1" applyAlignment="1">
      <alignment horizontal="left" vertical="top"/>
      <protection/>
    </xf>
    <xf numFmtId="177" fontId="8" fillId="0" borderId="32" xfId="42" applyNumberFormat="1" applyFont="1" applyFill="1" applyBorder="1" applyAlignment="1">
      <alignment horizontal="left" vertical="top"/>
      <protection/>
    </xf>
    <xf numFmtId="0" fontId="0" fillId="0" borderId="67" xfId="42" applyFont="1" applyFill="1" applyBorder="1">
      <alignment/>
      <protection/>
    </xf>
    <xf numFmtId="0" fontId="0" fillId="0" borderId="58" xfId="42" applyFont="1" applyFill="1" applyBorder="1">
      <alignment/>
      <protection/>
    </xf>
    <xf numFmtId="0" fontId="0" fillId="0" borderId="27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0" fontId="0" fillId="0" borderId="59" xfId="42" applyFont="1" applyFill="1" applyBorder="1">
      <alignment/>
      <protection/>
    </xf>
    <xf numFmtId="184" fontId="8" fillId="34" borderId="24" xfId="42" applyNumberFormat="1" applyFont="1" applyFill="1" applyBorder="1" applyAlignment="1">
      <alignment horizontal="right" vertical="top"/>
      <protection/>
    </xf>
    <xf numFmtId="4" fontId="9" fillId="0" borderId="36" xfId="42" applyNumberFormat="1" applyFont="1" applyFill="1" applyBorder="1" applyAlignment="1">
      <alignment vertical="top"/>
      <protection/>
    </xf>
    <xf numFmtId="184" fontId="10" fillId="34" borderId="22" xfId="42" applyNumberFormat="1" applyFont="1" applyFill="1" applyBorder="1" applyAlignment="1">
      <alignment horizontal="right" vertical="top"/>
      <protection/>
    </xf>
    <xf numFmtId="0" fontId="0" fillId="0" borderId="68" xfId="42" applyFont="1" applyFill="1" applyBorder="1">
      <alignment/>
      <protection/>
    </xf>
    <xf numFmtId="180" fontId="12" fillId="0" borderId="37" xfId="42" applyNumberFormat="1" applyFont="1" applyFill="1" applyBorder="1" applyAlignment="1">
      <alignment horizontal="right" vertical="top"/>
      <protection/>
    </xf>
    <xf numFmtId="0" fontId="9" fillId="0" borderId="27" xfId="42" applyFont="1" applyFill="1" applyBorder="1">
      <alignment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32" xfId="42" applyFont="1" applyFill="1" applyBorder="1">
      <alignment/>
      <protection/>
    </xf>
    <xf numFmtId="0" fontId="9" fillId="0" borderId="0" xfId="42" applyFont="1" applyFill="1">
      <alignment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0" xfId="42" applyNumberFormat="1" applyFont="1" applyFill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175" fontId="8" fillId="0" borderId="46" xfId="42" applyNumberFormat="1" applyFont="1" applyFill="1" applyBorder="1" applyAlignment="1">
      <alignment horizontal="right" vertical="top"/>
      <protection/>
    </xf>
    <xf numFmtId="0" fontId="0" fillId="0" borderId="44" xfId="42" applyFont="1" applyFill="1" applyBorder="1">
      <alignment/>
      <protection/>
    </xf>
    <xf numFmtId="0" fontId="0" fillId="0" borderId="36" xfId="42" applyFont="1" applyFill="1" applyBorder="1">
      <alignment/>
      <protection/>
    </xf>
    <xf numFmtId="175" fontId="13" fillId="0" borderId="46" xfId="42" applyNumberFormat="1" applyFont="1" applyFill="1" applyBorder="1" applyAlignment="1">
      <alignment horizontal="right" vertical="top"/>
      <protection/>
    </xf>
    <xf numFmtId="179" fontId="8" fillId="35" borderId="24" xfId="42" applyNumberFormat="1" applyFont="1" applyFill="1" applyBorder="1" applyAlignment="1">
      <alignment horizontal="right" vertical="top"/>
      <protection/>
    </xf>
    <xf numFmtId="0" fontId="0" fillId="0" borderId="67" xfId="42" applyFont="1" applyFill="1" applyBorder="1">
      <alignment/>
      <protection/>
    </xf>
    <xf numFmtId="178" fontId="6" fillId="33" borderId="22" xfId="42" applyNumberFormat="1" applyFont="1" applyFill="1" applyBorder="1" applyAlignment="1">
      <alignment horizontal="right" vertical="top"/>
      <protection/>
    </xf>
    <xf numFmtId="0" fontId="8" fillId="0" borderId="67" xfId="42" applyFont="1" applyFill="1" applyBorder="1" applyAlignment="1">
      <alignment horizontal="left" vertical="top" wrapText="1"/>
      <protection/>
    </xf>
    <xf numFmtId="177" fontId="8" fillId="0" borderId="36" xfId="42" applyNumberFormat="1" applyFont="1" applyFill="1" applyBorder="1" applyAlignment="1">
      <alignment horizontal="left" vertical="top"/>
      <protection/>
    </xf>
    <xf numFmtId="184" fontId="7" fillId="0" borderId="10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0" fillId="0" borderId="36" xfId="42" applyFont="1" applyFill="1" applyBorder="1">
      <alignment/>
      <protection/>
    </xf>
    <xf numFmtId="4" fontId="9" fillId="35" borderId="24" xfId="42" applyNumberFormat="1" applyFont="1" applyFill="1" applyBorder="1" applyAlignment="1">
      <alignment horizontal="center" vertical="top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0" fillId="0" borderId="47" xfId="42" applyNumberFormat="1" applyFont="1" applyFill="1" applyBorder="1" applyAlignment="1">
      <alignment vertical="top"/>
      <protection/>
    </xf>
    <xf numFmtId="4" fontId="0" fillId="0" borderId="44" xfId="42" applyNumberFormat="1" applyFont="1" applyFill="1" applyBorder="1" applyAlignment="1">
      <alignment vertical="top"/>
      <protection/>
    </xf>
    <xf numFmtId="4" fontId="4" fillId="0" borderId="49" xfId="42" applyNumberFormat="1" applyFont="1" applyFill="1" applyBorder="1" applyAlignment="1">
      <alignment horizontal="center" vertical="top"/>
      <protection/>
    </xf>
    <xf numFmtId="0" fontId="0" fillId="0" borderId="31" xfId="42" applyFont="1" applyFill="1" applyBorder="1">
      <alignment/>
      <protection/>
    </xf>
    <xf numFmtId="0" fontId="12" fillId="0" borderId="23" xfId="42" applyFont="1" applyFill="1" applyBorder="1" applyAlignment="1">
      <alignment horizontal="left" vertical="top" wrapText="1"/>
      <protection/>
    </xf>
    <xf numFmtId="175" fontId="12" fillId="0" borderId="46" xfId="42" applyNumberFormat="1" applyFont="1" applyFill="1" applyBorder="1" applyAlignment="1">
      <alignment horizontal="right" vertical="top"/>
      <protection/>
    </xf>
    <xf numFmtId="179" fontId="12" fillId="0" borderId="13" xfId="42" applyNumberFormat="1" applyFont="1" applyFill="1" applyBorder="1" applyAlignment="1">
      <alignment horizontal="right" vertical="top"/>
      <protection/>
    </xf>
    <xf numFmtId="177" fontId="8" fillId="0" borderId="67" xfId="42" applyNumberFormat="1" applyFont="1" applyFill="1" applyBorder="1" applyAlignment="1">
      <alignment horizontal="left" vertical="top"/>
      <protection/>
    </xf>
    <xf numFmtId="179" fontId="12" fillId="0" borderId="69" xfId="42" applyNumberFormat="1" applyFont="1" applyFill="1" applyBorder="1" applyAlignment="1">
      <alignment horizontal="right" vertical="top"/>
      <protection/>
    </xf>
    <xf numFmtId="4" fontId="9" fillId="0" borderId="0" xfId="42" applyNumberFormat="1" applyFont="1" applyFill="1" applyBorder="1">
      <alignment/>
      <protection/>
    </xf>
    <xf numFmtId="175" fontId="12" fillId="0" borderId="48" xfId="42" applyNumberFormat="1" applyFont="1" applyFill="1" applyBorder="1" applyAlignment="1">
      <alignment horizontal="right" vertical="top"/>
      <protection/>
    </xf>
    <xf numFmtId="0" fontId="8" fillId="0" borderId="40" xfId="42" applyFont="1" applyFill="1" applyBorder="1" applyAlignment="1">
      <alignment horizontal="left" vertical="top" wrapText="1"/>
      <protection/>
    </xf>
    <xf numFmtId="0" fontId="0" fillId="0" borderId="33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8" fillId="0" borderId="22" xfId="42" applyFont="1" applyFill="1" applyBorder="1" applyAlignment="1">
      <alignment horizontal="left" vertical="top" wrapText="1"/>
      <protection/>
    </xf>
    <xf numFmtId="180" fontId="8" fillId="0" borderId="10" xfId="42" applyNumberFormat="1" applyFont="1" applyFill="1" applyBorder="1" applyAlignment="1">
      <alignment horizontal="right" vertical="top"/>
      <protection/>
    </xf>
    <xf numFmtId="179" fontId="0" fillId="0" borderId="0" xfId="42" applyNumberFormat="1" applyFont="1" applyFill="1">
      <alignment/>
      <protection/>
    </xf>
    <xf numFmtId="179" fontId="0" fillId="0" borderId="0" xfId="42" applyNumberFormat="1" applyFont="1" applyFill="1">
      <alignment/>
      <protection/>
    </xf>
    <xf numFmtId="174" fontId="6" fillId="33" borderId="70" xfId="42" applyNumberFormat="1" applyFont="1" applyFill="1" applyBorder="1" applyAlignment="1">
      <alignment horizontal="left" vertical="top"/>
      <protection/>
    </xf>
    <xf numFmtId="0" fontId="8" fillId="0" borderId="10" xfId="42" applyFont="1" applyFill="1" applyBorder="1" applyAlignment="1">
      <alignment horizontal="left" vertical="top" wrapText="1"/>
      <protection/>
    </xf>
    <xf numFmtId="0" fontId="8" fillId="0" borderId="11" xfId="42" applyFont="1" applyFill="1" applyBorder="1" applyAlignment="1">
      <alignment horizontal="left" vertical="top" wrapText="1"/>
      <protection/>
    </xf>
    <xf numFmtId="184" fontId="8" fillId="0" borderId="71" xfId="42" applyNumberFormat="1" applyFont="1" applyFill="1" applyBorder="1" applyAlignment="1">
      <alignment horizontal="right" vertical="top"/>
      <protection/>
    </xf>
    <xf numFmtId="175" fontId="8" fillId="0" borderId="22" xfId="42" applyNumberFormat="1" applyFont="1" applyFill="1" applyBorder="1" applyAlignment="1">
      <alignment horizontal="right" vertical="top"/>
      <protection/>
    </xf>
    <xf numFmtId="178" fontId="0" fillId="0" borderId="0" xfId="42" applyNumberFormat="1" applyFont="1" applyFill="1">
      <alignment/>
      <protection/>
    </xf>
    <xf numFmtId="180" fontId="0" fillId="0" borderId="0" xfId="42" applyNumberFormat="1" applyFont="1" applyFill="1">
      <alignment/>
      <protection/>
    </xf>
    <xf numFmtId="177" fontId="8" fillId="0" borderId="16" xfId="42" applyNumberFormat="1" applyFont="1" applyFill="1" applyBorder="1" applyAlignment="1">
      <alignment horizontal="left" vertical="top"/>
      <protection/>
    </xf>
    <xf numFmtId="0" fontId="0" fillId="0" borderId="72" xfId="42" applyFont="1" applyFill="1" applyBorder="1">
      <alignment/>
      <protection/>
    </xf>
    <xf numFmtId="178" fontId="0" fillId="0" borderId="0" xfId="42" applyNumberFormat="1" applyFont="1" applyFill="1">
      <alignment/>
      <protection/>
    </xf>
    <xf numFmtId="184" fontId="0" fillId="0" borderId="0" xfId="42" applyNumberFormat="1" applyFont="1" applyFill="1">
      <alignment/>
      <protection/>
    </xf>
    <xf numFmtId="0" fontId="0" fillId="0" borderId="73" xfId="42" applyFont="1" applyFill="1" applyBorder="1">
      <alignment/>
      <protection/>
    </xf>
    <xf numFmtId="0" fontId="8" fillId="0" borderId="74" xfId="42" applyFont="1" applyFill="1" applyBorder="1" applyAlignment="1">
      <alignment horizontal="left" vertical="top" wrapText="1"/>
      <protection/>
    </xf>
    <xf numFmtId="179" fontId="8" fillId="0" borderId="69" xfId="42" applyNumberFormat="1" applyFont="1" applyFill="1" applyBorder="1" applyAlignment="1">
      <alignment horizontal="right" vertical="top"/>
      <protection/>
    </xf>
    <xf numFmtId="0" fontId="0" fillId="0" borderId="67" xfId="42" applyFont="1" applyFill="1" applyBorder="1">
      <alignment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0" fontId="0" fillId="0" borderId="25" xfId="42" applyFont="1" applyFill="1" applyBorder="1">
      <alignment/>
      <protection/>
    </xf>
    <xf numFmtId="0" fontId="8" fillId="0" borderId="0" xfId="42" applyFont="1" applyFill="1" applyBorder="1" applyAlignment="1">
      <alignment horizontal="left" vertical="top" wrapText="1"/>
      <protection/>
    </xf>
    <xf numFmtId="0" fontId="0" fillId="0" borderId="24" xfId="42" applyFont="1" applyFill="1" applyBorder="1">
      <alignment/>
      <protection/>
    </xf>
    <xf numFmtId="0" fontId="0" fillId="33" borderId="10" xfId="42" applyFont="1" applyFill="1" applyBorder="1">
      <alignment/>
      <protection/>
    </xf>
    <xf numFmtId="0" fontId="0" fillId="0" borderId="65" xfId="42" applyFont="1" applyFill="1" applyBorder="1">
      <alignment/>
      <protection/>
    </xf>
    <xf numFmtId="0" fontId="8" fillId="0" borderId="75" xfId="42" applyFont="1" applyFill="1" applyBorder="1" applyAlignment="1">
      <alignment horizontal="left" vertical="top" wrapText="1"/>
      <protection/>
    </xf>
    <xf numFmtId="182" fontId="6" fillId="33" borderId="70" xfId="42" applyNumberFormat="1" applyFont="1" applyFill="1" applyBorder="1" applyAlignment="1">
      <alignment horizontal="left" vertical="top"/>
      <protection/>
    </xf>
    <xf numFmtId="0" fontId="8" fillId="0" borderId="45" xfId="42" applyFont="1" applyFill="1" applyBorder="1" applyAlignment="1">
      <alignment horizontal="left" vertical="top" wrapText="1"/>
      <protection/>
    </xf>
    <xf numFmtId="0" fontId="12" fillId="0" borderId="0" xfId="42" applyFont="1" applyFill="1" applyBorder="1" applyAlignment="1">
      <alignment horizontal="left" vertical="top" wrapText="1"/>
      <protection/>
    </xf>
    <xf numFmtId="179" fontId="9" fillId="0" borderId="0" xfId="42" applyNumberFormat="1" applyFont="1" applyFill="1">
      <alignment/>
      <protection/>
    </xf>
    <xf numFmtId="175" fontId="8" fillId="0" borderId="75" xfId="42" applyNumberFormat="1" applyFont="1" applyFill="1" applyBorder="1" applyAlignment="1">
      <alignment horizontal="right" vertical="top"/>
      <protection/>
    </xf>
    <xf numFmtId="182" fontId="16" fillId="33" borderId="28" xfId="42" applyNumberFormat="1" applyFont="1" applyFill="1" applyBorder="1" applyAlignment="1">
      <alignment horizontal="left" vertical="top"/>
      <protection/>
    </xf>
    <xf numFmtId="0" fontId="16" fillId="33" borderId="28" xfId="42" applyFont="1" applyFill="1" applyBorder="1" applyAlignment="1">
      <alignment horizontal="left" vertical="top" wrapText="1"/>
      <protection/>
    </xf>
    <xf numFmtId="178" fontId="16" fillId="33" borderId="10" xfId="42" applyNumberFormat="1" applyFont="1" applyFill="1" applyBorder="1" applyAlignment="1">
      <alignment horizontal="right" vertical="top"/>
      <protection/>
    </xf>
    <xf numFmtId="4" fontId="3" fillId="35" borderId="22" xfId="42" applyNumberFormat="1" applyFont="1" applyFill="1" applyBorder="1" applyAlignment="1">
      <alignment horizontal="center" vertical="top"/>
      <protection/>
    </xf>
    <xf numFmtId="179" fontId="8" fillId="0" borderId="46" xfId="42" applyNumberFormat="1" applyFont="1" applyFill="1" applyBorder="1" applyAlignment="1">
      <alignment horizontal="right" vertical="top"/>
      <protection/>
    </xf>
    <xf numFmtId="184" fontId="7" fillId="0" borderId="48" xfId="42" applyNumberFormat="1" applyFont="1" applyFill="1" applyBorder="1" applyAlignment="1">
      <alignment horizontal="right" vertical="top"/>
      <protection/>
    </xf>
    <xf numFmtId="0" fontId="0" fillId="0" borderId="44" xfId="42" applyFont="1" applyFill="1" applyBorder="1">
      <alignment/>
      <protection/>
    </xf>
    <xf numFmtId="4" fontId="4" fillId="0" borderId="57" xfId="42" applyNumberFormat="1" applyFont="1" applyFill="1" applyBorder="1" applyAlignment="1">
      <alignment horizontal="center" vertical="top"/>
      <protection/>
    </xf>
    <xf numFmtId="182" fontId="16" fillId="33" borderId="54" xfId="42" applyNumberFormat="1" applyFont="1" applyFill="1" applyBorder="1" applyAlignment="1">
      <alignment horizontal="left" vertical="top"/>
      <protection/>
    </xf>
    <xf numFmtId="184" fontId="16" fillId="33" borderId="10" xfId="42" applyNumberFormat="1" applyFont="1" applyFill="1" applyBorder="1" applyAlignment="1">
      <alignment horizontal="right" vertical="top"/>
      <protection/>
    </xf>
    <xf numFmtId="4" fontId="58" fillId="0" borderId="0" xfId="42" applyNumberFormat="1" applyFont="1" applyFill="1">
      <alignment/>
      <protection/>
    </xf>
    <xf numFmtId="0" fontId="12" fillId="0" borderId="36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4" fontId="9" fillId="0" borderId="65" xfId="42" applyNumberFormat="1" applyFont="1" applyFill="1" applyBorder="1" applyAlignment="1">
      <alignment vertical="top"/>
      <protection/>
    </xf>
    <xf numFmtId="178" fontId="9" fillId="0" borderId="0" xfId="42" applyNumberFormat="1" applyFont="1" applyFill="1">
      <alignment/>
      <protection/>
    </xf>
    <xf numFmtId="4" fontId="58" fillId="0" borderId="31" xfId="42" applyNumberFormat="1" applyFont="1" applyFill="1" applyBorder="1" applyAlignment="1">
      <alignment vertical="top"/>
      <protection/>
    </xf>
    <xf numFmtId="4" fontId="58" fillId="0" borderId="22" xfId="42" applyNumberFormat="1" applyFont="1" applyFill="1" applyBorder="1" applyAlignment="1">
      <alignment vertical="top"/>
      <protection/>
    </xf>
    <xf numFmtId="4" fontId="58" fillId="0" borderId="24" xfId="42" applyNumberFormat="1" applyFont="1" applyFill="1" applyBorder="1" applyAlignment="1">
      <alignment vertical="top"/>
      <protection/>
    </xf>
    <xf numFmtId="4" fontId="58" fillId="0" borderId="0" xfId="42" applyNumberFormat="1" applyFont="1" applyFill="1" applyBorder="1" applyAlignment="1">
      <alignment vertical="top"/>
      <protection/>
    </xf>
    <xf numFmtId="4" fontId="58" fillId="0" borderId="73" xfId="42" applyNumberFormat="1" applyFont="1" applyFill="1" applyBorder="1" applyAlignment="1">
      <alignment vertical="top"/>
      <protection/>
    </xf>
    <xf numFmtId="4" fontId="58" fillId="0" borderId="27" xfId="42" applyNumberFormat="1" applyFont="1" applyFill="1" applyBorder="1" applyAlignment="1">
      <alignment vertical="top"/>
      <protection/>
    </xf>
    <xf numFmtId="4" fontId="58" fillId="0" borderId="0" xfId="42" applyNumberFormat="1" applyFont="1" applyFill="1" applyAlignment="1">
      <alignment vertical="top"/>
      <protection/>
    </xf>
    <xf numFmtId="4" fontId="58" fillId="0" borderId="0" xfId="42" applyNumberFormat="1" applyFont="1" applyAlignment="1">
      <alignment vertical="top"/>
      <protection/>
    </xf>
    <xf numFmtId="4" fontId="0" fillId="0" borderId="57" xfId="42" applyNumberFormat="1" applyFont="1" applyBorder="1" applyAlignment="1">
      <alignment vertical="top"/>
      <protection/>
    </xf>
    <xf numFmtId="0" fontId="11" fillId="0" borderId="73" xfId="0" applyFont="1" applyBorder="1" applyAlignment="1">
      <alignment vertical="top" wrapText="1"/>
    </xf>
    <xf numFmtId="0" fontId="11" fillId="0" borderId="47" xfId="0" applyFont="1" applyBorder="1" applyAlignment="1">
      <alignment vertical="top" wrapText="1"/>
    </xf>
    <xf numFmtId="180" fontId="8" fillId="0" borderId="22" xfId="42" applyNumberFormat="1" applyFont="1" applyFill="1" applyBorder="1" applyAlignment="1">
      <alignment horizontal="right" vertical="top"/>
      <protection/>
    </xf>
    <xf numFmtId="0" fontId="1" fillId="0" borderId="57" xfId="42" applyFont="1" applyFill="1" applyBorder="1" applyAlignment="1">
      <alignment horizontal="left" vertical="top"/>
      <protection/>
    </xf>
    <xf numFmtId="185" fontId="1" fillId="0" borderId="57" xfId="42" applyNumberFormat="1" applyFont="1" applyFill="1" applyBorder="1" applyAlignment="1">
      <alignment horizontal="left" vertical="top"/>
      <protection/>
    </xf>
    <xf numFmtId="0" fontId="0" fillId="0" borderId="57" xfId="42" applyFont="1" applyFill="1" applyBorder="1">
      <alignment/>
      <protection/>
    </xf>
    <xf numFmtId="0" fontId="0" fillId="0" borderId="57" xfId="42" applyFont="1" applyFill="1" applyBorder="1" applyAlignment="1">
      <alignment wrapText="1"/>
      <protection/>
    </xf>
    <xf numFmtId="4" fontId="58" fillId="0" borderId="57" xfId="42" applyNumberFormat="1" applyFont="1" applyFill="1" applyBorder="1" applyAlignment="1">
      <alignment vertical="top"/>
      <protection/>
    </xf>
    <xf numFmtId="4" fontId="0" fillId="0" borderId="57" xfId="42" applyNumberFormat="1" applyFont="1" applyFill="1" applyBorder="1" applyAlignment="1">
      <alignment vertical="top"/>
      <protection/>
    </xf>
    <xf numFmtId="182" fontId="6" fillId="33" borderId="62" xfId="42" applyNumberFormat="1" applyFont="1" applyFill="1" applyBorder="1" applyAlignment="1">
      <alignment horizontal="left" vertical="top"/>
      <protection/>
    </xf>
    <xf numFmtId="184" fontId="17" fillId="0" borderId="11" xfId="42" applyNumberFormat="1" applyFont="1" applyFill="1" applyBorder="1" applyAlignment="1">
      <alignment horizontal="right" vertical="top"/>
      <protection/>
    </xf>
    <xf numFmtId="179" fontId="12" fillId="0" borderId="15" xfId="42" applyNumberFormat="1" applyFont="1" applyFill="1" applyBorder="1" applyAlignment="1">
      <alignment horizontal="right" vertical="top"/>
      <protection/>
    </xf>
    <xf numFmtId="178" fontId="17" fillId="0" borderId="11" xfId="42" applyNumberFormat="1" applyFont="1" applyFill="1" applyBorder="1" applyAlignment="1">
      <alignment horizontal="right" vertical="top"/>
      <protection/>
    </xf>
    <xf numFmtId="192" fontId="9" fillId="0" borderId="36" xfId="52" applyNumberFormat="1" applyFont="1" applyBorder="1" applyAlignment="1">
      <alignment horizontal="left" vertical="top" wrapText="1"/>
      <protection/>
    </xf>
    <xf numFmtId="0" fontId="0" fillId="0" borderId="33" xfId="42" applyFont="1" applyFill="1" applyBorder="1">
      <alignment/>
      <protection/>
    </xf>
    <xf numFmtId="0" fontId="0" fillId="0" borderId="47" xfId="42" applyFont="1" applyFill="1" applyBorder="1">
      <alignment/>
      <protection/>
    </xf>
    <xf numFmtId="178" fontId="16" fillId="33" borderId="22" xfId="42" applyNumberFormat="1" applyFont="1" applyFill="1" applyBorder="1" applyAlignment="1">
      <alignment horizontal="right" vertical="top"/>
      <protection/>
    </xf>
    <xf numFmtId="4" fontId="3" fillId="0" borderId="31" xfId="42" applyNumberFormat="1" applyFont="1" applyFill="1" applyBorder="1" applyAlignment="1">
      <alignment horizontal="center" vertical="top"/>
      <protection/>
    </xf>
    <xf numFmtId="0" fontId="0" fillId="0" borderId="47" xfId="42" applyFont="1" applyFill="1" applyBorder="1">
      <alignment/>
      <protection/>
    </xf>
    <xf numFmtId="179" fontId="17" fillId="0" borderId="11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vertical="top"/>
      <protection/>
    </xf>
    <xf numFmtId="4" fontId="0" fillId="0" borderId="31" xfId="42" applyNumberFormat="1" applyFont="1" applyFill="1" applyBorder="1" applyAlignment="1">
      <alignment vertical="top"/>
      <protection/>
    </xf>
    <xf numFmtId="180" fontId="12" fillId="0" borderId="15" xfId="42" applyNumberFormat="1" applyFont="1" applyFill="1" applyBorder="1" applyAlignment="1">
      <alignment horizontal="right" vertical="top"/>
      <protection/>
    </xf>
    <xf numFmtId="4" fontId="9" fillId="0" borderId="33" xfId="42" applyNumberFormat="1" applyFont="1" applyFill="1" applyBorder="1" applyAlignment="1">
      <alignment vertical="top"/>
      <protection/>
    </xf>
    <xf numFmtId="180" fontId="17" fillId="0" borderId="11" xfId="42" applyNumberFormat="1" applyFont="1" applyFill="1" applyBorder="1" applyAlignment="1">
      <alignment horizontal="right" vertical="top"/>
      <protection/>
    </xf>
    <xf numFmtId="180" fontId="17" fillId="0" borderId="15" xfId="42" applyNumberFormat="1" applyFont="1" applyFill="1" applyBorder="1" applyAlignment="1">
      <alignment horizontal="right" vertical="top"/>
      <protection/>
    </xf>
    <xf numFmtId="184" fontId="12" fillId="0" borderId="71" xfId="42" applyNumberFormat="1" applyFont="1" applyFill="1" applyBorder="1" applyAlignment="1">
      <alignment horizontal="right" vertical="top"/>
      <protection/>
    </xf>
    <xf numFmtId="4" fontId="0" fillId="0" borderId="67" xfId="42" applyNumberFormat="1" applyFont="1" applyFill="1" applyBorder="1" applyAlignment="1">
      <alignment vertical="top"/>
      <protection/>
    </xf>
    <xf numFmtId="184" fontId="17" fillId="0" borderId="13" xfId="42" applyNumberFormat="1" applyFont="1" applyFill="1" applyBorder="1" applyAlignment="1">
      <alignment horizontal="right" vertical="top"/>
      <protection/>
    </xf>
    <xf numFmtId="184" fontId="17" fillId="0" borderId="15" xfId="42" applyNumberFormat="1" applyFont="1" applyFill="1" applyBorder="1" applyAlignment="1">
      <alignment horizontal="right" vertical="top"/>
      <protection/>
    </xf>
    <xf numFmtId="179" fontId="17" fillId="0" borderId="15" xfId="42" applyNumberFormat="1" applyFont="1" applyFill="1" applyBorder="1" applyAlignment="1">
      <alignment horizontal="right" vertical="top"/>
      <protection/>
    </xf>
    <xf numFmtId="4" fontId="0" fillId="0" borderId="64" xfId="42" applyNumberFormat="1" applyFont="1" applyFill="1" applyBorder="1" applyAlignment="1">
      <alignment vertical="top"/>
      <protection/>
    </xf>
    <xf numFmtId="179" fontId="16" fillId="33" borderId="48" xfId="42" applyNumberFormat="1" applyFont="1" applyFill="1" applyBorder="1" applyAlignment="1">
      <alignment horizontal="right" vertical="top"/>
      <protection/>
    </xf>
    <xf numFmtId="4" fontId="0" fillId="0" borderId="33" xfId="42" applyNumberFormat="1" applyFont="1" applyFill="1" applyBorder="1" applyAlignment="1">
      <alignment vertical="top"/>
      <protection/>
    </xf>
    <xf numFmtId="4" fontId="0" fillId="33" borderId="31" xfId="42" applyNumberFormat="1" applyFont="1" applyFill="1" applyBorder="1" applyAlignment="1">
      <alignment vertical="top"/>
      <protection/>
    </xf>
    <xf numFmtId="179" fontId="17" fillId="0" borderId="13" xfId="42" applyNumberFormat="1" applyFont="1" applyFill="1" applyBorder="1" applyAlignment="1">
      <alignment horizontal="right" vertical="top"/>
      <protection/>
    </xf>
    <xf numFmtId="4" fontId="3" fillId="0" borderId="31" xfId="42" applyNumberFormat="1" applyFont="1" applyFill="1" applyBorder="1" applyAlignment="1">
      <alignment vertical="top"/>
      <protection/>
    </xf>
    <xf numFmtId="184" fontId="17" fillId="0" borderId="48" xfId="42" applyNumberFormat="1" applyFont="1" applyFill="1" applyBorder="1" applyAlignment="1">
      <alignment horizontal="right" vertical="top"/>
      <protection/>
    </xf>
    <xf numFmtId="4" fontId="0" fillId="0" borderId="73" xfId="42" applyNumberFormat="1" applyFont="1" applyFill="1" applyBorder="1" applyAlignment="1">
      <alignment vertical="top"/>
      <protection/>
    </xf>
    <xf numFmtId="178" fontId="17" fillId="0" borderId="15" xfId="42" applyNumberFormat="1" applyFont="1" applyFill="1" applyBorder="1" applyAlignment="1">
      <alignment horizontal="right" vertical="top"/>
      <protection/>
    </xf>
    <xf numFmtId="4" fontId="0" fillId="0" borderId="27" xfId="42" applyNumberFormat="1" applyFont="1" applyFill="1" applyBorder="1" applyAlignment="1">
      <alignment vertical="top"/>
      <protection/>
    </xf>
    <xf numFmtId="180" fontId="17" fillId="0" borderId="13" xfId="42" applyNumberFormat="1" applyFont="1" applyFill="1" applyBorder="1" applyAlignment="1">
      <alignment horizontal="right" vertical="top"/>
      <protection/>
    </xf>
    <xf numFmtId="180" fontId="12" fillId="0" borderId="19" xfId="42" applyNumberFormat="1" applyFont="1" applyFill="1" applyBorder="1" applyAlignment="1">
      <alignment horizontal="right" vertical="top"/>
      <protection/>
    </xf>
    <xf numFmtId="178" fontId="16" fillId="33" borderId="60" xfId="42" applyNumberFormat="1" applyFont="1" applyFill="1" applyBorder="1" applyAlignment="1">
      <alignment horizontal="right" vertical="top"/>
      <protection/>
    </xf>
    <xf numFmtId="179" fontId="12" fillId="0" borderId="10" xfId="42" applyNumberFormat="1" applyFont="1" applyFill="1" applyBorder="1" applyAlignment="1">
      <alignment horizontal="right" vertical="top"/>
      <protection/>
    </xf>
    <xf numFmtId="184" fontId="17" fillId="0" borderId="10" xfId="42" applyNumberFormat="1" applyFont="1" applyFill="1" applyBorder="1" applyAlignment="1">
      <alignment horizontal="right" vertical="top"/>
      <protection/>
    </xf>
    <xf numFmtId="184" fontId="12" fillId="0" borderId="24" xfId="42" applyNumberFormat="1" applyFont="1" applyFill="1" applyBorder="1" applyAlignment="1">
      <alignment horizontal="right" vertical="top"/>
      <protection/>
    </xf>
    <xf numFmtId="183" fontId="7" fillId="0" borderId="47" xfId="42" applyNumberFormat="1" applyFont="1" applyFill="1" applyBorder="1" applyAlignment="1">
      <alignment horizontal="left" vertical="top"/>
      <protection/>
    </xf>
    <xf numFmtId="180" fontId="8" fillId="0" borderId="0" xfId="42" applyNumberFormat="1" applyFont="1" applyFill="1" applyBorder="1" applyAlignment="1">
      <alignment horizontal="right" vertical="top"/>
      <protection/>
    </xf>
    <xf numFmtId="4" fontId="0" fillId="0" borderId="45" xfId="42" applyNumberFormat="1" applyFont="1" applyFill="1" applyBorder="1" applyAlignment="1">
      <alignment horizontal="center" vertical="top"/>
      <protection/>
    </xf>
    <xf numFmtId="0" fontId="0" fillId="0" borderId="31" xfId="42" applyFont="1" applyFill="1" applyBorder="1">
      <alignment/>
      <protection/>
    </xf>
    <xf numFmtId="0" fontId="11" fillId="0" borderId="67" xfId="0" applyFont="1" applyBorder="1" applyAlignment="1">
      <alignment vertical="top" wrapText="1"/>
    </xf>
    <xf numFmtId="0" fontId="0" fillId="0" borderId="45" xfId="42" applyFont="1" applyFill="1" applyBorder="1">
      <alignment/>
      <protection/>
    </xf>
    <xf numFmtId="177" fontId="8" fillId="0" borderId="76" xfId="42" applyNumberFormat="1" applyFont="1" applyFill="1" applyBorder="1" applyAlignment="1">
      <alignment horizontal="left" vertical="top"/>
      <protection/>
    </xf>
    <xf numFmtId="0" fontId="0" fillId="0" borderId="17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4" fontId="3" fillId="0" borderId="18" xfId="42" applyNumberFormat="1" applyFont="1" applyFill="1" applyBorder="1" applyAlignment="1">
      <alignment horizontal="center" vertical="top"/>
      <protection/>
    </xf>
    <xf numFmtId="0" fontId="11" fillId="0" borderId="33" xfId="0" applyFont="1" applyBorder="1" applyAlignment="1">
      <alignment vertical="top" wrapText="1"/>
    </xf>
    <xf numFmtId="0" fontId="0" fillId="0" borderId="68" xfId="42" applyFont="1" applyFill="1" applyBorder="1">
      <alignment/>
      <protection/>
    </xf>
    <xf numFmtId="0" fontId="12" fillId="0" borderId="23" xfId="42" applyNumberFormat="1" applyFont="1" applyFill="1" applyBorder="1" applyAlignment="1">
      <alignment horizontal="left" vertical="top" wrapText="1"/>
      <protection/>
    </xf>
    <xf numFmtId="178" fontId="7" fillId="0" borderId="24" xfId="42" applyNumberFormat="1" applyFont="1" applyFill="1" applyBorder="1" applyAlignment="1">
      <alignment horizontal="right" vertical="top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8" fillId="0" borderId="37" xfId="42" applyFont="1" applyFill="1" applyBorder="1" applyAlignment="1">
      <alignment horizontal="left" vertical="top" wrapText="1"/>
      <protection/>
    </xf>
    <xf numFmtId="4" fontId="9" fillId="0" borderId="77" xfId="42" applyNumberFormat="1" applyFont="1" applyFill="1" applyBorder="1" applyAlignment="1">
      <alignment vertical="top"/>
      <protection/>
    </xf>
    <xf numFmtId="177" fontId="8" fillId="0" borderId="33" xfId="42" applyNumberFormat="1" applyFont="1" applyFill="1" applyBorder="1" applyAlignment="1">
      <alignment horizontal="left" vertical="top"/>
      <protection/>
    </xf>
    <xf numFmtId="0" fontId="9" fillId="0" borderId="47" xfId="0" applyFont="1" applyBorder="1" applyAlignment="1">
      <alignment vertical="top" wrapText="1"/>
    </xf>
    <xf numFmtId="4" fontId="3" fillId="35" borderId="22" xfId="42" applyNumberFormat="1" applyFont="1" applyFill="1" applyBorder="1" applyAlignment="1">
      <alignment horizontal="center" vertical="top"/>
      <protection/>
    </xf>
    <xf numFmtId="0" fontId="9" fillId="0" borderId="43" xfId="42" applyFont="1" applyFill="1" applyBorder="1">
      <alignment/>
      <protection/>
    </xf>
    <xf numFmtId="0" fontId="8" fillId="0" borderId="78" xfId="42" applyFont="1" applyFill="1" applyBorder="1" applyAlignment="1">
      <alignment horizontal="left" vertical="top" wrapText="1"/>
      <protection/>
    </xf>
    <xf numFmtId="0" fontId="11" fillId="0" borderId="36" xfId="0" applyFont="1" applyBorder="1" applyAlignment="1">
      <alignment vertical="top" wrapText="1"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0" fontId="0" fillId="0" borderId="67" xfId="42" applyFont="1" applyFill="1" applyBorder="1">
      <alignment/>
      <protection/>
    </xf>
    <xf numFmtId="0" fontId="0" fillId="0" borderId="73" xfId="42" applyFont="1" applyFill="1" applyBorder="1">
      <alignment/>
      <protection/>
    </xf>
    <xf numFmtId="0" fontId="8" fillId="0" borderId="73" xfId="42" applyFont="1" applyFill="1" applyBorder="1" applyAlignment="1">
      <alignment horizontal="left" vertical="top" wrapText="1"/>
      <protection/>
    </xf>
    <xf numFmtId="178" fontId="8" fillId="0" borderId="24" xfId="42" applyNumberFormat="1" applyFont="1" applyFill="1" applyBorder="1" applyAlignment="1">
      <alignment horizontal="right" vertical="top"/>
      <protection/>
    </xf>
    <xf numFmtId="186" fontId="8" fillId="0" borderId="37" xfId="42" applyNumberFormat="1" applyFont="1" applyFill="1" applyBorder="1" applyAlignment="1">
      <alignment horizontal="right" vertical="top"/>
      <protection/>
    </xf>
    <xf numFmtId="175" fontId="12" fillId="0" borderId="39" xfId="42" applyNumberFormat="1" applyFont="1" applyFill="1" applyBorder="1" applyAlignment="1">
      <alignment horizontal="right" vertical="top"/>
      <protection/>
    </xf>
    <xf numFmtId="0" fontId="9" fillId="0" borderId="47" xfId="42" applyFont="1" applyBorder="1" applyAlignment="1">
      <alignment vertical="top" wrapText="1"/>
      <protection/>
    </xf>
    <xf numFmtId="184" fontId="10" fillId="0" borderId="24" xfId="42" applyNumberFormat="1" applyFont="1" applyFill="1" applyBorder="1" applyAlignment="1">
      <alignment horizontal="right" vertical="top"/>
      <protection/>
    </xf>
    <xf numFmtId="0" fontId="10" fillId="0" borderId="23" xfId="42" applyFont="1" applyFill="1" applyBorder="1" applyAlignment="1">
      <alignment horizontal="left" vertical="top" wrapText="1"/>
      <protection/>
    </xf>
    <xf numFmtId="0" fontId="8" fillId="0" borderId="23" xfId="42" applyFont="1" applyFill="1" applyBorder="1" applyAlignment="1">
      <alignment horizontal="left" vertical="top" wrapText="1"/>
      <protection/>
    </xf>
    <xf numFmtId="180" fontId="8" fillId="0" borderId="17" xfId="42" applyNumberFormat="1" applyFont="1" applyFill="1" applyBorder="1" applyAlignment="1">
      <alignment horizontal="right" vertical="top"/>
      <protection/>
    </xf>
    <xf numFmtId="4" fontId="9" fillId="35" borderId="22" xfId="42" applyNumberFormat="1" applyFont="1" applyFill="1" applyBorder="1" applyAlignment="1">
      <alignment horizontal="center" vertical="top"/>
      <protection/>
    </xf>
    <xf numFmtId="179" fontId="8" fillId="0" borderId="75" xfId="42" applyNumberFormat="1" applyFont="1" applyFill="1" applyBorder="1" applyAlignment="1">
      <alignment horizontal="right" vertical="top"/>
      <protection/>
    </xf>
    <xf numFmtId="0" fontId="9" fillId="0" borderId="12" xfId="42" applyFont="1" applyFill="1" applyBorder="1">
      <alignment/>
      <protection/>
    </xf>
    <xf numFmtId="177" fontId="10" fillId="0" borderId="12" xfId="42" applyNumberFormat="1" applyFont="1" applyFill="1" applyBorder="1" applyAlignment="1">
      <alignment horizontal="left" vertical="top"/>
      <protection/>
    </xf>
    <xf numFmtId="4" fontId="4" fillId="0" borderId="24" xfId="42" applyNumberFormat="1" applyFont="1" applyFill="1" applyBorder="1" applyAlignment="1">
      <alignment horizontal="center" vertical="top"/>
      <protection/>
    </xf>
    <xf numFmtId="4" fontId="4" fillId="35" borderId="24" xfId="42" applyNumberFormat="1" applyFont="1" applyFill="1" applyBorder="1" applyAlignment="1">
      <alignment horizontal="center" vertical="top"/>
      <protection/>
    </xf>
    <xf numFmtId="179" fontId="10" fillId="0" borderId="15" xfId="42" applyNumberFormat="1" applyFont="1" applyFill="1" applyBorder="1" applyAlignment="1">
      <alignment horizontal="right" vertical="top"/>
      <protection/>
    </xf>
    <xf numFmtId="4" fontId="4" fillId="35" borderId="22" xfId="42" applyNumberFormat="1" applyFont="1" applyFill="1" applyBorder="1" applyAlignment="1">
      <alignment horizontal="center" vertical="top"/>
      <protection/>
    </xf>
    <xf numFmtId="0" fontId="0" fillId="0" borderId="73" xfId="42" applyFont="1" applyFill="1" applyBorder="1">
      <alignment/>
      <protection/>
    </xf>
    <xf numFmtId="179" fontId="12" fillId="0" borderId="75" xfId="42" applyNumberFormat="1" applyFont="1" applyFill="1" applyBorder="1" applyAlignment="1">
      <alignment horizontal="right" vertical="top"/>
      <protection/>
    </xf>
    <xf numFmtId="4" fontId="9" fillId="0" borderId="44" xfId="42" applyNumberFormat="1" applyFont="1" applyFill="1" applyBorder="1" applyAlignment="1">
      <alignment vertical="top"/>
      <protection/>
    </xf>
    <xf numFmtId="4" fontId="0" fillId="36" borderId="24" xfId="42" applyNumberFormat="1" applyFont="1" applyFill="1" applyBorder="1" applyAlignment="1">
      <alignment horizontal="center" vertical="top"/>
      <protection/>
    </xf>
    <xf numFmtId="4" fontId="9" fillId="0" borderId="22" xfId="42" applyNumberFormat="1" applyFont="1" applyFill="1" applyBorder="1" applyAlignment="1">
      <alignment vertical="top"/>
      <protection/>
    </xf>
    <xf numFmtId="184" fontId="8" fillId="0" borderId="79" xfId="42" applyNumberFormat="1" applyFont="1" applyFill="1" applyBorder="1" applyAlignment="1">
      <alignment horizontal="right" vertical="top"/>
      <protection/>
    </xf>
    <xf numFmtId="4" fontId="0" fillId="0" borderId="80" xfId="42" applyNumberFormat="1" applyFont="1" applyFill="1" applyBorder="1" applyAlignment="1">
      <alignment vertical="top"/>
      <protection/>
    </xf>
    <xf numFmtId="4" fontId="0" fillId="0" borderId="64" xfId="42" applyNumberFormat="1" applyFont="1" applyFill="1" applyBorder="1" applyAlignment="1">
      <alignment horizontal="center" vertical="top"/>
      <protection/>
    </xf>
    <xf numFmtId="4" fontId="0" fillId="0" borderId="43" xfId="42" applyNumberFormat="1" applyFont="1" applyFill="1" applyBorder="1" applyAlignment="1">
      <alignment vertical="top"/>
      <protection/>
    </xf>
    <xf numFmtId="0" fontId="8" fillId="0" borderId="81" xfId="42" applyFont="1" applyFill="1" applyBorder="1" applyAlignment="1">
      <alignment horizontal="left" vertical="top" wrapText="1"/>
      <protection/>
    </xf>
    <xf numFmtId="175" fontId="8" fillId="0" borderId="69" xfId="42" applyNumberFormat="1" applyFont="1" applyFill="1" applyBorder="1" applyAlignment="1">
      <alignment horizontal="right" vertical="top"/>
      <protection/>
    </xf>
    <xf numFmtId="0" fontId="8" fillId="0" borderId="33" xfId="42" applyFont="1" applyFill="1" applyBorder="1" applyAlignment="1">
      <alignment horizontal="left" vertical="top" wrapText="1"/>
      <protection/>
    </xf>
    <xf numFmtId="0" fontId="9" fillId="0" borderId="44" xfId="42" applyFont="1" applyFill="1" applyBorder="1">
      <alignment/>
      <protection/>
    </xf>
    <xf numFmtId="0" fontId="9" fillId="0" borderId="45" xfId="42" applyFont="1" applyFill="1" applyBorder="1">
      <alignment/>
      <protection/>
    </xf>
    <xf numFmtId="180" fontId="8" fillId="0" borderId="69" xfId="42" applyNumberFormat="1" applyFont="1" applyFill="1" applyBorder="1" applyAlignment="1">
      <alignment horizontal="right" vertical="top"/>
      <protection/>
    </xf>
    <xf numFmtId="179" fontId="8" fillId="0" borderId="73" xfId="42" applyNumberFormat="1" applyFont="1" applyFill="1" applyBorder="1" applyAlignment="1">
      <alignment horizontal="right" vertical="top"/>
      <protection/>
    </xf>
    <xf numFmtId="177" fontId="8" fillId="0" borderId="82" xfId="42" applyNumberFormat="1" applyFont="1" applyFill="1" applyBorder="1" applyAlignment="1">
      <alignment horizontal="left" vertical="top"/>
      <protection/>
    </xf>
    <xf numFmtId="0" fontId="8" fillId="0" borderId="68" xfId="42" applyFont="1" applyFill="1" applyBorder="1" applyAlignment="1">
      <alignment horizontal="left" vertical="top" wrapText="1"/>
      <protection/>
    </xf>
    <xf numFmtId="184" fontId="7" fillId="0" borderId="24" xfId="42" applyNumberFormat="1" applyFont="1" applyFill="1" applyBorder="1" applyAlignment="1">
      <alignment horizontal="right" vertical="top"/>
      <protection/>
    </xf>
    <xf numFmtId="0" fontId="0" fillId="0" borderId="55" xfId="42" applyFont="1" applyFill="1" applyBorder="1">
      <alignment/>
      <protection/>
    </xf>
    <xf numFmtId="182" fontId="16" fillId="33" borderId="83" xfId="42" applyNumberFormat="1" applyFont="1" applyFill="1" applyBorder="1" applyAlignment="1">
      <alignment horizontal="left" vertical="top"/>
      <protection/>
    </xf>
    <xf numFmtId="0" fontId="16" fillId="33" borderId="62" xfId="42" applyFont="1" applyFill="1" applyBorder="1" applyAlignment="1">
      <alignment horizontal="left" vertical="top" wrapText="1"/>
      <protection/>
    </xf>
    <xf numFmtId="183" fontId="17" fillId="0" borderId="0" xfId="42" applyNumberFormat="1" applyFont="1" applyFill="1" applyBorder="1" applyAlignment="1">
      <alignment horizontal="left" vertical="top"/>
      <protection/>
    </xf>
    <xf numFmtId="0" fontId="17" fillId="0" borderId="28" xfId="42" applyFont="1" applyFill="1" applyBorder="1" applyAlignment="1">
      <alignment horizontal="left" vertical="top" wrapText="1"/>
      <protection/>
    </xf>
    <xf numFmtId="178" fontId="17" fillId="0" borderId="48" xfId="42" applyNumberFormat="1" applyFont="1" applyFill="1" applyBorder="1" applyAlignment="1">
      <alignment horizontal="right" vertical="top"/>
      <protection/>
    </xf>
    <xf numFmtId="4" fontId="3" fillId="0" borderId="24" xfId="42" applyNumberFormat="1" applyFont="1" applyFill="1" applyBorder="1" applyAlignment="1">
      <alignment horizontal="center" vertical="top"/>
      <protection/>
    </xf>
    <xf numFmtId="0" fontId="12" fillId="0" borderId="30" xfId="42" applyFont="1" applyFill="1" applyBorder="1" applyAlignment="1">
      <alignment horizontal="left" vertical="top" wrapText="1"/>
      <protection/>
    </xf>
    <xf numFmtId="177" fontId="12" fillId="0" borderId="12" xfId="42" applyNumberFormat="1" applyFont="1" applyFill="1" applyBorder="1" applyAlignment="1">
      <alignment horizontal="left" vertical="top"/>
      <protection/>
    </xf>
    <xf numFmtId="0" fontId="17" fillId="0" borderId="25" xfId="42" applyFont="1" applyFill="1" applyBorder="1" applyAlignment="1">
      <alignment horizontal="left" vertical="top" wrapText="1"/>
      <protection/>
    </xf>
    <xf numFmtId="178" fontId="17" fillId="0" borderId="13" xfId="42" applyNumberFormat="1" applyFont="1" applyFill="1" applyBorder="1" applyAlignment="1">
      <alignment horizontal="right" vertical="top"/>
      <protection/>
    </xf>
    <xf numFmtId="4" fontId="3" fillId="0" borderId="18" xfId="42" applyNumberFormat="1" applyFont="1" applyFill="1" applyBorder="1" applyAlignment="1">
      <alignment vertical="top"/>
      <protection/>
    </xf>
    <xf numFmtId="0" fontId="17" fillId="0" borderId="26" xfId="42" applyFont="1" applyFill="1" applyBorder="1" applyAlignment="1">
      <alignment horizontal="left" vertical="top" wrapText="1"/>
      <protection/>
    </xf>
    <xf numFmtId="0" fontId="0" fillId="0" borderId="29" xfId="42" applyFont="1" applyFill="1" applyBorder="1" applyAlignment="1">
      <alignment horizontal="left" vertical="top"/>
      <protection/>
    </xf>
    <xf numFmtId="175" fontId="12" fillId="0" borderId="75" xfId="42" applyNumberFormat="1" applyFont="1" applyFill="1" applyBorder="1" applyAlignment="1">
      <alignment horizontal="right" vertical="top"/>
      <protection/>
    </xf>
    <xf numFmtId="0" fontId="4" fillId="0" borderId="0" xfId="42" applyFont="1" applyFill="1" applyBorder="1" applyAlignment="1">
      <alignment horizontal="center"/>
      <protection/>
    </xf>
    <xf numFmtId="0" fontId="4" fillId="0" borderId="0" xfId="42" applyFont="1" applyFill="1" applyAlignment="1">
      <alignment horizontal="center"/>
      <protection/>
    </xf>
    <xf numFmtId="179" fontId="12" fillId="0" borderId="46" xfId="42" applyNumberFormat="1" applyFont="1" applyFill="1" applyBorder="1" applyAlignment="1">
      <alignment horizontal="right" vertical="top"/>
      <protection/>
    </xf>
    <xf numFmtId="177" fontId="12" fillId="0" borderId="29" xfId="42" applyNumberFormat="1" applyFont="1" applyFill="1" applyBorder="1" applyAlignment="1">
      <alignment horizontal="left" vertical="top"/>
      <protection/>
    </xf>
    <xf numFmtId="0" fontId="4" fillId="0" borderId="20" xfId="42" applyFont="1" applyFill="1" applyBorder="1" applyAlignment="1">
      <alignment horizontal="center" vertical="center"/>
      <protection/>
    </xf>
    <xf numFmtId="0" fontId="4" fillId="0" borderId="21" xfId="42" applyFont="1" applyFill="1" applyBorder="1" applyAlignment="1">
      <alignment horizontal="center" vertical="center"/>
      <protection/>
    </xf>
    <xf numFmtId="0" fontId="4" fillId="0" borderId="21" xfId="42" applyFont="1" applyFill="1" applyBorder="1" applyAlignment="1">
      <alignment horizontal="center" vertical="center" wrapText="1"/>
      <protection/>
    </xf>
    <xf numFmtId="0" fontId="17" fillId="0" borderId="13" xfId="42" applyFont="1" applyFill="1" applyBorder="1" applyAlignment="1">
      <alignment horizontal="left" vertical="top" wrapText="1"/>
      <protection/>
    </xf>
    <xf numFmtId="178" fontId="17" fillId="0" borderId="73" xfId="42" applyNumberFormat="1" applyFont="1" applyFill="1" applyBorder="1" applyAlignment="1">
      <alignment horizontal="right" vertical="top"/>
      <protection/>
    </xf>
    <xf numFmtId="178" fontId="17" fillId="0" borderId="69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 applyAlignment="1">
      <alignment horizontal="left" vertical="top"/>
      <protection/>
    </xf>
    <xf numFmtId="185" fontId="0" fillId="0" borderId="0" xfId="42" applyNumberFormat="1" applyFont="1" applyFill="1" applyBorder="1" applyAlignment="1">
      <alignment horizontal="left" vertical="top"/>
      <protection/>
    </xf>
    <xf numFmtId="183" fontId="17" fillId="0" borderId="16" xfId="42" applyNumberFormat="1" applyFont="1" applyFill="1" applyBorder="1" applyAlignment="1">
      <alignment horizontal="left" vertical="top"/>
      <protection/>
    </xf>
    <xf numFmtId="0" fontId="17" fillId="0" borderId="23" xfId="42" applyFont="1" applyFill="1" applyBorder="1" applyAlignment="1">
      <alignment horizontal="left" vertical="top" wrapText="1"/>
      <protection/>
    </xf>
    <xf numFmtId="184" fontId="0" fillId="0" borderId="0" xfId="42" applyNumberFormat="1" applyFont="1" applyFill="1">
      <alignment/>
      <protection/>
    </xf>
    <xf numFmtId="178" fontId="17" fillId="0" borderId="37" xfId="42" applyNumberFormat="1" applyFont="1" applyFill="1" applyBorder="1" applyAlignment="1">
      <alignment horizontal="right" vertical="top"/>
      <protection/>
    </xf>
    <xf numFmtId="183" fontId="17" fillId="0" borderId="12" xfId="42" applyNumberFormat="1" applyFont="1" applyFill="1" applyBorder="1" applyAlignment="1">
      <alignment horizontal="left" vertical="top"/>
      <protection/>
    </xf>
    <xf numFmtId="0" fontId="12" fillId="0" borderId="54" xfId="42" applyFont="1" applyFill="1" applyBorder="1" applyAlignment="1">
      <alignment horizontal="left" vertical="top" wrapText="1"/>
      <protection/>
    </xf>
    <xf numFmtId="0" fontId="11" fillId="0" borderId="23" xfId="42" applyFont="1" applyFill="1" applyBorder="1" applyAlignment="1">
      <alignment horizontal="left" vertical="top" wrapText="1"/>
      <protection/>
    </xf>
    <xf numFmtId="175" fontId="8" fillId="0" borderId="84" xfId="42" applyNumberFormat="1" applyFont="1" applyFill="1" applyBorder="1" applyAlignment="1">
      <alignment horizontal="right" vertical="top"/>
      <protection/>
    </xf>
    <xf numFmtId="0" fontId="8" fillId="0" borderId="24" xfId="42" applyFont="1" applyFill="1" applyBorder="1" applyAlignment="1">
      <alignment horizontal="left" vertical="top" wrapText="1"/>
      <protection/>
    </xf>
    <xf numFmtId="4" fontId="9" fillId="0" borderId="22" xfId="42" applyNumberFormat="1" applyFont="1" applyFill="1" applyBorder="1" applyAlignment="1">
      <alignment horizontal="center" vertical="top"/>
      <protection/>
    </xf>
    <xf numFmtId="4" fontId="0" fillId="0" borderId="81" xfId="42" applyNumberFormat="1" applyFont="1" applyFill="1" applyBorder="1" applyAlignment="1">
      <alignment horizontal="center" vertical="top"/>
      <protection/>
    </xf>
    <xf numFmtId="178" fontId="16" fillId="33" borderId="56" xfId="42" applyNumberFormat="1" applyFont="1" applyFill="1" applyBorder="1" applyAlignment="1">
      <alignment horizontal="right" vertical="top"/>
      <protection/>
    </xf>
    <xf numFmtId="0" fontId="8" fillId="0" borderId="46" xfId="42" applyFont="1" applyFill="1" applyBorder="1" applyAlignment="1">
      <alignment horizontal="left" vertical="top" wrapText="1"/>
      <protection/>
    </xf>
    <xf numFmtId="178" fontId="8" fillId="0" borderId="46" xfId="42" applyNumberFormat="1" applyFont="1" applyFill="1" applyBorder="1" applyAlignment="1">
      <alignment horizontal="right" vertical="top"/>
      <protection/>
    </xf>
    <xf numFmtId="180" fontId="7" fillId="0" borderId="22" xfId="42" applyNumberFormat="1" applyFont="1" applyFill="1" applyBorder="1" applyAlignment="1">
      <alignment horizontal="right" vertical="top"/>
      <protection/>
    </xf>
    <xf numFmtId="178" fontId="12" fillId="0" borderId="24" xfId="42" applyNumberFormat="1" applyFont="1" applyFill="1" applyBorder="1" applyAlignment="1">
      <alignment horizontal="right" vertical="top"/>
      <protection/>
    </xf>
    <xf numFmtId="184" fontId="8" fillId="0" borderId="75" xfId="42" applyNumberFormat="1" applyFont="1" applyFill="1" applyBorder="1" applyAlignment="1">
      <alignment horizontal="right" vertical="top"/>
      <protection/>
    </xf>
    <xf numFmtId="0" fontId="11" fillId="0" borderId="47" xfId="42" applyFont="1" applyFill="1" applyBorder="1" applyAlignment="1">
      <alignment horizontal="left" vertical="top" wrapText="1"/>
      <protection/>
    </xf>
    <xf numFmtId="0" fontId="11" fillId="0" borderId="24" xfId="42" applyFont="1" applyFill="1" applyBorder="1" applyAlignment="1">
      <alignment horizontal="left" vertical="top" wrapText="1"/>
      <protection/>
    </xf>
    <xf numFmtId="0" fontId="11" fillId="0" borderId="47" xfId="42" applyFont="1" applyFill="1" applyBorder="1" applyAlignment="1">
      <alignment horizontal="left" vertical="top" wrapText="1"/>
      <protection/>
    </xf>
    <xf numFmtId="0" fontId="0" fillId="0" borderId="73" xfId="42" applyFont="1" applyFill="1" applyBorder="1">
      <alignment/>
      <protection/>
    </xf>
    <xf numFmtId="0" fontId="11" fillId="0" borderId="24" xfId="0" applyFont="1" applyBorder="1" applyAlignment="1">
      <alignment vertical="top" wrapText="1"/>
    </xf>
    <xf numFmtId="0" fontId="10" fillId="0" borderId="24" xfId="42" applyFont="1" applyFill="1" applyBorder="1" applyAlignment="1">
      <alignment horizontal="left" vertical="top" wrapText="1"/>
      <protection/>
    </xf>
    <xf numFmtId="175" fontId="8" fillId="35" borderId="24" xfId="42" applyNumberFormat="1" applyFont="1" applyFill="1" applyBorder="1" applyAlignment="1">
      <alignment horizontal="right" vertical="top"/>
      <protection/>
    </xf>
    <xf numFmtId="0" fontId="0" fillId="35" borderId="24" xfId="42" applyFont="1" applyFill="1" applyBorder="1">
      <alignment/>
      <protection/>
    </xf>
    <xf numFmtId="4" fontId="9" fillId="35" borderId="22" xfId="42" applyNumberFormat="1" applyFont="1" applyFill="1" applyBorder="1" applyAlignment="1">
      <alignment horizontal="center" vertical="top"/>
      <protection/>
    </xf>
    <xf numFmtId="180" fontId="10" fillId="35" borderId="22" xfId="42" applyNumberFormat="1" applyFont="1" applyFill="1" applyBorder="1" applyAlignment="1">
      <alignment horizontal="right" vertical="top"/>
      <protection/>
    </xf>
    <xf numFmtId="180" fontId="10" fillId="35" borderId="24" xfId="42" applyNumberFormat="1" applyFont="1" applyFill="1" applyBorder="1" applyAlignment="1">
      <alignment horizontal="right" vertical="top"/>
      <protection/>
    </xf>
    <xf numFmtId="4" fontId="0" fillId="35" borderId="24" xfId="42" applyNumberFormat="1" applyFont="1" applyFill="1" applyBorder="1" applyAlignment="1">
      <alignment horizontal="center" vertical="top"/>
      <protection/>
    </xf>
    <xf numFmtId="184" fontId="10" fillId="35" borderId="64" xfId="42" applyNumberFormat="1" applyFont="1" applyFill="1" applyBorder="1" applyAlignment="1">
      <alignment horizontal="right" vertical="top"/>
      <protection/>
    </xf>
    <xf numFmtId="4" fontId="4" fillId="35" borderId="64" xfId="42" applyNumberFormat="1" applyFont="1" applyFill="1" applyBorder="1" applyAlignment="1">
      <alignment horizontal="center" vertical="top"/>
      <protection/>
    </xf>
    <xf numFmtId="184" fontId="10" fillId="35" borderId="24" xfId="42" applyNumberFormat="1" applyFont="1" applyFill="1" applyBorder="1" applyAlignment="1">
      <alignment horizontal="right" vertical="top"/>
      <protection/>
    </xf>
    <xf numFmtId="184" fontId="11" fillId="35" borderId="24" xfId="42" applyNumberFormat="1" applyFont="1" applyFill="1" applyBorder="1" applyAlignment="1">
      <alignment horizontal="right" vertical="top"/>
      <protection/>
    </xf>
    <xf numFmtId="4" fontId="4" fillId="35" borderId="24" xfId="42" applyNumberFormat="1" applyFont="1" applyFill="1" applyBorder="1" applyAlignment="1">
      <alignment horizontal="center" vertical="top"/>
      <protection/>
    </xf>
    <xf numFmtId="4" fontId="9" fillId="35" borderId="64" xfId="42" applyNumberFormat="1" applyFont="1" applyFill="1" applyBorder="1" applyAlignment="1">
      <alignment horizontal="center" vertical="top"/>
      <protection/>
    </xf>
    <xf numFmtId="4" fontId="4" fillId="35" borderId="22" xfId="42" applyNumberFormat="1" applyFont="1" applyFill="1" applyBorder="1" applyAlignment="1">
      <alignment vertical="top"/>
      <protection/>
    </xf>
    <xf numFmtId="178" fontId="12" fillId="0" borderId="22" xfId="42" applyNumberFormat="1" applyFont="1" applyFill="1" applyBorder="1" applyAlignment="1">
      <alignment horizontal="right" vertical="top"/>
      <protection/>
    </xf>
    <xf numFmtId="175" fontId="16" fillId="0" borderId="85" xfId="42" applyNumberFormat="1" applyFont="1" applyFill="1" applyBorder="1" applyAlignment="1">
      <alignment horizontal="right" vertical="top"/>
      <protection/>
    </xf>
    <xf numFmtId="183" fontId="7" fillId="0" borderId="36" xfId="42" applyNumberFormat="1" applyFont="1" applyFill="1" applyBorder="1" applyAlignment="1">
      <alignment horizontal="left" vertical="top"/>
      <protection/>
    </xf>
    <xf numFmtId="4" fontId="4" fillId="0" borderId="0" xfId="42" applyNumberFormat="1" applyFont="1" applyFill="1" applyAlignment="1">
      <alignment horizontal="center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165" fontId="0" fillId="0" borderId="0" xfId="42" applyNumberFormat="1" applyFont="1" applyFill="1">
      <alignment/>
      <protection/>
    </xf>
    <xf numFmtId="165" fontId="0" fillId="0" borderId="0" xfId="42" applyNumberFormat="1" applyFont="1" applyFill="1">
      <alignment/>
      <protection/>
    </xf>
    <xf numFmtId="180" fontId="0" fillId="0" borderId="0" xfId="42" applyNumberFormat="1" applyFont="1" applyFill="1">
      <alignment/>
      <protection/>
    </xf>
    <xf numFmtId="0" fontId="12" fillId="0" borderId="23" xfId="42" applyNumberFormat="1" applyFont="1" applyFill="1" applyBorder="1" applyAlignment="1">
      <alignment horizontal="left" vertical="top" wrapText="1"/>
      <protection/>
    </xf>
    <xf numFmtId="184" fontId="0" fillId="0" borderId="0" xfId="42" applyNumberFormat="1" applyFont="1" applyFill="1">
      <alignment/>
      <protection/>
    </xf>
    <xf numFmtId="0" fontId="11" fillId="0" borderId="23" xfId="42" applyNumberFormat="1" applyFont="1" applyFill="1" applyBorder="1" applyAlignment="1">
      <alignment horizontal="left" vertical="top" wrapText="1"/>
      <protection/>
    </xf>
    <xf numFmtId="178" fontId="0" fillId="0" borderId="0" xfId="42" applyNumberFormat="1" applyFont="1" applyFill="1">
      <alignment/>
      <protection/>
    </xf>
    <xf numFmtId="0" fontId="0" fillId="0" borderId="57" xfId="42" applyFont="1" applyFill="1" applyBorder="1">
      <alignment/>
      <protection/>
    </xf>
    <xf numFmtId="177" fontId="8" fillId="0" borderId="57" xfId="42" applyNumberFormat="1" applyFont="1" applyFill="1" applyBorder="1" applyAlignment="1">
      <alignment horizontal="left" vertical="top"/>
      <protection/>
    </xf>
    <xf numFmtId="0" fontId="0" fillId="0" borderId="82" xfId="42" applyFont="1" applyFill="1" applyBorder="1">
      <alignment/>
      <protection/>
    </xf>
    <xf numFmtId="178" fontId="6" fillId="33" borderId="56" xfId="42" applyNumberFormat="1" applyFont="1" applyFill="1" applyBorder="1" applyAlignment="1">
      <alignment horizontal="right" vertical="top"/>
      <protection/>
    </xf>
    <xf numFmtId="4" fontId="0" fillId="0" borderId="64" xfId="42" applyNumberFormat="1" applyFont="1" applyFill="1" applyBorder="1" applyAlignment="1">
      <alignment horizontal="center" vertical="top"/>
      <protection/>
    </xf>
    <xf numFmtId="0" fontId="11" fillId="0" borderId="64" xfId="0" applyFont="1" applyFill="1" applyBorder="1" applyAlignment="1">
      <alignment vertical="top" wrapText="1"/>
    </xf>
    <xf numFmtId="192" fontId="9" fillId="0" borderId="24" xfId="0" applyNumberFormat="1" applyFont="1" applyBorder="1" applyAlignment="1">
      <alignment horizontal="left" vertical="top" wrapText="1"/>
    </xf>
    <xf numFmtId="0" fontId="11" fillId="0" borderId="45" xfId="0" applyFont="1" applyBorder="1" applyAlignment="1">
      <alignment vertical="top" wrapText="1"/>
    </xf>
    <xf numFmtId="179" fontId="7" fillId="0" borderId="10" xfId="42" applyNumberFormat="1" applyFont="1" applyFill="1" applyBorder="1" applyAlignment="1">
      <alignment horizontal="right" vertical="top"/>
      <protection/>
    </xf>
    <xf numFmtId="0" fontId="8" fillId="0" borderId="86" xfId="42" applyFont="1" applyFill="1" applyBorder="1" applyAlignment="1">
      <alignment horizontal="left" vertical="top" wrapText="1"/>
      <protection/>
    </xf>
    <xf numFmtId="4" fontId="0" fillId="0" borderId="43" xfId="42" applyNumberFormat="1" applyFont="1" applyFill="1" applyBorder="1" applyAlignment="1">
      <alignment vertical="top"/>
      <protection/>
    </xf>
    <xf numFmtId="182" fontId="16" fillId="33" borderId="87" xfId="42" applyNumberFormat="1" applyFont="1" applyFill="1" applyBorder="1" applyAlignment="1">
      <alignment horizontal="left" vertical="top"/>
      <protection/>
    </xf>
    <xf numFmtId="0" fontId="16" fillId="33" borderId="54" xfId="42" applyFont="1" applyFill="1" applyBorder="1" applyAlignment="1">
      <alignment horizontal="left" vertical="top" wrapText="1"/>
      <protection/>
    </xf>
    <xf numFmtId="184" fontId="16" fillId="33" borderId="48" xfId="42" applyNumberFormat="1" applyFont="1" applyFill="1" applyBorder="1" applyAlignment="1">
      <alignment horizontal="right" vertical="top"/>
      <protection/>
    </xf>
    <xf numFmtId="0" fontId="9" fillId="0" borderId="67" xfId="0" applyFont="1" applyBorder="1" applyAlignment="1">
      <alignment vertical="top" wrapText="1"/>
    </xf>
    <xf numFmtId="4" fontId="4" fillId="35" borderId="18" xfId="42" applyNumberFormat="1" applyFont="1" applyFill="1" applyBorder="1" applyAlignment="1">
      <alignment horizontal="center" vertical="top"/>
      <protection/>
    </xf>
    <xf numFmtId="4" fontId="0" fillId="0" borderId="77" xfId="42" applyNumberFormat="1" applyFont="1" applyFill="1" applyBorder="1" applyAlignment="1">
      <alignment vertical="top"/>
      <protection/>
    </xf>
    <xf numFmtId="184" fontId="4" fillId="0" borderId="0" xfId="42" applyNumberFormat="1" applyFont="1" applyFill="1" applyAlignment="1">
      <alignment horizontal="center"/>
      <protection/>
    </xf>
    <xf numFmtId="4" fontId="9" fillId="0" borderId="57" xfId="42" applyNumberFormat="1" applyFont="1" applyFill="1" applyBorder="1" applyAlignment="1">
      <alignment vertical="top"/>
      <protection/>
    </xf>
    <xf numFmtId="0" fontId="0" fillId="0" borderId="36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9" fillId="0" borderId="57" xfId="42" applyFont="1" applyFill="1" applyBorder="1">
      <alignment/>
      <protection/>
    </xf>
    <xf numFmtId="0" fontId="11" fillId="0" borderId="77" xfId="0" applyFont="1" applyBorder="1" applyAlignment="1">
      <alignment vertical="top" wrapText="1"/>
    </xf>
    <xf numFmtId="180" fontId="10" fillId="35" borderId="43" xfId="42" applyNumberFormat="1" applyFont="1" applyFill="1" applyBorder="1" applyAlignment="1">
      <alignment horizontal="right" vertical="top"/>
      <protection/>
    </xf>
    <xf numFmtId="4" fontId="4" fillId="35" borderId="43" xfId="42" applyNumberFormat="1" applyFont="1" applyFill="1" applyBorder="1" applyAlignment="1">
      <alignment horizontal="center" vertical="top"/>
      <protection/>
    </xf>
    <xf numFmtId="0" fontId="8" fillId="0" borderId="39" xfId="42" applyFont="1" applyFill="1" applyBorder="1" applyAlignment="1">
      <alignment horizontal="left" vertical="top" wrapText="1"/>
      <protection/>
    </xf>
    <xf numFmtId="0" fontId="11" fillId="0" borderId="64" xfId="0" applyFont="1" applyBorder="1" applyAlignment="1">
      <alignment vertical="top" wrapText="1"/>
    </xf>
    <xf numFmtId="178" fontId="12" fillId="0" borderId="79" xfId="42" applyNumberFormat="1" applyFont="1" applyFill="1" applyBorder="1" applyAlignment="1">
      <alignment horizontal="right" vertical="top"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4" fontId="0" fillId="0" borderId="43" xfId="42" applyNumberFormat="1" applyFont="1" applyFill="1" applyBorder="1" applyAlignment="1">
      <alignment vertical="top"/>
      <protection/>
    </xf>
    <xf numFmtId="0" fontId="58" fillId="0" borderId="0" xfId="42" applyFont="1" applyFill="1">
      <alignment/>
      <protection/>
    </xf>
    <xf numFmtId="182" fontId="16" fillId="33" borderId="22" xfId="42" applyNumberFormat="1" applyFont="1" applyFill="1" applyBorder="1" applyAlignment="1">
      <alignment horizontal="left" vertical="top"/>
      <protection/>
    </xf>
    <xf numFmtId="0" fontId="0" fillId="33" borderId="31" xfId="42" applyFont="1" applyFill="1" applyBorder="1">
      <alignment/>
      <protection/>
    </xf>
    <xf numFmtId="0" fontId="0" fillId="33" borderId="36" xfId="42" applyFont="1" applyFill="1" applyBorder="1">
      <alignment/>
      <protection/>
    </xf>
    <xf numFmtId="0" fontId="16" fillId="33" borderId="22" xfId="42" applyFont="1" applyFill="1" applyBorder="1" applyAlignment="1">
      <alignment horizontal="left" vertical="top" wrapText="1"/>
      <protection/>
    </xf>
    <xf numFmtId="184" fontId="16" fillId="33" borderId="22" xfId="42" applyNumberFormat="1" applyFont="1" applyFill="1" applyBorder="1" applyAlignment="1">
      <alignment horizontal="right" vertical="top"/>
      <protection/>
    </xf>
    <xf numFmtId="175" fontId="8" fillId="0" borderId="0" xfId="42" applyNumberFormat="1" applyFont="1" applyFill="1" applyBorder="1" applyAlignment="1">
      <alignment horizontal="right" vertical="top"/>
      <protection/>
    </xf>
    <xf numFmtId="0" fontId="58" fillId="0" borderId="0" xfId="42" applyFont="1" applyFill="1" applyBorder="1">
      <alignment/>
      <protection/>
    </xf>
    <xf numFmtId="0" fontId="58" fillId="0" borderId="10" xfId="42" applyFont="1" applyFill="1" applyBorder="1">
      <alignment/>
      <protection/>
    </xf>
    <xf numFmtId="0" fontId="58" fillId="0" borderId="11" xfId="42" applyFont="1" applyFill="1" applyBorder="1">
      <alignment/>
      <protection/>
    </xf>
    <xf numFmtId="0" fontId="58" fillId="0" borderId="12" xfId="42" applyFont="1" applyFill="1" applyBorder="1">
      <alignment/>
      <protection/>
    </xf>
    <xf numFmtId="0" fontId="0" fillId="0" borderId="54" xfId="42" applyFont="1" applyFill="1" applyBorder="1">
      <alignment/>
      <protection/>
    </xf>
    <xf numFmtId="0" fontId="8" fillId="0" borderId="88" xfId="42" applyFont="1" applyFill="1" applyBorder="1" applyAlignment="1">
      <alignment horizontal="left" vertical="top" wrapText="1"/>
      <protection/>
    </xf>
    <xf numFmtId="179" fontId="8" fillId="0" borderId="89" xfId="42" applyNumberFormat="1" applyFont="1" applyFill="1" applyBorder="1" applyAlignment="1">
      <alignment horizontal="right" vertical="top"/>
      <protection/>
    </xf>
    <xf numFmtId="182" fontId="6" fillId="33" borderId="87" xfId="42" applyNumberFormat="1" applyFont="1" applyFill="1" applyBorder="1" applyAlignment="1">
      <alignment horizontal="left" vertical="top"/>
      <protection/>
    </xf>
    <xf numFmtId="184" fontId="6" fillId="33" borderId="60" xfId="42" applyNumberFormat="1" applyFont="1" applyFill="1" applyBorder="1" applyAlignment="1">
      <alignment horizontal="right" vertical="top"/>
      <protection/>
    </xf>
    <xf numFmtId="175" fontId="0" fillId="0" borderId="0" xfId="42" applyNumberFormat="1" applyFont="1" applyFill="1">
      <alignment/>
      <protection/>
    </xf>
    <xf numFmtId="184" fontId="16" fillId="33" borderId="56" xfId="42" applyNumberFormat="1" applyFont="1" applyFill="1" applyBorder="1" applyAlignment="1">
      <alignment horizontal="right" vertical="top"/>
      <protection/>
    </xf>
    <xf numFmtId="184" fontId="6" fillId="33" borderId="56" xfId="42" applyNumberFormat="1" applyFont="1" applyFill="1" applyBorder="1" applyAlignment="1">
      <alignment horizontal="right" vertical="top"/>
      <protection/>
    </xf>
    <xf numFmtId="0" fontId="0" fillId="0" borderId="24" xfId="42" applyFont="1" applyFill="1" applyBorder="1">
      <alignment/>
      <protection/>
    </xf>
    <xf numFmtId="0" fontId="11" fillId="0" borderId="44" xfId="0" applyFont="1" applyBorder="1" applyAlignment="1">
      <alignment vertical="top" wrapText="1"/>
    </xf>
    <xf numFmtId="177" fontId="10" fillId="0" borderId="65" xfId="42" applyNumberFormat="1" applyFont="1" applyFill="1" applyBorder="1" applyAlignment="1">
      <alignment horizontal="left" vertical="top"/>
      <protection/>
    </xf>
    <xf numFmtId="0" fontId="10" fillId="0" borderId="65" xfId="42" applyFont="1" applyFill="1" applyBorder="1" applyAlignment="1">
      <alignment horizontal="left" vertical="top" wrapText="1"/>
      <protection/>
    </xf>
    <xf numFmtId="180" fontId="10" fillId="0" borderId="43" xfId="42" applyNumberFormat="1" applyFont="1" applyFill="1" applyBorder="1" applyAlignment="1">
      <alignment horizontal="right" vertical="top"/>
      <protection/>
    </xf>
    <xf numFmtId="4" fontId="9" fillId="0" borderId="55" xfId="42" applyNumberFormat="1" applyFont="1" applyFill="1" applyBorder="1" applyAlignment="1">
      <alignment vertical="top"/>
      <protection/>
    </xf>
    <xf numFmtId="4" fontId="9" fillId="0" borderId="43" xfId="42" applyNumberFormat="1" applyFont="1" applyFill="1" applyBorder="1" applyAlignment="1">
      <alignment horizontal="center" vertical="top"/>
      <protection/>
    </xf>
    <xf numFmtId="0" fontId="10" fillId="0" borderId="33" xfId="42" applyFont="1" applyFill="1" applyBorder="1" applyAlignment="1">
      <alignment horizontal="left" vertical="top" wrapText="1"/>
      <protection/>
    </xf>
    <xf numFmtId="175" fontId="10" fillId="35" borderId="24" xfId="42" applyNumberFormat="1" applyFont="1" applyFill="1" applyBorder="1" applyAlignment="1">
      <alignment horizontal="right" vertical="top"/>
      <protection/>
    </xf>
    <xf numFmtId="184" fontId="8" fillId="0" borderId="69" xfId="42" applyNumberFormat="1" applyFont="1" applyFill="1" applyBorder="1" applyAlignment="1">
      <alignment horizontal="right" vertical="top"/>
      <protection/>
    </xf>
    <xf numFmtId="0" fontId="11" fillId="0" borderId="22" xfId="42" applyFont="1" applyFill="1" applyBorder="1" applyAlignment="1">
      <alignment horizontal="left" vertical="top" wrapText="1"/>
      <protection/>
    </xf>
    <xf numFmtId="4" fontId="9" fillId="34" borderId="22" xfId="42" applyNumberFormat="1" applyFont="1" applyFill="1" applyBorder="1" applyAlignment="1">
      <alignment horizontal="center" vertical="top"/>
      <protection/>
    </xf>
    <xf numFmtId="0" fontId="12" fillId="0" borderId="65" xfId="42" applyFont="1" applyFill="1" applyBorder="1" applyAlignment="1">
      <alignment horizontal="left" vertical="top" wrapText="1"/>
      <protection/>
    </xf>
    <xf numFmtId="0" fontId="0" fillId="0" borderId="57" xfId="42" applyFont="1" applyFill="1" applyBorder="1">
      <alignment/>
      <protection/>
    </xf>
    <xf numFmtId="4" fontId="0" fillId="0" borderId="55" xfId="42" applyNumberFormat="1" applyFont="1" applyFill="1" applyBorder="1" applyAlignment="1">
      <alignment vertical="top"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4" fontId="0" fillId="0" borderId="65" xfId="42" applyNumberFormat="1" applyFont="1" applyFill="1" applyBorder="1" applyAlignment="1">
      <alignment vertical="top"/>
      <protection/>
    </xf>
    <xf numFmtId="0" fontId="0" fillId="0" borderId="47" xfId="42" applyFont="1" applyFill="1" applyBorder="1">
      <alignment/>
      <protection/>
    </xf>
    <xf numFmtId="4" fontId="0" fillId="0" borderId="64" xfId="42" applyNumberFormat="1" applyFont="1" applyFill="1" applyBorder="1" applyAlignment="1">
      <alignment vertical="top"/>
      <protection/>
    </xf>
    <xf numFmtId="0" fontId="0" fillId="0" borderId="43" xfId="42" applyFont="1" applyFill="1" applyBorder="1">
      <alignment/>
      <protection/>
    </xf>
    <xf numFmtId="0" fontId="0" fillId="0" borderId="65" xfId="42" applyFont="1" applyFill="1" applyBorder="1">
      <alignment/>
      <protection/>
    </xf>
    <xf numFmtId="0" fontId="0" fillId="0" borderId="55" xfId="42" applyFont="1" applyFill="1" applyBorder="1">
      <alignment/>
      <protection/>
    </xf>
    <xf numFmtId="177" fontId="8" fillId="0" borderId="65" xfId="42" applyNumberFormat="1" applyFont="1" applyFill="1" applyBorder="1" applyAlignment="1">
      <alignment horizontal="left" vertical="top"/>
      <protection/>
    </xf>
    <xf numFmtId="0" fontId="11" fillId="0" borderId="80" xfId="0" applyFont="1" applyBorder="1" applyAlignment="1">
      <alignment vertical="top" wrapText="1"/>
    </xf>
    <xf numFmtId="179" fontId="10" fillId="0" borderId="64" xfId="42" applyNumberFormat="1" applyFont="1" applyFill="1" applyBorder="1" applyAlignment="1">
      <alignment horizontal="right" vertical="top"/>
      <protection/>
    </xf>
    <xf numFmtId="4" fontId="9" fillId="0" borderId="64" xfId="42" applyNumberFormat="1" applyFont="1" applyFill="1" applyBorder="1" applyAlignment="1">
      <alignment horizontal="center" vertical="top"/>
      <protection/>
    </xf>
    <xf numFmtId="0" fontId="9" fillId="0" borderId="31" xfId="42" applyFont="1" applyFill="1" applyBorder="1">
      <alignment/>
      <protection/>
    </xf>
    <xf numFmtId="0" fontId="9" fillId="0" borderId="22" xfId="42" applyFont="1" applyFill="1" applyBorder="1">
      <alignment/>
      <protection/>
    </xf>
    <xf numFmtId="0" fontId="9" fillId="0" borderId="33" xfId="42" applyFont="1" applyFill="1" applyBorder="1">
      <alignment/>
      <protection/>
    </xf>
    <xf numFmtId="0" fontId="9" fillId="0" borderId="36" xfId="42" applyFont="1" applyFill="1" applyBorder="1">
      <alignment/>
      <protection/>
    </xf>
    <xf numFmtId="0" fontId="8" fillId="0" borderId="90" xfId="42" applyFont="1" applyFill="1" applyBorder="1" applyAlignment="1">
      <alignment horizontal="left" vertical="top" wrapText="1"/>
      <protection/>
    </xf>
    <xf numFmtId="177" fontId="8" fillId="0" borderId="91" xfId="42" applyNumberFormat="1" applyFont="1" applyFill="1" applyBorder="1" applyAlignment="1">
      <alignment horizontal="left" vertical="top"/>
      <protection/>
    </xf>
    <xf numFmtId="178" fontId="8" fillId="0" borderId="79" xfId="42" applyNumberFormat="1" applyFont="1" applyFill="1" applyBorder="1" applyAlignment="1">
      <alignment horizontal="right" vertical="top"/>
      <protection/>
    </xf>
    <xf numFmtId="0" fontId="0" fillId="0" borderId="48" xfId="42" applyFont="1" applyFill="1" applyBorder="1">
      <alignment/>
      <protection/>
    </xf>
    <xf numFmtId="0" fontId="19" fillId="0" borderId="0" xfId="42" applyFont="1">
      <alignment/>
      <protection/>
    </xf>
    <xf numFmtId="0" fontId="19" fillId="0" borderId="0" xfId="42" applyFont="1" applyBorder="1" applyAlignment="1">
      <alignment horizontal="left"/>
      <protection/>
    </xf>
    <xf numFmtId="0" fontId="4" fillId="33" borderId="40" xfId="42" applyFont="1" applyFill="1" applyBorder="1">
      <alignment/>
      <protection/>
    </xf>
    <xf numFmtId="184" fontId="8" fillId="35" borderId="64" xfId="42" applyNumberFormat="1" applyFont="1" applyFill="1" applyBorder="1" applyAlignment="1">
      <alignment horizontal="right" vertical="top"/>
      <protection/>
    </xf>
    <xf numFmtId="4" fontId="9" fillId="35" borderId="43" xfId="42" applyNumberFormat="1" applyFont="1" applyFill="1" applyBorder="1" applyAlignment="1">
      <alignment horizontal="center" vertical="top"/>
      <protection/>
    </xf>
    <xf numFmtId="4" fontId="0" fillId="35" borderId="22" xfId="42" applyNumberFormat="1" applyFont="1" applyFill="1" applyBorder="1" applyAlignment="1">
      <alignment horizontal="center" vertical="top"/>
      <protection/>
    </xf>
    <xf numFmtId="4" fontId="9" fillId="0" borderId="24" xfId="42" applyNumberFormat="1" applyFont="1" applyFill="1" applyBorder="1" applyAlignment="1">
      <alignment horizontal="center" vertical="top"/>
      <protection/>
    </xf>
    <xf numFmtId="4" fontId="0" fillId="0" borderId="64" xfId="42" applyNumberFormat="1" applyFont="1" applyFill="1" applyBorder="1" applyAlignment="1">
      <alignment horizontal="center" vertical="top"/>
      <protection/>
    </xf>
    <xf numFmtId="0" fontId="8" fillId="0" borderId="82" xfId="42" applyFont="1" applyFill="1" applyBorder="1" applyAlignment="1">
      <alignment horizontal="left" vertical="top" wrapText="1"/>
      <protection/>
    </xf>
    <xf numFmtId="0" fontId="0" fillId="0" borderId="72" xfId="42" applyFont="1" applyFill="1" applyBorder="1">
      <alignment/>
      <protection/>
    </xf>
    <xf numFmtId="0" fontId="8" fillId="0" borderId="92" xfId="42" applyFont="1" applyFill="1" applyBorder="1" applyAlignment="1">
      <alignment horizontal="left" vertical="top" wrapText="1"/>
      <protection/>
    </xf>
    <xf numFmtId="0" fontId="11" fillId="0" borderId="65" xfId="0" applyFont="1" applyBorder="1" applyAlignment="1">
      <alignment vertical="top" wrapText="1"/>
    </xf>
    <xf numFmtId="0" fontId="9" fillId="0" borderId="67" xfId="42" applyFont="1" applyFill="1" applyBorder="1">
      <alignment/>
      <protection/>
    </xf>
    <xf numFmtId="0" fontId="9" fillId="0" borderId="47" xfId="42" applyFont="1" applyFill="1" applyBorder="1">
      <alignment/>
      <protection/>
    </xf>
    <xf numFmtId="0" fontId="0" fillId="0" borderId="84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58" fillId="0" borderId="54" xfId="42" applyFont="1" applyFill="1" applyBorder="1">
      <alignment/>
      <protection/>
    </xf>
    <xf numFmtId="177" fontId="12" fillId="0" borderId="68" xfId="42" applyNumberFormat="1" applyFont="1" applyFill="1" applyBorder="1" applyAlignment="1">
      <alignment horizontal="left" vertical="top"/>
      <protection/>
    </xf>
    <xf numFmtId="0" fontId="0" fillId="0" borderId="93" xfId="42" applyFont="1" applyFill="1" applyBorder="1">
      <alignment/>
      <protection/>
    </xf>
    <xf numFmtId="178" fontId="0" fillId="0" borderId="0" xfId="42" applyNumberFormat="1" applyFont="1" applyFill="1" applyBorder="1">
      <alignment/>
      <protection/>
    </xf>
    <xf numFmtId="4" fontId="0" fillId="0" borderId="0" xfId="42" applyNumberFormat="1" applyFont="1" applyFill="1" applyBorder="1">
      <alignment/>
      <protection/>
    </xf>
    <xf numFmtId="0" fontId="58" fillId="0" borderId="31" xfId="42" applyFont="1" applyFill="1" applyBorder="1">
      <alignment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4" fillId="0" borderId="21" xfId="42" applyFont="1" applyBorder="1" applyAlignment="1">
      <alignment horizontal="center"/>
      <protection/>
    </xf>
    <xf numFmtId="0" fontId="4" fillId="0" borderId="94" xfId="42" applyFont="1" applyFill="1" applyBorder="1" applyAlignment="1">
      <alignment horizontal="center" vertical="center"/>
      <protection/>
    </xf>
    <xf numFmtId="0" fontId="4" fillId="0" borderId="95" xfId="42" applyFont="1" applyFill="1" applyBorder="1" applyAlignment="1">
      <alignment horizontal="center" vertical="center"/>
      <protection/>
    </xf>
    <xf numFmtId="0" fontId="5" fillId="0" borderId="94" xfId="42" applyFont="1" applyFill="1" applyBorder="1" applyAlignment="1">
      <alignment horizontal="center" vertical="center"/>
      <protection/>
    </xf>
    <xf numFmtId="0" fontId="5" fillId="0" borderId="95" xfId="42" applyFont="1" applyFill="1" applyBorder="1" applyAlignment="1">
      <alignment horizontal="center" vertical="center"/>
      <protection/>
    </xf>
    <xf numFmtId="0" fontId="18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292</xdr:row>
      <xdr:rowOff>0</xdr:rowOff>
    </xdr:from>
    <xdr:to>
      <xdr:col>4</xdr:col>
      <xdr:colOff>476250</xdr:colOff>
      <xdr:row>292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1628775" y="71132700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9"/>
  <sheetViews>
    <sheetView tabSelected="1" view="pageBreakPreview" zoomScaleSheetLayoutView="100" zoomScalePageLayoutView="0" workbookViewId="0" topLeftCell="A1189">
      <selection activeCell="E1195" sqref="E1195"/>
    </sheetView>
  </sheetViews>
  <sheetFormatPr defaultColWidth="9.140625" defaultRowHeight="12.75"/>
  <cols>
    <col min="1" max="1" width="7.00390625" style="264" customWidth="1"/>
    <col min="2" max="2" width="9.421875" style="264" customWidth="1"/>
    <col min="3" max="3" width="2.8515625" style="264" customWidth="1"/>
    <col min="4" max="4" width="6.28125" style="264" customWidth="1"/>
    <col min="5" max="5" width="51.57421875" style="265" bestFit="1" customWidth="1"/>
    <col min="6" max="6" width="15.7109375" style="264" bestFit="1" customWidth="1"/>
    <col min="7" max="7" width="14.421875" style="422" bestFit="1" customWidth="1"/>
    <col min="8" max="8" width="12.7109375" style="267" bestFit="1" customWidth="1"/>
    <col min="9" max="9" width="14.7109375" style="266" customWidth="1"/>
    <col min="10" max="10" width="12.28125" style="264" bestFit="1" customWidth="1"/>
    <col min="11" max="11" width="14.421875" style="264" bestFit="1" customWidth="1"/>
    <col min="12" max="12" width="12.8515625" style="264" bestFit="1" customWidth="1"/>
    <col min="13" max="13" width="14.00390625" style="264" bestFit="1" customWidth="1"/>
    <col min="14" max="14" width="7.57421875" style="264" customWidth="1"/>
    <col min="15" max="15" width="9.140625" style="264" customWidth="1"/>
    <col min="16" max="16" width="14.00390625" style="264" bestFit="1" customWidth="1"/>
    <col min="17" max="16384" width="9.140625" style="264" customWidth="1"/>
  </cols>
  <sheetData>
    <row r="1" spans="1:11" ht="15.75">
      <c r="A1" s="722" t="s">
        <v>348</v>
      </c>
      <c r="B1" s="723"/>
      <c r="C1" s="723"/>
      <c r="D1" s="723"/>
      <c r="E1" s="723"/>
      <c r="F1" s="723"/>
      <c r="G1" s="694"/>
      <c r="H1" s="254"/>
      <c r="I1" s="695" t="s">
        <v>65</v>
      </c>
      <c r="J1" s="294"/>
      <c r="K1" s="294"/>
    </row>
    <row r="2" spans="1:9" s="295" customFormat="1" ht="13.5" thickBot="1">
      <c r="A2" s="255"/>
      <c r="B2" s="255"/>
      <c r="C2" s="255"/>
      <c r="D2" s="255"/>
      <c r="E2" s="256"/>
      <c r="F2" s="257"/>
      <c r="G2" s="423"/>
      <c r="H2" s="259"/>
      <c r="I2" s="258"/>
    </row>
    <row r="3" spans="1:10" s="18" customFormat="1" ht="13.5" thickBot="1">
      <c r="A3" s="19" t="s">
        <v>26</v>
      </c>
      <c r="B3" s="20" t="s">
        <v>52</v>
      </c>
      <c r="C3" s="716" t="s">
        <v>36</v>
      </c>
      <c r="D3" s="717"/>
      <c r="E3" s="21" t="s">
        <v>25</v>
      </c>
      <c r="F3" s="20" t="s">
        <v>60</v>
      </c>
      <c r="G3" s="353" t="s">
        <v>61</v>
      </c>
      <c r="H3" s="22" t="s">
        <v>62</v>
      </c>
      <c r="I3" s="190" t="s">
        <v>66</v>
      </c>
      <c r="J3" s="17"/>
    </row>
    <row r="4" spans="1:10" s="11" customFormat="1" ht="12.75">
      <c r="A4" s="372">
        <v>10</v>
      </c>
      <c r="B4" s="220"/>
      <c r="C4" s="220"/>
      <c r="D4" s="221"/>
      <c r="E4" s="222" t="s">
        <v>49</v>
      </c>
      <c r="F4" s="223">
        <f>SUM(F5,F10,F15,)</f>
        <v>807187.85</v>
      </c>
      <c r="G4" s="223">
        <f>SUM(G5,G10,G15,)</f>
        <v>772327.7200000001</v>
      </c>
      <c r="H4" s="224">
        <f>G4*100/F4</f>
        <v>95.6812865803171</v>
      </c>
      <c r="I4" s="225">
        <f>SUM(I5,I10,I15,)</f>
        <v>302.58</v>
      </c>
      <c r="J4" s="10"/>
    </row>
    <row r="5" spans="1:10" s="5" customFormat="1" ht="12.75">
      <c r="A5" s="14"/>
      <c r="B5" s="24">
        <v>1030</v>
      </c>
      <c r="C5" s="2"/>
      <c r="D5" s="3"/>
      <c r="E5" s="25" t="s">
        <v>58</v>
      </c>
      <c r="F5" s="46">
        <f>SUM(F6)</f>
        <v>9980</v>
      </c>
      <c r="G5" s="443">
        <f>SUM(G6)</f>
        <v>9541.11</v>
      </c>
      <c r="H5" s="26">
        <f>G5*100/F5</f>
        <v>95.60230460921844</v>
      </c>
      <c r="I5" s="27">
        <f>SUM(I6)</f>
        <v>302.58</v>
      </c>
      <c r="J5" s="4"/>
    </row>
    <row r="6" spans="1:10" s="35" customFormat="1" ht="12.75">
      <c r="A6" s="28"/>
      <c r="B6" s="80"/>
      <c r="C6" s="30"/>
      <c r="D6" s="29"/>
      <c r="E6" s="31" t="s">
        <v>57</v>
      </c>
      <c r="F6" s="47">
        <f>SUM(F8)</f>
        <v>9980</v>
      </c>
      <c r="G6" s="435">
        <f>SUM(G8)</f>
        <v>9541.11</v>
      </c>
      <c r="H6" s="32">
        <f>G6*100/F6</f>
        <v>95.60230460921844</v>
      </c>
      <c r="I6" s="33">
        <f>SUM(I8)</f>
        <v>302.58</v>
      </c>
      <c r="J6" s="34"/>
    </row>
    <row r="7" spans="1:10" s="35" customFormat="1" ht="12.75">
      <c r="A7" s="36"/>
      <c r="B7" s="341"/>
      <c r="C7" s="38"/>
      <c r="D7" s="38"/>
      <c r="E7" s="39" t="s">
        <v>63</v>
      </c>
      <c r="F7" s="40"/>
      <c r="G7" s="154"/>
      <c r="H7" s="49" t="s">
        <v>59</v>
      </c>
      <c r="I7" s="48"/>
      <c r="J7" s="34"/>
    </row>
    <row r="8" spans="1:10" s="35" customFormat="1" ht="12.75">
      <c r="A8" s="36"/>
      <c r="B8" s="81"/>
      <c r="C8" s="38"/>
      <c r="D8" s="41">
        <v>2850</v>
      </c>
      <c r="E8" s="39" t="s">
        <v>100</v>
      </c>
      <c r="F8" s="50">
        <v>9980</v>
      </c>
      <c r="G8" s="444">
        <v>9541.11</v>
      </c>
      <c r="H8" s="51">
        <f>G8*100/F8</f>
        <v>95.60230460921844</v>
      </c>
      <c r="I8" s="48">
        <v>302.58</v>
      </c>
      <c r="J8" s="34"/>
    </row>
    <row r="9" spans="1:10" s="56" customFormat="1" ht="12.75">
      <c r="A9" s="36"/>
      <c r="B9" s="342"/>
      <c r="C9" s="53"/>
      <c r="D9" s="53"/>
      <c r="E9" s="54" t="s">
        <v>101</v>
      </c>
      <c r="F9" s="494" t="s">
        <v>59</v>
      </c>
      <c r="G9" s="445"/>
      <c r="H9" s="23" t="s">
        <v>59</v>
      </c>
      <c r="I9" s="180"/>
      <c r="J9" s="55"/>
    </row>
    <row r="10" spans="1:10" s="5" customFormat="1" ht="12.75">
      <c r="A10" s="13"/>
      <c r="B10" s="318">
        <v>1042</v>
      </c>
      <c r="C10" s="2"/>
      <c r="D10" s="3"/>
      <c r="E10" s="25" t="s">
        <v>244</v>
      </c>
      <c r="F10" s="57">
        <f>SUM(F11)</f>
        <v>45000</v>
      </c>
      <c r="G10" s="57">
        <f>SUM(G11)</f>
        <v>36936</v>
      </c>
      <c r="H10" s="26">
        <f>G10*100/F10</f>
        <v>82.08</v>
      </c>
      <c r="I10" s="58">
        <f>SUM(I11)</f>
        <v>0</v>
      </c>
      <c r="J10" s="4"/>
    </row>
    <row r="11" spans="1:11" s="35" customFormat="1" ht="25.5">
      <c r="A11" s="28"/>
      <c r="B11" s="204"/>
      <c r="C11" s="29"/>
      <c r="D11" s="29"/>
      <c r="E11" s="31" t="s">
        <v>245</v>
      </c>
      <c r="F11" s="61">
        <f>SUM(F13:F14)</f>
        <v>45000</v>
      </c>
      <c r="G11" s="61">
        <f>SUM(G13:G14)</f>
        <v>36936</v>
      </c>
      <c r="H11" s="32">
        <f>G11*100/F11</f>
        <v>82.08</v>
      </c>
      <c r="I11" s="33">
        <f>SUM(I13:I14)</f>
        <v>0</v>
      </c>
      <c r="J11" s="34"/>
      <c r="K11" s="370">
        <f>SUM(F13:F14)</f>
        <v>45000</v>
      </c>
    </row>
    <row r="12" spans="1:10" s="35" customFormat="1" ht="12.75">
      <c r="A12" s="62"/>
      <c r="B12" s="63"/>
      <c r="C12" s="34"/>
      <c r="D12" s="34"/>
      <c r="E12" s="66" t="s">
        <v>63</v>
      </c>
      <c r="F12" s="340"/>
      <c r="G12" s="416"/>
      <c r="H12" s="68" t="s">
        <v>59</v>
      </c>
      <c r="I12" s="67"/>
      <c r="J12" s="34"/>
    </row>
    <row r="13" spans="1:10" s="35" customFormat="1" ht="12.75">
      <c r="A13" s="62"/>
      <c r="B13" s="36"/>
      <c r="C13" s="64"/>
      <c r="D13" s="72">
        <v>4210</v>
      </c>
      <c r="E13" s="31" t="s">
        <v>112</v>
      </c>
      <c r="F13" s="47">
        <v>34000</v>
      </c>
      <c r="G13" s="109">
        <v>27936</v>
      </c>
      <c r="H13" s="32">
        <f>G13*100/F13</f>
        <v>82.16470588235295</v>
      </c>
      <c r="I13" s="33">
        <v>0</v>
      </c>
      <c r="J13" s="34"/>
    </row>
    <row r="14" spans="1:10" s="35" customFormat="1" ht="12.75">
      <c r="A14" s="62"/>
      <c r="B14" s="75"/>
      <c r="C14" s="64"/>
      <c r="D14" s="72">
        <v>4300</v>
      </c>
      <c r="E14" s="31" t="s">
        <v>115</v>
      </c>
      <c r="F14" s="47">
        <v>11000</v>
      </c>
      <c r="G14" s="109">
        <v>9000</v>
      </c>
      <c r="H14" s="32">
        <f>G14*100/F14</f>
        <v>81.81818181818181</v>
      </c>
      <c r="I14" s="33">
        <v>0</v>
      </c>
      <c r="J14" s="34"/>
    </row>
    <row r="15" spans="1:10" s="5" customFormat="1" ht="12.75">
      <c r="A15" s="13"/>
      <c r="B15" s="318">
        <v>1095</v>
      </c>
      <c r="C15" s="2"/>
      <c r="D15" s="3"/>
      <c r="E15" s="25" t="s">
        <v>43</v>
      </c>
      <c r="F15" s="57">
        <f>SUM(F16,F22,F33)</f>
        <v>752207.85</v>
      </c>
      <c r="G15" s="57">
        <f>SUM(G16,G22,G33)</f>
        <v>725850.6100000001</v>
      </c>
      <c r="H15" s="26">
        <f>G15*100/F15</f>
        <v>96.4960163603717</v>
      </c>
      <c r="I15" s="58">
        <f>SUM(I16,I22)</f>
        <v>0</v>
      </c>
      <c r="J15" s="4"/>
    </row>
    <row r="16" spans="1:11" s="35" customFormat="1" ht="51">
      <c r="A16" s="28"/>
      <c r="B16" s="204"/>
      <c r="C16" s="29"/>
      <c r="D16" s="29"/>
      <c r="E16" s="31" t="s">
        <v>139</v>
      </c>
      <c r="F16" s="61">
        <f>SUM(F18:F21)</f>
        <v>57639.08</v>
      </c>
      <c r="G16" s="61">
        <f>SUM(G18:G21)</f>
        <v>34211.65</v>
      </c>
      <c r="H16" s="32">
        <f>G16*100/F16</f>
        <v>59.35495500622147</v>
      </c>
      <c r="I16" s="33">
        <f>SUM(I18:I21)</f>
        <v>0</v>
      </c>
      <c r="J16" s="34"/>
      <c r="K16" s="370">
        <f>SUM(F18:F21)</f>
        <v>57639.08</v>
      </c>
    </row>
    <row r="17" spans="1:10" s="35" customFormat="1" ht="12.75">
      <c r="A17" s="62"/>
      <c r="B17" s="63"/>
      <c r="C17" s="34"/>
      <c r="D17" s="34"/>
      <c r="E17" s="66" t="s">
        <v>63</v>
      </c>
      <c r="F17" s="340"/>
      <c r="G17" s="416"/>
      <c r="H17" s="68" t="s">
        <v>59</v>
      </c>
      <c r="I17" s="67"/>
      <c r="J17" s="34"/>
    </row>
    <row r="18" spans="1:10" s="35" customFormat="1" ht="12.75">
      <c r="A18" s="62"/>
      <c r="B18" s="36"/>
      <c r="C18" s="64"/>
      <c r="D18" s="72">
        <v>4210</v>
      </c>
      <c r="E18" s="31" t="s">
        <v>112</v>
      </c>
      <c r="F18" s="47">
        <v>5190</v>
      </c>
      <c r="G18" s="109">
        <v>4339</v>
      </c>
      <c r="H18" s="32">
        <f>G18*100/F18</f>
        <v>83.60308285163777</v>
      </c>
      <c r="I18" s="33">
        <v>0</v>
      </c>
      <c r="J18" s="34"/>
    </row>
    <row r="19" spans="1:10" s="35" customFormat="1" ht="12.75">
      <c r="A19" s="62"/>
      <c r="B19" s="36"/>
      <c r="C19" s="64"/>
      <c r="D19" s="72">
        <v>4220</v>
      </c>
      <c r="E19" s="31" t="s">
        <v>129</v>
      </c>
      <c r="F19" s="47">
        <v>9469.08</v>
      </c>
      <c r="G19" s="109">
        <v>9461.86</v>
      </c>
      <c r="H19" s="32">
        <f>G19*100/F19</f>
        <v>99.92375183227938</v>
      </c>
      <c r="I19" s="33">
        <v>0</v>
      </c>
      <c r="J19" s="34"/>
    </row>
    <row r="20" spans="1:10" s="35" customFormat="1" ht="12.75">
      <c r="A20" s="62"/>
      <c r="B20" s="36"/>
      <c r="C20" s="64"/>
      <c r="D20" s="72">
        <v>4260</v>
      </c>
      <c r="E20" s="31" t="s">
        <v>116</v>
      </c>
      <c r="F20" s="47">
        <v>11500</v>
      </c>
      <c r="G20" s="109">
        <v>10460.45</v>
      </c>
      <c r="H20" s="32">
        <f>G20*100/F20</f>
        <v>90.9604347826087</v>
      </c>
      <c r="I20" s="33">
        <v>0</v>
      </c>
      <c r="J20" s="34"/>
    </row>
    <row r="21" spans="1:10" s="35" customFormat="1" ht="12.75">
      <c r="A21" s="62"/>
      <c r="B21" s="75"/>
      <c r="C21" s="64"/>
      <c r="D21" s="72">
        <v>4300</v>
      </c>
      <c r="E21" s="31" t="s">
        <v>115</v>
      </c>
      <c r="F21" s="47">
        <v>31480</v>
      </c>
      <c r="G21" s="109">
        <v>9950.34</v>
      </c>
      <c r="H21" s="32">
        <f>G21*100/F21</f>
        <v>31.608449809402796</v>
      </c>
      <c r="I21" s="33">
        <v>0</v>
      </c>
      <c r="J21" s="34"/>
    </row>
    <row r="22" spans="1:11" s="35" customFormat="1" ht="93" customHeight="1">
      <c r="A22" s="36"/>
      <c r="B22" s="81"/>
      <c r="C22" s="64"/>
      <c r="D22" s="64"/>
      <c r="E22" s="31" t="s">
        <v>106</v>
      </c>
      <c r="F22" s="61">
        <f>SUM(F24:F25,F29:F32,)</f>
        <v>604568.77</v>
      </c>
      <c r="G22" s="61">
        <f>SUM(G24:G25,G29:G32,)</f>
        <v>604568.77</v>
      </c>
      <c r="H22" s="65">
        <f>G22*100/F22</f>
        <v>100</v>
      </c>
      <c r="I22" s="33">
        <f>SUM(I24:I32)</f>
        <v>0</v>
      </c>
      <c r="J22" s="34"/>
      <c r="K22" s="312">
        <f>SUM(F24:F32)</f>
        <v>604568.77</v>
      </c>
    </row>
    <row r="23" spans="1:10" s="35" customFormat="1" ht="12.75">
      <c r="A23" s="36"/>
      <c r="B23" s="341"/>
      <c r="C23" s="34"/>
      <c r="D23" s="34"/>
      <c r="E23" s="66" t="s">
        <v>63</v>
      </c>
      <c r="F23" s="40" t="s">
        <v>59</v>
      </c>
      <c r="G23" s="416"/>
      <c r="H23" s="68" t="s">
        <v>59</v>
      </c>
      <c r="I23" s="67"/>
      <c r="J23" s="34"/>
    </row>
    <row r="24" spans="1:11" s="35" customFormat="1" ht="12.75">
      <c r="A24" s="36"/>
      <c r="B24" s="81"/>
      <c r="C24" s="69"/>
      <c r="D24" s="70">
        <v>4010</v>
      </c>
      <c r="E24" s="71" t="s">
        <v>165</v>
      </c>
      <c r="F24" s="33">
        <v>6601.51</v>
      </c>
      <c r="G24" s="109">
        <v>6601.51</v>
      </c>
      <c r="H24" s="65">
        <f aca="true" t="shared" si="0" ref="H24:H32">G24*100/F24</f>
        <v>100</v>
      </c>
      <c r="I24" s="33">
        <v>0</v>
      </c>
      <c r="J24" s="34"/>
      <c r="K24" s="371" t="s">
        <v>59</v>
      </c>
    </row>
    <row r="25" spans="1:10" s="35" customFormat="1" ht="12.75">
      <c r="A25" s="75"/>
      <c r="B25" s="342"/>
      <c r="C25" s="64"/>
      <c r="D25" s="72">
        <v>4110</v>
      </c>
      <c r="E25" s="31" t="s">
        <v>166</v>
      </c>
      <c r="F25" s="73">
        <v>1134.79</v>
      </c>
      <c r="G25" s="109">
        <v>1134.79</v>
      </c>
      <c r="H25" s="65">
        <f t="shared" si="0"/>
        <v>100</v>
      </c>
      <c r="I25" s="33">
        <v>0</v>
      </c>
      <c r="J25" s="34"/>
    </row>
    <row r="26" spans="1:9" s="56" customFormat="1" ht="12.75">
      <c r="A26" s="15" t="s">
        <v>56</v>
      </c>
      <c r="B26" s="16">
        <v>1</v>
      </c>
      <c r="C26" s="55"/>
      <c r="D26" s="55"/>
      <c r="E26" s="78"/>
      <c r="F26" s="55"/>
      <c r="G26" s="418"/>
      <c r="H26" s="79" t="s">
        <v>59</v>
      </c>
      <c r="I26" s="77"/>
    </row>
    <row r="27" spans="1:9" s="56" customFormat="1" ht="13.5" thickBot="1">
      <c r="A27" s="15"/>
      <c r="B27" s="16"/>
      <c r="C27" s="55"/>
      <c r="D27" s="55"/>
      <c r="E27" s="78"/>
      <c r="F27" s="55"/>
      <c r="G27" s="418"/>
      <c r="H27" s="79"/>
      <c r="I27" s="77"/>
    </row>
    <row r="28" spans="1:10" s="18" customFormat="1" ht="13.5" thickBot="1">
      <c r="A28" s="19" t="s">
        <v>26</v>
      </c>
      <c r="B28" s="20" t="s">
        <v>52</v>
      </c>
      <c r="C28" s="716" t="s">
        <v>36</v>
      </c>
      <c r="D28" s="717"/>
      <c r="E28" s="21" t="s">
        <v>25</v>
      </c>
      <c r="F28" s="20" t="s">
        <v>60</v>
      </c>
      <c r="G28" s="353" t="s">
        <v>61</v>
      </c>
      <c r="H28" s="22" t="s">
        <v>62</v>
      </c>
      <c r="I28" s="356" t="s">
        <v>66</v>
      </c>
      <c r="J28" s="17"/>
    </row>
    <row r="29" spans="1:10" s="35" customFormat="1" ht="12.75">
      <c r="A29" s="36"/>
      <c r="B29" s="81"/>
      <c r="C29" s="64"/>
      <c r="D29" s="72">
        <v>4120</v>
      </c>
      <c r="E29" s="31" t="s">
        <v>167</v>
      </c>
      <c r="F29" s="76">
        <v>119.84</v>
      </c>
      <c r="G29" s="109">
        <v>119.84</v>
      </c>
      <c r="H29" s="65">
        <f t="shared" si="0"/>
        <v>100</v>
      </c>
      <c r="I29" s="33">
        <v>0</v>
      </c>
      <c r="J29" s="34"/>
    </row>
    <row r="30" spans="1:10" s="35" customFormat="1" ht="12.75">
      <c r="A30" s="36"/>
      <c r="B30" s="81"/>
      <c r="C30" s="64"/>
      <c r="D30" s="72">
        <v>4210</v>
      </c>
      <c r="E30" s="31" t="s">
        <v>112</v>
      </c>
      <c r="F30" s="47">
        <v>368.65</v>
      </c>
      <c r="G30" s="109">
        <v>368.65</v>
      </c>
      <c r="H30" s="32">
        <f t="shared" si="0"/>
        <v>100</v>
      </c>
      <c r="I30" s="33">
        <v>0</v>
      </c>
      <c r="J30" s="34"/>
    </row>
    <row r="31" spans="1:10" s="35" customFormat="1" ht="12.75">
      <c r="A31" s="36"/>
      <c r="B31" s="81"/>
      <c r="C31" s="64"/>
      <c r="D31" s="72">
        <v>4300</v>
      </c>
      <c r="E31" s="31" t="s">
        <v>115</v>
      </c>
      <c r="F31" s="47">
        <v>3629.5</v>
      </c>
      <c r="G31" s="109">
        <v>3629.5</v>
      </c>
      <c r="H31" s="32">
        <f t="shared" si="0"/>
        <v>100</v>
      </c>
      <c r="I31" s="33">
        <v>0</v>
      </c>
      <c r="J31" s="34"/>
    </row>
    <row r="32" spans="1:10" s="35" customFormat="1" ht="12.75">
      <c r="A32" s="36"/>
      <c r="B32" s="342"/>
      <c r="C32" s="64"/>
      <c r="D32" s="72">
        <v>4430</v>
      </c>
      <c r="E32" s="31" t="s">
        <v>120</v>
      </c>
      <c r="F32" s="47">
        <v>592714.48</v>
      </c>
      <c r="G32" s="109">
        <v>592714.48</v>
      </c>
      <c r="H32" s="32">
        <f t="shared" si="0"/>
        <v>100</v>
      </c>
      <c r="I32" s="33">
        <v>0</v>
      </c>
      <c r="J32" s="34"/>
    </row>
    <row r="33" spans="1:10" s="35" customFormat="1" ht="14.25" customHeight="1">
      <c r="A33" s="36"/>
      <c r="B33" s="81"/>
      <c r="C33" s="64"/>
      <c r="D33" s="64"/>
      <c r="E33" s="31" t="s">
        <v>11</v>
      </c>
      <c r="F33" s="86">
        <f>SUM(F35)</f>
        <v>90000</v>
      </c>
      <c r="G33" s="126">
        <f>SUM(G35)</f>
        <v>87070.19</v>
      </c>
      <c r="H33" s="32">
        <f>G33*100/F33</f>
        <v>96.74465555555555</v>
      </c>
      <c r="I33" s="33">
        <f>SUM(I35)</f>
        <v>0</v>
      </c>
      <c r="J33" s="34"/>
    </row>
    <row r="34" spans="1:10" s="35" customFormat="1" ht="14.25" customHeight="1">
      <c r="A34" s="62"/>
      <c r="B34" s="63"/>
      <c r="C34" s="38"/>
      <c r="D34" s="38"/>
      <c r="E34" s="39" t="s">
        <v>63</v>
      </c>
      <c r="F34" s="40"/>
      <c r="G34" s="109"/>
      <c r="H34" s="32" t="s">
        <v>59</v>
      </c>
      <c r="I34" s="33"/>
      <c r="J34" s="34"/>
    </row>
    <row r="35" spans="1:11" s="35" customFormat="1" ht="12.75">
      <c r="A35" s="62"/>
      <c r="B35" s="62"/>
      <c r="C35" s="165"/>
      <c r="D35" s="203">
        <v>6050</v>
      </c>
      <c r="E35" s="270" t="s">
        <v>169</v>
      </c>
      <c r="F35" s="162">
        <v>90000</v>
      </c>
      <c r="G35" s="109">
        <v>87070.19</v>
      </c>
      <c r="H35" s="96">
        <f>G35*100/F35</f>
        <v>96.74465555555555</v>
      </c>
      <c r="I35" s="33">
        <v>0</v>
      </c>
      <c r="J35" s="34"/>
      <c r="K35" s="312" t="s">
        <v>59</v>
      </c>
    </row>
    <row r="36" spans="1:11" s="35" customFormat="1" ht="12.75">
      <c r="A36" s="36"/>
      <c r="B36" s="62"/>
      <c r="C36" s="62"/>
      <c r="D36" s="320"/>
      <c r="E36" s="396" t="s">
        <v>63</v>
      </c>
      <c r="F36" s="182"/>
      <c r="G36" s="154"/>
      <c r="H36" s="96"/>
      <c r="I36" s="125"/>
      <c r="J36" s="34"/>
      <c r="K36" s="312"/>
    </row>
    <row r="37" spans="1:11" s="35" customFormat="1" ht="13.5" thickBot="1">
      <c r="A37" s="536"/>
      <c r="B37" s="536"/>
      <c r="C37" s="536"/>
      <c r="D37" s="682"/>
      <c r="E37" s="616" t="s">
        <v>349</v>
      </c>
      <c r="F37" s="697"/>
      <c r="G37" s="292">
        <v>87070.19</v>
      </c>
      <c r="H37" s="698"/>
      <c r="I37" s="487">
        <v>0</v>
      </c>
      <c r="J37" s="34"/>
      <c r="K37" s="312"/>
    </row>
    <row r="38" spans="1:10" s="11" customFormat="1" ht="12.75">
      <c r="A38" s="253">
        <v>600</v>
      </c>
      <c r="B38" s="236"/>
      <c r="C38" s="236"/>
      <c r="D38" s="696"/>
      <c r="E38" s="229" t="s">
        <v>21</v>
      </c>
      <c r="F38" s="230">
        <f>SUM(F54,F84,F39,F45)</f>
        <v>11850537.16</v>
      </c>
      <c r="G38" s="230">
        <f>SUM(G54,G84,G39,G45)</f>
        <v>8820216.05</v>
      </c>
      <c r="H38" s="490">
        <f>G38*100/F38</f>
        <v>74.42882909790396</v>
      </c>
      <c r="I38" s="346">
        <f>SUM(I54,I84,I39,I45)</f>
        <v>82921.32</v>
      </c>
      <c r="J38" s="10"/>
    </row>
    <row r="39" spans="1:10" s="5" customFormat="1" ht="12.75">
      <c r="A39" s="13"/>
      <c r="B39" s="319">
        <v>60011</v>
      </c>
      <c r="C39" s="9"/>
      <c r="D39" s="9"/>
      <c r="E39" s="25" t="s">
        <v>280</v>
      </c>
      <c r="F39" s="84">
        <f>SUM(F40)</f>
        <v>150000</v>
      </c>
      <c r="G39" s="84">
        <f>SUM(G40)</f>
        <v>139912.5</v>
      </c>
      <c r="H39" s="26">
        <f>G39*100/F39</f>
        <v>93.275</v>
      </c>
      <c r="I39" s="27">
        <f>SUM(I40)</f>
        <v>0</v>
      </c>
      <c r="J39" s="4"/>
    </row>
    <row r="40" spans="1:10" s="35" customFormat="1" ht="14.25" customHeight="1">
      <c r="A40" s="36"/>
      <c r="B40" s="81"/>
      <c r="C40" s="64"/>
      <c r="D40" s="64"/>
      <c r="E40" s="31" t="s">
        <v>11</v>
      </c>
      <c r="F40" s="86">
        <f>SUM(F42)</f>
        <v>150000</v>
      </c>
      <c r="G40" s="86">
        <f>SUM(G42)</f>
        <v>139912.5</v>
      </c>
      <c r="H40" s="32">
        <f>G40*100/F40</f>
        <v>93.275</v>
      </c>
      <c r="I40" s="33">
        <f>SUM(I42)</f>
        <v>0</v>
      </c>
      <c r="J40" s="34"/>
    </row>
    <row r="41" spans="1:10" s="35" customFormat="1" ht="14.25" customHeight="1">
      <c r="A41" s="62"/>
      <c r="B41" s="63"/>
      <c r="C41" s="38"/>
      <c r="D41" s="38"/>
      <c r="E41" s="39" t="s">
        <v>63</v>
      </c>
      <c r="F41" s="40"/>
      <c r="G41" s="109"/>
      <c r="H41" s="32" t="s">
        <v>59</v>
      </c>
      <c r="I41" s="33"/>
      <c r="J41" s="34"/>
    </row>
    <row r="42" spans="1:11" s="35" customFormat="1" ht="14.25" customHeight="1">
      <c r="A42" s="62"/>
      <c r="B42" s="62"/>
      <c r="C42" s="165"/>
      <c r="D42" s="203">
        <v>6050</v>
      </c>
      <c r="E42" s="270" t="s">
        <v>169</v>
      </c>
      <c r="F42" s="87">
        <v>150000</v>
      </c>
      <c r="G42" s="109">
        <v>139912.5</v>
      </c>
      <c r="H42" s="49">
        <f>G42*100/F42</f>
        <v>93.275</v>
      </c>
      <c r="I42" s="33">
        <v>0</v>
      </c>
      <c r="J42" s="34"/>
      <c r="K42" s="312" t="s">
        <v>59</v>
      </c>
    </row>
    <row r="43" spans="1:11" s="44" customFormat="1" ht="12.75">
      <c r="A43" s="191"/>
      <c r="B43" s="191"/>
      <c r="C43" s="191"/>
      <c r="D43" s="200"/>
      <c r="E43" s="504" t="s">
        <v>63</v>
      </c>
      <c r="F43" s="505"/>
      <c r="G43" s="45"/>
      <c r="H43" s="513" t="s">
        <v>59</v>
      </c>
      <c r="I43" s="272"/>
      <c r="J43" s="43"/>
      <c r="K43" s="43"/>
    </row>
    <row r="44" spans="1:11" s="44" customFormat="1" ht="51">
      <c r="A44" s="42"/>
      <c r="B44" s="271"/>
      <c r="C44" s="271"/>
      <c r="D44" s="88"/>
      <c r="E44" s="584" t="s">
        <v>279</v>
      </c>
      <c r="F44" s="594" t="s">
        <v>59</v>
      </c>
      <c r="G44" s="45">
        <v>139912.5</v>
      </c>
      <c r="H44" s="514" t="s">
        <v>59</v>
      </c>
      <c r="I44" s="272">
        <v>0</v>
      </c>
      <c r="J44" s="43"/>
      <c r="K44" s="43"/>
    </row>
    <row r="45" spans="1:10" s="5" customFormat="1" ht="12.75">
      <c r="A45" s="13"/>
      <c r="B45" s="319">
        <v>60014</v>
      </c>
      <c r="C45" s="9"/>
      <c r="D45" s="9"/>
      <c r="E45" s="25" t="s">
        <v>281</v>
      </c>
      <c r="F45" s="84">
        <f>SUM(F46)</f>
        <v>850000</v>
      </c>
      <c r="G45" s="84">
        <f>SUM(G46)</f>
        <v>0</v>
      </c>
      <c r="H45" s="26">
        <f>G45*100/F45</f>
        <v>0</v>
      </c>
      <c r="I45" s="27">
        <f>SUM(I46)</f>
        <v>0</v>
      </c>
      <c r="J45" s="4"/>
    </row>
    <row r="46" spans="1:10" s="35" customFormat="1" ht="14.25" customHeight="1">
      <c r="A46" s="36"/>
      <c r="B46" s="81"/>
      <c r="C46" s="64"/>
      <c r="D46" s="64"/>
      <c r="E46" s="31" t="s">
        <v>11</v>
      </c>
      <c r="F46" s="86">
        <f>SUM(F48)</f>
        <v>850000</v>
      </c>
      <c r="G46" s="86">
        <f>SUM(G48)</f>
        <v>0</v>
      </c>
      <c r="H46" s="32">
        <f>G46*100/F46</f>
        <v>0</v>
      </c>
      <c r="I46" s="33">
        <f>SUM(I48)</f>
        <v>0</v>
      </c>
      <c r="J46" s="34"/>
    </row>
    <row r="47" spans="1:10" s="35" customFormat="1" ht="14.25" customHeight="1">
      <c r="A47" s="36"/>
      <c r="B47" s="341"/>
      <c r="C47" s="38"/>
      <c r="D47" s="38"/>
      <c r="E47" s="39" t="s">
        <v>63</v>
      </c>
      <c r="F47" s="40"/>
      <c r="G47" s="109"/>
      <c r="H47" s="32" t="s">
        <v>59</v>
      </c>
      <c r="I47" s="33"/>
      <c r="J47" s="34"/>
    </row>
    <row r="48" spans="1:11" s="35" customFormat="1" ht="38.25">
      <c r="A48" s="36"/>
      <c r="B48" s="34"/>
      <c r="C48" s="165"/>
      <c r="D48" s="203">
        <v>6300</v>
      </c>
      <c r="E48" s="270" t="s">
        <v>282</v>
      </c>
      <c r="F48" s="87">
        <v>850000</v>
      </c>
      <c r="G48" s="109">
        <v>0</v>
      </c>
      <c r="H48" s="49">
        <f>G48*100/F48</f>
        <v>0</v>
      </c>
      <c r="I48" s="33">
        <v>0</v>
      </c>
      <c r="J48" s="34"/>
      <c r="K48" s="312" t="s">
        <v>59</v>
      </c>
    </row>
    <row r="49" spans="1:11" s="44" customFormat="1" ht="12.75">
      <c r="A49" s="42"/>
      <c r="B49" s="43"/>
      <c r="C49" s="191"/>
      <c r="D49" s="200"/>
      <c r="E49" s="504" t="s">
        <v>63</v>
      </c>
      <c r="F49" s="505"/>
      <c r="G49" s="45"/>
      <c r="H49" s="513" t="s">
        <v>59</v>
      </c>
      <c r="I49" s="272"/>
      <c r="J49" s="43"/>
      <c r="K49" s="43"/>
    </row>
    <row r="50" spans="1:11" s="44" customFormat="1" ht="38.25">
      <c r="A50" s="201"/>
      <c r="B50" s="82"/>
      <c r="C50" s="271"/>
      <c r="D50" s="88"/>
      <c r="E50" s="584" t="s">
        <v>283</v>
      </c>
      <c r="F50" s="594" t="s">
        <v>59</v>
      </c>
      <c r="G50" s="45">
        <v>0</v>
      </c>
      <c r="H50" s="514" t="s">
        <v>59</v>
      </c>
      <c r="I50" s="272">
        <v>0</v>
      </c>
      <c r="J50" s="43"/>
      <c r="K50" s="43"/>
    </row>
    <row r="51" spans="1:9" s="56" customFormat="1" ht="54" customHeight="1">
      <c r="A51" s="15" t="s">
        <v>56</v>
      </c>
      <c r="B51" s="16">
        <v>2</v>
      </c>
      <c r="C51" s="55"/>
      <c r="D51" s="55"/>
      <c r="E51" s="78"/>
      <c r="F51" s="55"/>
      <c r="G51" s="77"/>
      <c r="H51" s="79" t="s">
        <v>59</v>
      </c>
      <c r="I51" s="77"/>
    </row>
    <row r="52" spans="1:9" s="56" customFormat="1" ht="13.5" thickBot="1">
      <c r="A52" s="15"/>
      <c r="B52" s="16"/>
      <c r="C52" s="55"/>
      <c r="D52" s="55"/>
      <c r="E52" s="78"/>
      <c r="F52" s="55"/>
      <c r="G52" s="77"/>
      <c r="H52" s="79"/>
      <c r="I52" s="77"/>
    </row>
    <row r="53" spans="1:10" s="18" customFormat="1" ht="13.5" thickBot="1">
      <c r="A53" s="19" t="s">
        <v>26</v>
      </c>
      <c r="B53" s="20" t="s">
        <v>52</v>
      </c>
      <c r="C53" s="716" t="s">
        <v>36</v>
      </c>
      <c r="D53" s="717"/>
      <c r="E53" s="21" t="s">
        <v>25</v>
      </c>
      <c r="F53" s="20" t="s">
        <v>60</v>
      </c>
      <c r="G53" s="353" t="s">
        <v>61</v>
      </c>
      <c r="H53" s="22" t="s">
        <v>62</v>
      </c>
      <c r="I53" s="190" t="s">
        <v>66</v>
      </c>
      <c r="J53" s="17"/>
    </row>
    <row r="54" spans="1:10" s="5" customFormat="1" ht="12.75">
      <c r="A54" s="13"/>
      <c r="B54" s="319">
        <v>60016</v>
      </c>
      <c r="C54" s="9"/>
      <c r="D54" s="9"/>
      <c r="E54" s="25" t="s">
        <v>30</v>
      </c>
      <c r="F54" s="84">
        <f>SUM(F62,F55)</f>
        <v>10820537.16</v>
      </c>
      <c r="G54" s="436">
        <f>SUM(G62,G55)</f>
        <v>8670314.75</v>
      </c>
      <c r="H54" s="26">
        <f>G54*100/F54</f>
        <v>80.12832100472173</v>
      </c>
      <c r="I54" s="27">
        <f>SUM(I62,I55)</f>
        <v>82921.32</v>
      </c>
      <c r="J54" s="4"/>
    </row>
    <row r="55" spans="1:11" s="35" customFormat="1" ht="96.75" customHeight="1">
      <c r="A55" s="28"/>
      <c r="B55" s="322"/>
      <c r="C55" s="29"/>
      <c r="D55" s="29"/>
      <c r="E55" s="31" t="s">
        <v>246</v>
      </c>
      <c r="F55" s="314">
        <f>SUM(F57:F61)</f>
        <v>3064137</v>
      </c>
      <c r="G55" s="576">
        <f>SUM(G57:G61)</f>
        <v>2284696.32</v>
      </c>
      <c r="H55" s="32">
        <f>G55*100/F55</f>
        <v>74.56247289204104</v>
      </c>
      <c r="I55" s="33">
        <f>SUM(I57:I60)</f>
        <v>82921.32</v>
      </c>
      <c r="J55" s="34"/>
      <c r="K55" s="370">
        <f>SUM(F57:F66)</f>
        <v>18576937.32</v>
      </c>
    </row>
    <row r="56" spans="1:10" s="35" customFormat="1" ht="12.75">
      <c r="A56" s="62"/>
      <c r="B56" s="63"/>
      <c r="C56" s="34"/>
      <c r="D56" s="34"/>
      <c r="E56" s="373" t="s">
        <v>63</v>
      </c>
      <c r="F56" s="176"/>
      <c r="G56" s="180"/>
      <c r="H56" s="68" t="s">
        <v>59</v>
      </c>
      <c r="I56" s="67"/>
      <c r="J56" s="34"/>
    </row>
    <row r="57" spans="1:10" s="35" customFormat="1" ht="12.75">
      <c r="A57" s="62"/>
      <c r="B57" s="36"/>
      <c r="C57" s="64"/>
      <c r="D57" s="72">
        <v>4210</v>
      </c>
      <c r="E57" s="31" t="s">
        <v>112</v>
      </c>
      <c r="F57" s="47">
        <v>133292</v>
      </c>
      <c r="G57" s="109">
        <v>119286.32</v>
      </c>
      <c r="H57" s="32">
        <f aca="true" t="shared" si="1" ref="H57:H62">G57*100/F57</f>
        <v>89.49248266962759</v>
      </c>
      <c r="I57" s="33">
        <v>0</v>
      </c>
      <c r="J57" s="34"/>
    </row>
    <row r="58" spans="1:10" s="35" customFormat="1" ht="12.75">
      <c r="A58" s="62"/>
      <c r="B58" s="36"/>
      <c r="C58" s="64"/>
      <c r="D58" s="72">
        <v>4270</v>
      </c>
      <c r="E58" s="31" t="s">
        <v>113</v>
      </c>
      <c r="F58" s="47">
        <v>480000</v>
      </c>
      <c r="G58" s="109">
        <v>300016.22</v>
      </c>
      <c r="H58" s="32">
        <f t="shared" si="1"/>
        <v>62.50337916666666</v>
      </c>
      <c r="I58" s="33">
        <v>0</v>
      </c>
      <c r="J58" s="34"/>
    </row>
    <row r="59" spans="1:10" s="35" customFormat="1" ht="12.75">
      <c r="A59" s="62"/>
      <c r="B59" s="36"/>
      <c r="C59" s="64"/>
      <c r="D59" s="72">
        <v>4300</v>
      </c>
      <c r="E59" s="31" t="s">
        <v>115</v>
      </c>
      <c r="F59" s="47">
        <v>2450395</v>
      </c>
      <c r="G59" s="109">
        <v>1864964.78</v>
      </c>
      <c r="H59" s="32">
        <f t="shared" si="1"/>
        <v>76.1087408356612</v>
      </c>
      <c r="I59" s="33">
        <v>82921.32</v>
      </c>
      <c r="J59" s="34"/>
    </row>
    <row r="60" spans="1:10" s="35" customFormat="1" ht="12.75">
      <c r="A60" s="62"/>
      <c r="B60" s="36"/>
      <c r="C60" s="64"/>
      <c r="D60" s="72">
        <v>4430</v>
      </c>
      <c r="E60" s="31" t="s">
        <v>120</v>
      </c>
      <c r="F60" s="47">
        <v>150</v>
      </c>
      <c r="G60" s="109">
        <v>129</v>
      </c>
      <c r="H60" s="32">
        <f t="shared" si="1"/>
        <v>86</v>
      </c>
      <c r="I60" s="33">
        <v>0</v>
      </c>
      <c r="J60" s="34"/>
    </row>
    <row r="61" spans="1:10" s="35" customFormat="1" ht="12.75">
      <c r="A61" s="62"/>
      <c r="B61" s="75"/>
      <c r="C61" s="64"/>
      <c r="D61" s="72">
        <v>4590</v>
      </c>
      <c r="E61" s="31" t="s">
        <v>124</v>
      </c>
      <c r="F61" s="47">
        <v>300</v>
      </c>
      <c r="G61" s="109">
        <v>300</v>
      </c>
      <c r="H61" s="32">
        <f t="shared" si="1"/>
        <v>100</v>
      </c>
      <c r="I61" s="33">
        <v>0</v>
      </c>
      <c r="J61" s="34"/>
    </row>
    <row r="62" spans="1:10" s="35" customFormat="1" ht="14.25" customHeight="1">
      <c r="A62" s="36"/>
      <c r="B62" s="81"/>
      <c r="C62" s="64"/>
      <c r="D62" s="64"/>
      <c r="E62" s="31" t="s">
        <v>11</v>
      </c>
      <c r="F62" s="86">
        <f>SUM(F64)</f>
        <v>7756400.16</v>
      </c>
      <c r="G62" s="86">
        <f>SUM(G64)</f>
        <v>6385618.43</v>
      </c>
      <c r="H62" s="32">
        <f t="shared" si="1"/>
        <v>82.32708857558478</v>
      </c>
      <c r="I62" s="33">
        <f>SUM(I64)</f>
        <v>0</v>
      </c>
      <c r="J62" s="34"/>
    </row>
    <row r="63" spans="1:10" s="35" customFormat="1" ht="14.25" customHeight="1">
      <c r="A63" s="62"/>
      <c r="B63" s="63"/>
      <c r="C63" s="38"/>
      <c r="D63" s="38"/>
      <c r="E63" s="39" t="s">
        <v>63</v>
      </c>
      <c r="F63" s="40"/>
      <c r="G63" s="109"/>
      <c r="H63" s="32" t="s">
        <v>59</v>
      </c>
      <c r="I63" s="33"/>
      <c r="J63" s="34"/>
    </row>
    <row r="64" spans="1:11" s="35" customFormat="1" ht="14.25" customHeight="1">
      <c r="A64" s="62"/>
      <c r="B64" s="62"/>
      <c r="C64" s="165"/>
      <c r="D64" s="203">
        <v>6050</v>
      </c>
      <c r="E64" s="270" t="s">
        <v>169</v>
      </c>
      <c r="F64" s="87">
        <v>7756400.16</v>
      </c>
      <c r="G64" s="109">
        <v>6385618.43</v>
      </c>
      <c r="H64" s="49">
        <f>G64*100/F64</f>
        <v>82.32708857558478</v>
      </c>
      <c r="I64" s="33">
        <v>0</v>
      </c>
      <c r="J64" s="34"/>
      <c r="K64" s="312" t="s">
        <v>59</v>
      </c>
    </row>
    <row r="65" spans="1:11" s="44" customFormat="1" ht="12.75">
      <c r="A65" s="191"/>
      <c r="B65" s="191"/>
      <c r="C65" s="191"/>
      <c r="D65" s="200"/>
      <c r="E65" s="504" t="s">
        <v>63</v>
      </c>
      <c r="F65" s="505"/>
      <c r="G65" s="45"/>
      <c r="H65" s="513" t="s">
        <v>59</v>
      </c>
      <c r="I65" s="272"/>
      <c r="J65" s="43"/>
      <c r="K65" s="43"/>
    </row>
    <row r="66" spans="1:11" s="44" customFormat="1" ht="12.75">
      <c r="A66" s="191"/>
      <c r="B66" s="42"/>
      <c r="C66" s="43"/>
      <c r="D66" s="200"/>
      <c r="E66" s="425" t="s">
        <v>247</v>
      </c>
      <c r="F66" s="594" t="s">
        <v>59</v>
      </c>
      <c r="G66" s="45">
        <v>280051.01</v>
      </c>
      <c r="H66" s="514" t="s">
        <v>59</v>
      </c>
      <c r="I66" s="272">
        <v>0</v>
      </c>
      <c r="J66" s="43"/>
      <c r="K66" s="43"/>
    </row>
    <row r="67" spans="1:11" s="44" customFormat="1" ht="25.5">
      <c r="A67" s="191"/>
      <c r="B67" s="191"/>
      <c r="C67" s="191"/>
      <c r="D67" s="200"/>
      <c r="E67" s="617" t="s">
        <v>248</v>
      </c>
      <c r="F67" s="594"/>
      <c r="G67" s="45">
        <v>4130746.31</v>
      </c>
      <c r="H67" s="514"/>
      <c r="I67" s="212">
        <v>0</v>
      </c>
      <c r="J67" s="43"/>
      <c r="K67" s="363">
        <f>SUM(G66:G83)</f>
        <v>6385618.430000002</v>
      </c>
    </row>
    <row r="68" spans="1:11" s="44" customFormat="1" ht="12.75">
      <c r="A68" s="191"/>
      <c r="B68" s="191"/>
      <c r="C68" s="191"/>
      <c r="D68" s="200"/>
      <c r="E68" s="584" t="s">
        <v>285</v>
      </c>
      <c r="F68" s="594" t="s">
        <v>59</v>
      </c>
      <c r="G68" s="45">
        <v>26937</v>
      </c>
      <c r="H68" s="514" t="s">
        <v>59</v>
      </c>
      <c r="I68" s="212">
        <v>0</v>
      </c>
      <c r="J68" s="43"/>
      <c r="K68" s="311">
        <f>SUM(I66:I83,I100:I102)</f>
        <v>0</v>
      </c>
    </row>
    <row r="69" spans="1:10" s="335" customFormat="1" ht="12.75">
      <c r="A69" s="331"/>
      <c r="B69" s="332"/>
      <c r="C69" s="333"/>
      <c r="D69" s="334"/>
      <c r="E69" s="584" t="s">
        <v>286</v>
      </c>
      <c r="F69" s="595"/>
      <c r="G69" s="45">
        <v>514937.77</v>
      </c>
      <c r="H69" s="596"/>
      <c r="I69" s="272">
        <v>0</v>
      </c>
      <c r="J69" s="333"/>
    </row>
    <row r="70" spans="1:10" s="335" customFormat="1" ht="12.75">
      <c r="A70" s="331"/>
      <c r="B70" s="332"/>
      <c r="C70" s="333"/>
      <c r="D70" s="334"/>
      <c r="E70" s="618" t="s">
        <v>287</v>
      </c>
      <c r="F70" s="595"/>
      <c r="G70" s="45">
        <v>18302.4</v>
      </c>
      <c r="H70" s="596"/>
      <c r="I70" s="272">
        <v>0</v>
      </c>
      <c r="J70" s="333"/>
    </row>
    <row r="71" spans="1:10" s="335" customFormat="1" ht="25.5">
      <c r="A71" s="331"/>
      <c r="B71" s="331"/>
      <c r="C71" s="331"/>
      <c r="D71" s="334"/>
      <c r="E71" s="618" t="s">
        <v>350</v>
      </c>
      <c r="F71" s="595"/>
      <c r="G71" s="45">
        <v>46125</v>
      </c>
      <c r="H71" s="596"/>
      <c r="I71" s="212">
        <v>0</v>
      </c>
      <c r="J71" s="333"/>
    </row>
    <row r="72" spans="1:11" s="44" customFormat="1" ht="12.75">
      <c r="A72" s="191"/>
      <c r="B72" s="191"/>
      <c r="C72" s="191"/>
      <c r="D72" s="200"/>
      <c r="E72" s="617" t="s">
        <v>288</v>
      </c>
      <c r="F72" s="594"/>
      <c r="G72" s="45">
        <v>564140.4</v>
      </c>
      <c r="H72" s="514"/>
      <c r="I72" s="212">
        <v>0</v>
      </c>
      <c r="J72" s="43"/>
      <c r="K72" s="363">
        <f>SUM(G67:G88)</f>
        <v>6135533.820000001</v>
      </c>
    </row>
    <row r="73" spans="1:11" s="44" customFormat="1" ht="12.75">
      <c r="A73" s="191"/>
      <c r="B73" s="42"/>
      <c r="C73" s="43"/>
      <c r="D73" s="200"/>
      <c r="E73" s="425" t="s">
        <v>289</v>
      </c>
      <c r="F73" s="594" t="s">
        <v>59</v>
      </c>
      <c r="G73" s="45">
        <v>710190.56</v>
      </c>
      <c r="H73" s="514" t="s">
        <v>59</v>
      </c>
      <c r="I73" s="212">
        <v>0</v>
      </c>
      <c r="J73" s="43"/>
      <c r="K73" s="311">
        <f>SUM(I67:I88,I99:I105)</f>
        <v>0</v>
      </c>
    </row>
    <row r="74" spans="1:10" s="335" customFormat="1" ht="25.5">
      <c r="A74" s="331"/>
      <c r="B74" s="332"/>
      <c r="C74" s="333"/>
      <c r="D74" s="334"/>
      <c r="E74" s="584" t="s">
        <v>290</v>
      </c>
      <c r="F74" s="595"/>
      <c r="G74" s="45">
        <v>3929.88</v>
      </c>
      <c r="H74" s="596"/>
      <c r="I74" s="272">
        <v>0</v>
      </c>
      <c r="J74" s="333"/>
    </row>
    <row r="75" spans="1:10" s="335" customFormat="1" ht="25.5">
      <c r="A75" s="686"/>
      <c r="B75" s="687"/>
      <c r="C75" s="688"/>
      <c r="D75" s="689"/>
      <c r="E75" s="584" t="s">
        <v>291</v>
      </c>
      <c r="F75" s="595"/>
      <c r="G75" s="45">
        <v>0</v>
      </c>
      <c r="H75" s="596"/>
      <c r="I75" s="272">
        <v>0</v>
      </c>
      <c r="J75" s="333"/>
    </row>
    <row r="76" spans="1:9" s="56" customFormat="1" ht="18" customHeight="1">
      <c r="A76" s="15" t="s">
        <v>56</v>
      </c>
      <c r="B76" s="16">
        <v>3</v>
      </c>
      <c r="C76" s="55"/>
      <c r="D76" s="55"/>
      <c r="E76" s="78"/>
      <c r="F76" s="55"/>
      <c r="G76" s="77"/>
      <c r="H76" s="79" t="s">
        <v>59</v>
      </c>
      <c r="I76" s="77"/>
    </row>
    <row r="77" spans="1:9" s="56" customFormat="1" ht="13.5" thickBot="1">
      <c r="A77" s="15"/>
      <c r="B77" s="16"/>
      <c r="C77" s="55"/>
      <c r="D77" s="55"/>
      <c r="E77" s="78"/>
      <c r="F77" s="55"/>
      <c r="G77" s="77"/>
      <c r="H77" s="79"/>
      <c r="I77" s="77"/>
    </row>
    <row r="78" spans="1:10" s="18" customFormat="1" ht="13.5" thickBot="1">
      <c r="A78" s="19" t="s">
        <v>26</v>
      </c>
      <c r="B78" s="20" t="s">
        <v>52</v>
      </c>
      <c r="C78" s="716" t="s">
        <v>36</v>
      </c>
      <c r="D78" s="717"/>
      <c r="E78" s="21" t="s">
        <v>25</v>
      </c>
      <c r="F78" s="20" t="s">
        <v>60</v>
      </c>
      <c r="G78" s="353" t="s">
        <v>61</v>
      </c>
      <c r="H78" s="22" t="s">
        <v>62</v>
      </c>
      <c r="I78" s="190" t="s">
        <v>66</v>
      </c>
      <c r="J78" s="17"/>
    </row>
    <row r="79" spans="1:10" s="44" customFormat="1" ht="38.25">
      <c r="A79" s="191"/>
      <c r="B79" s="42"/>
      <c r="C79" s="43"/>
      <c r="D79" s="200"/>
      <c r="E79" s="661" t="s">
        <v>292</v>
      </c>
      <c r="F79" s="594"/>
      <c r="G79" s="45">
        <v>0</v>
      </c>
      <c r="H79" s="514"/>
      <c r="I79" s="272">
        <v>0</v>
      </c>
      <c r="J79" s="43"/>
    </row>
    <row r="80" spans="1:10" s="44" customFormat="1" ht="12.75" customHeight="1">
      <c r="A80" s="191"/>
      <c r="B80" s="42"/>
      <c r="C80" s="43"/>
      <c r="D80" s="200"/>
      <c r="E80" s="425" t="s">
        <v>249</v>
      </c>
      <c r="F80" s="594"/>
      <c r="G80" s="45">
        <v>11561.4</v>
      </c>
      <c r="H80" s="514"/>
      <c r="I80" s="272">
        <v>0</v>
      </c>
      <c r="J80" s="43"/>
    </row>
    <row r="81" spans="1:10" s="44" customFormat="1" ht="38.25">
      <c r="A81" s="191"/>
      <c r="B81" s="42"/>
      <c r="C81" s="43"/>
      <c r="D81" s="200"/>
      <c r="E81" s="425" t="s">
        <v>351</v>
      </c>
      <c r="F81" s="594"/>
      <c r="G81" s="45">
        <v>16900</v>
      </c>
      <c r="H81" s="514"/>
      <c r="I81" s="272">
        <v>0</v>
      </c>
      <c r="J81" s="43"/>
    </row>
    <row r="82" spans="1:10" s="44" customFormat="1" ht="25.5">
      <c r="A82" s="191"/>
      <c r="B82" s="42"/>
      <c r="C82" s="43"/>
      <c r="D82" s="200"/>
      <c r="E82" s="425" t="s">
        <v>293</v>
      </c>
      <c r="F82" s="594"/>
      <c r="G82" s="45">
        <v>27000</v>
      </c>
      <c r="H82" s="514"/>
      <c r="I82" s="272">
        <v>0</v>
      </c>
      <c r="J82" s="43"/>
    </row>
    <row r="83" spans="1:10" s="44" customFormat="1" ht="25.5">
      <c r="A83" s="191"/>
      <c r="B83" s="201"/>
      <c r="C83" s="82"/>
      <c r="D83" s="88"/>
      <c r="E83" s="584" t="s">
        <v>294</v>
      </c>
      <c r="F83" s="594"/>
      <c r="G83" s="45">
        <v>34796.7</v>
      </c>
      <c r="H83" s="514"/>
      <c r="I83" s="272">
        <v>0</v>
      </c>
      <c r="J83" s="43"/>
    </row>
    <row r="84" spans="1:9" s="56" customFormat="1" ht="12.75">
      <c r="A84" s="13"/>
      <c r="B84" s="219">
        <v>60095</v>
      </c>
      <c r="C84" s="9"/>
      <c r="D84" s="9"/>
      <c r="E84" s="92" t="s">
        <v>43</v>
      </c>
      <c r="F84" s="187">
        <f>SUM(F89,F85,)</f>
        <v>30000</v>
      </c>
      <c r="G84" s="187">
        <f>SUM(G89,G85,)</f>
        <v>9988.8</v>
      </c>
      <c r="H84" s="26">
        <f>G84*100/F84</f>
        <v>33.296</v>
      </c>
      <c r="I84" s="58">
        <f>SUM(I85,I91,)</f>
        <v>0</v>
      </c>
    </row>
    <row r="85" spans="1:9" s="56" customFormat="1" ht="25.5">
      <c r="A85" s="28"/>
      <c r="B85" s="439"/>
      <c r="C85" s="29"/>
      <c r="D85" s="29"/>
      <c r="E85" s="507" t="s">
        <v>160</v>
      </c>
      <c r="F85" s="369">
        <f>SUM(F87:F88)</f>
        <v>15000</v>
      </c>
      <c r="G85" s="369">
        <f>SUM(G87:G88)</f>
        <v>9988.8</v>
      </c>
      <c r="H85" s="32">
        <f>G85*100/F85</f>
        <v>66.592</v>
      </c>
      <c r="I85" s="33">
        <f>SUM(I88)</f>
        <v>0</v>
      </c>
    </row>
    <row r="86" spans="1:10" s="18" customFormat="1" ht="12.75">
      <c r="A86" s="36"/>
      <c r="B86" s="341"/>
      <c r="C86" s="34"/>
      <c r="D86" s="34"/>
      <c r="E86" s="373" t="s">
        <v>63</v>
      </c>
      <c r="F86" s="176"/>
      <c r="G86" s="180"/>
      <c r="H86" s="68" t="s">
        <v>59</v>
      </c>
      <c r="I86" s="67"/>
      <c r="J86" s="17"/>
    </row>
    <row r="87" spans="1:10" s="35" customFormat="1" ht="12.75">
      <c r="A87" s="62"/>
      <c r="B87" s="36"/>
      <c r="C87" s="64"/>
      <c r="D87" s="72">
        <v>4210</v>
      </c>
      <c r="E87" s="31" t="s">
        <v>112</v>
      </c>
      <c r="F87" s="47">
        <v>5000</v>
      </c>
      <c r="G87" s="109">
        <v>4988.8</v>
      </c>
      <c r="H87" s="32">
        <f>G87*100/F87</f>
        <v>99.776</v>
      </c>
      <c r="I87" s="33">
        <v>0</v>
      </c>
      <c r="J87" s="34"/>
    </row>
    <row r="88" spans="1:10" s="35" customFormat="1" ht="12.75">
      <c r="A88" s="36"/>
      <c r="B88" s="75"/>
      <c r="C88" s="69"/>
      <c r="D88" s="70">
        <v>4270</v>
      </c>
      <c r="E88" s="71" t="s">
        <v>113</v>
      </c>
      <c r="F88" s="216">
        <v>10000</v>
      </c>
      <c r="G88" s="109">
        <v>5000</v>
      </c>
      <c r="H88" s="32">
        <f>G88*100/F88</f>
        <v>50</v>
      </c>
      <c r="I88" s="33">
        <v>0</v>
      </c>
      <c r="J88" s="34"/>
    </row>
    <row r="89" spans="1:10" s="35" customFormat="1" ht="14.25" customHeight="1">
      <c r="A89" s="36"/>
      <c r="B89" s="81"/>
      <c r="C89" s="53"/>
      <c r="D89" s="53"/>
      <c r="E89" s="54" t="s">
        <v>11</v>
      </c>
      <c r="F89" s="86">
        <f>SUM(F91)</f>
        <v>15000</v>
      </c>
      <c r="G89" s="86">
        <f>SUM(G91)</f>
        <v>0</v>
      </c>
      <c r="H89" s="32">
        <f>G89*100/F89</f>
        <v>0</v>
      </c>
      <c r="I89" s="67">
        <f>SUM(I91)</f>
        <v>0</v>
      </c>
      <c r="J89" s="34"/>
    </row>
    <row r="90" spans="1:10" s="35" customFormat="1" ht="14.25" customHeight="1">
      <c r="A90" s="62"/>
      <c r="B90" s="63"/>
      <c r="C90" s="38"/>
      <c r="D90" s="38"/>
      <c r="E90" s="39" t="s">
        <v>63</v>
      </c>
      <c r="F90" s="40"/>
      <c r="G90" s="109"/>
      <c r="H90" s="32" t="s">
        <v>59</v>
      </c>
      <c r="I90" s="33"/>
      <c r="J90" s="34"/>
    </row>
    <row r="91" spans="1:11" s="35" customFormat="1" ht="14.25" customHeight="1">
      <c r="A91" s="62"/>
      <c r="B91" s="62"/>
      <c r="C91" s="165"/>
      <c r="D91" s="203">
        <v>6050</v>
      </c>
      <c r="E91" s="270" t="s">
        <v>169</v>
      </c>
      <c r="F91" s="87">
        <v>15000</v>
      </c>
      <c r="G91" s="109">
        <v>0</v>
      </c>
      <c r="H91" s="49">
        <f>G91*100/F91</f>
        <v>0</v>
      </c>
      <c r="I91" s="33">
        <v>0</v>
      </c>
      <c r="J91" s="34"/>
      <c r="K91" s="312" t="s">
        <v>59</v>
      </c>
    </row>
    <row r="92" spans="1:11" s="44" customFormat="1" ht="12.75">
      <c r="A92" s="191"/>
      <c r="B92" s="191"/>
      <c r="C92" s="191"/>
      <c r="D92" s="200"/>
      <c r="E92" s="504" t="s">
        <v>63</v>
      </c>
      <c r="F92" s="505"/>
      <c r="G92" s="45"/>
      <c r="H92" s="513" t="s">
        <v>59</v>
      </c>
      <c r="I92" s="272"/>
      <c r="J92" s="43"/>
      <c r="K92" s="43"/>
    </row>
    <row r="93" spans="1:11" s="44" customFormat="1" ht="13.5" thickBot="1">
      <c r="A93" s="217"/>
      <c r="B93" s="217"/>
      <c r="C93" s="217"/>
      <c r="D93" s="293"/>
      <c r="E93" s="637" t="s">
        <v>284</v>
      </c>
      <c r="F93" s="592" t="s">
        <v>59</v>
      </c>
      <c r="G93" s="292">
        <v>0</v>
      </c>
      <c r="H93" s="593" t="s">
        <v>59</v>
      </c>
      <c r="I93" s="487">
        <v>0</v>
      </c>
      <c r="J93" s="43"/>
      <c r="K93" s="43"/>
    </row>
    <row r="94" spans="1:10" s="35" customFormat="1" ht="12.75">
      <c r="A94" s="232">
        <v>700</v>
      </c>
      <c r="B94" s="233"/>
      <c r="C94" s="228"/>
      <c r="D94" s="228"/>
      <c r="E94" s="229" t="s">
        <v>42</v>
      </c>
      <c r="F94" s="234">
        <f>SUM(F116,F95,F112)</f>
        <v>2869910.79</v>
      </c>
      <c r="G94" s="234">
        <f>SUM(G116,G95,G112)</f>
        <v>1423863.6999999997</v>
      </c>
      <c r="H94" s="224">
        <f>G94*100/F94</f>
        <v>49.61351777767279</v>
      </c>
      <c r="I94" s="231">
        <f>SUM(I95,I116,I112)</f>
        <v>63747.40000000001</v>
      </c>
      <c r="J94" s="34"/>
    </row>
    <row r="95" spans="1:10" s="35" customFormat="1" ht="12.75">
      <c r="A95" s="14"/>
      <c r="B95" s="83">
        <v>70005</v>
      </c>
      <c r="C95" s="3"/>
      <c r="D95" s="3"/>
      <c r="E95" s="25" t="s">
        <v>10</v>
      </c>
      <c r="F95" s="123">
        <f>SUM(F96,F106)</f>
        <v>447010</v>
      </c>
      <c r="G95" s="452">
        <f>SUM(G96,G106)</f>
        <v>247382.99000000002</v>
      </c>
      <c r="H95" s="26">
        <f>G95*100/F95</f>
        <v>55.34171271336213</v>
      </c>
      <c r="I95" s="27">
        <f>SUM(I96,I106,)</f>
        <v>0</v>
      </c>
      <c r="J95" s="34"/>
    </row>
    <row r="96" spans="1:10" s="35" customFormat="1" ht="63.75">
      <c r="A96" s="28"/>
      <c r="B96" s="85"/>
      <c r="C96" s="29"/>
      <c r="D96" s="29"/>
      <c r="E96" s="374" t="s">
        <v>146</v>
      </c>
      <c r="F96" s="375">
        <f>SUM(F98:F105)</f>
        <v>300000</v>
      </c>
      <c r="G96" s="450">
        <f>SUM(G98:G105)</f>
        <v>218292.99000000002</v>
      </c>
      <c r="H96" s="32">
        <f>G96*100/F96</f>
        <v>72.76433000000002</v>
      </c>
      <c r="I96" s="33">
        <f>SUM(I98:I105)</f>
        <v>0</v>
      </c>
      <c r="J96" s="34"/>
    </row>
    <row r="97" spans="1:10" s="35" customFormat="1" ht="12.75">
      <c r="A97" s="36"/>
      <c r="B97" s="341"/>
      <c r="C97" s="99"/>
      <c r="D97" s="99"/>
      <c r="E97" s="636" t="s">
        <v>63</v>
      </c>
      <c r="F97" s="376"/>
      <c r="G97" s="180"/>
      <c r="H97" s="68" t="s">
        <v>59</v>
      </c>
      <c r="I97" s="67"/>
      <c r="J97" s="34"/>
    </row>
    <row r="98" spans="1:10" s="35" customFormat="1" ht="12.75">
      <c r="A98" s="36"/>
      <c r="B98" s="81"/>
      <c r="C98" s="64"/>
      <c r="D98" s="72">
        <v>4260</v>
      </c>
      <c r="E98" s="31" t="s">
        <v>116</v>
      </c>
      <c r="F98" s="47">
        <v>10000</v>
      </c>
      <c r="G98" s="109">
        <v>7156.05</v>
      </c>
      <c r="H98" s="32">
        <f>G98*100/F98</f>
        <v>71.5605</v>
      </c>
      <c r="I98" s="33">
        <v>0</v>
      </c>
      <c r="J98" s="34"/>
    </row>
    <row r="99" spans="1:10" s="35" customFormat="1" ht="12.75">
      <c r="A99" s="75"/>
      <c r="B99" s="342"/>
      <c r="C99" s="64"/>
      <c r="D99" s="72">
        <v>4300</v>
      </c>
      <c r="E99" s="31" t="s">
        <v>115</v>
      </c>
      <c r="F99" s="47">
        <v>138300</v>
      </c>
      <c r="G99" s="109">
        <v>124404.3</v>
      </c>
      <c r="H99" s="32">
        <f>G99*100/F99</f>
        <v>89.9524945770065</v>
      </c>
      <c r="I99" s="33">
        <v>0</v>
      </c>
      <c r="J99" s="34"/>
    </row>
    <row r="100" spans="1:9" s="56" customFormat="1" ht="23.25" customHeight="1">
      <c r="A100" s="15" t="s">
        <v>56</v>
      </c>
      <c r="B100" s="16">
        <v>4</v>
      </c>
      <c r="C100" s="55"/>
      <c r="D100" s="55"/>
      <c r="E100" s="78"/>
      <c r="F100" s="55"/>
      <c r="G100" s="77"/>
      <c r="H100" s="79" t="s">
        <v>59</v>
      </c>
      <c r="I100" s="77"/>
    </row>
    <row r="101" spans="1:9" s="56" customFormat="1" ht="13.5" thickBot="1">
      <c r="A101" s="15"/>
      <c r="B101" s="16"/>
      <c r="C101" s="55"/>
      <c r="D101" s="55"/>
      <c r="E101" s="78"/>
      <c r="F101" s="55"/>
      <c r="G101" s="77"/>
      <c r="H101" s="79"/>
      <c r="I101" s="77"/>
    </row>
    <row r="102" spans="1:10" s="18" customFormat="1" ht="13.5" thickBot="1">
      <c r="A102" s="19" t="s">
        <v>26</v>
      </c>
      <c r="B102" s="20" t="s">
        <v>52</v>
      </c>
      <c r="C102" s="716" t="s">
        <v>36</v>
      </c>
      <c r="D102" s="717"/>
      <c r="E102" s="21" t="s">
        <v>25</v>
      </c>
      <c r="F102" s="20" t="s">
        <v>60</v>
      </c>
      <c r="G102" s="353" t="s">
        <v>61</v>
      </c>
      <c r="H102" s="22" t="s">
        <v>62</v>
      </c>
      <c r="I102" s="190" t="s">
        <v>66</v>
      </c>
      <c r="J102" s="17"/>
    </row>
    <row r="103" spans="1:10" s="35" customFormat="1" ht="25.5">
      <c r="A103" s="36"/>
      <c r="B103" s="81"/>
      <c r="C103" s="64"/>
      <c r="D103" s="72">
        <v>4520</v>
      </c>
      <c r="E103" s="31" t="s">
        <v>123</v>
      </c>
      <c r="F103" s="47">
        <v>1500</v>
      </c>
      <c r="G103" s="109">
        <v>1359.64</v>
      </c>
      <c r="H103" s="32">
        <f>G103*100/F103</f>
        <v>90.64266666666667</v>
      </c>
      <c r="I103" s="33">
        <v>0</v>
      </c>
      <c r="J103" s="34"/>
    </row>
    <row r="104" spans="1:10" s="35" customFormat="1" ht="12.75">
      <c r="A104" s="62"/>
      <c r="B104" s="36"/>
      <c r="C104" s="64"/>
      <c r="D104" s="72">
        <v>4590</v>
      </c>
      <c r="E104" s="31" t="s">
        <v>124</v>
      </c>
      <c r="F104" s="47">
        <v>150000</v>
      </c>
      <c r="G104" s="109">
        <v>85173</v>
      </c>
      <c r="H104" s="32">
        <f>G104*100/F104</f>
        <v>56.782</v>
      </c>
      <c r="I104" s="33">
        <v>0</v>
      </c>
      <c r="J104" s="34"/>
    </row>
    <row r="105" spans="1:10" s="35" customFormat="1" ht="12.75">
      <c r="A105" s="62"/>
      <c r="B105" s="36"/>
      <c r="C105" s="64"/>
      <c r="D105" s="72">
        <v>4610</v>
      </c>
      <c r="E105" s="31" t="s">
        <v>122</v>
      </c>
      <c r="F105" s="47">
        <v>200</v>
      </c>
      <c r="G105" s="109">
        <v>200</v>
      </c>
      <c r="H105" s="32">
        <f>G105*100/F105</f>
        <v>100</v>
      </c>
      <c r="I105" s="33">
        <v>0</v>
      </c>
      <c r="J105" s="34"/>
    </row>
    <row r="106" spans="1:10" s="44" customFormat="1" ht="12.75">
      <c r="A106" s="36"/>
      <c r="B106" s="269"/>
      <c r="C106" s="64"/>
      <c r="D106" s="64"/>
      <c r="E106" s="31" t="s">
        <v>11</v>
      </c>
      <c r="F106" s="61">
        <f>SUM(F108)</f>
        <v>147010</v>
      </c>
      <c r="G106" s="61">
        <f>SUM(G108)</f>
        <v>29090</v>
      </c>
      <c r="H106" s="32">
        <f>G106*100/F106</f>
        <v>19.78776953948711</v>
      </c>
      <c r="I106" s="33">
        <f>SUM(I108)</f>
        <v>0</v>
      </c>
      <c r="J106" s="43"/>
    </row>
    <row r="107" spans="1:10" s="44" customFormat="1" ht="12.75">
      <c r="A107" s="62"/>
      <c r="B107" s="63"/>
      <c r="C107" s="38"/>
      <c r="D107" s="38"/>
      <c r="E107" s="39" t="s">
        <v>63</v>
      </c>
      <c r="F107" s="40"/>
      <c r="G107" s="154"/>
      <c r="H107" s="49" t="s">
        <v>59</v>
      </c>
      <c r="I107" s="48"/>
      <c r="J107" s="43"/>
    </row>
    <row r="108" spans="1:12" s="56" customFormat="1" ht="12.75">
      <c r="A108" s="62"/>
      <c r="B108" s="36"/>
      <c r="C108" s="164"/>
      <c r="D108" s="203">
        <v>6050</v>
      </c>
      <c r="E108" s="347" t="s">
        <v>169</v>
      </c>
      <c r="F108" s="315">
        <v>147010</v>
      </c>
      <c r="G108" s="451">
        <v>29090</v>
      </c>
      <c r="H108" s="96">
        <f>G108*100/F108</f>
        <v>19.78776953948711</v>
      </c>
      <c r="I108" s="163">
        <v>0</v>
      </c>
      <c r="L108" s="338">
        <f>SUM(G110:G111)</f>
        <v>29090</v>
      </c>
    </row>
    <row r="109" spans="1:10" s="44" customFormat="1" ht="12.75">
      <c r="A109" s="62"/>
      <c r="B109" s="62"/>
      <c r="C109" s="165"/>
      <c r="D109" s="341"/>
      <c r="E109" s="526" t="s">
        <v>63</v>
      </c>
      <c r="F109" s="527"/>
      <c r="G109" s="109"/>
      <c r="H109" s="96" t="s">
        <v>59</v>
      </c>
      <c r="I109" s="33"/>
      <c r="J109" s="43"/>
    </row>
    <row r="110" spans="1:9" s="56" customFormat="1" ht="38.25">
      <c r="A110" s="191"/>
      <c r="B110" s="191"/>
      <c r="C110" s="191"/>
      <c r="D110" s="200"/>
      <c r="E110" s="493" t="s">
        <v>297</v>
      </c>
      <c r="F110" s="589" t="s">
        <v>59</v>
      </c>
      <c r="G110" s="447">
        <v>29090</v>
      </c>
      <c r="H110" s="516" t="s">
        <v>59</v>
      </c>
      <c r="I110" s="212">
        <v>0</v>
      </c>
    </row>
    <row r="111" spans="1:9" s="56" customFormat="1" ht="25.5">
      <c r="A111" s="42"/>
      <c r="B111" s="271"/>
      <c r="C111" s="271"/>
      <c r="D111" s="88"/>
      <c r="E111" s="493" t="s">
        <v>298</v>
      </c>
      <c r="F111" s="589" t="s">
        <v>59</v>
      </c>
      <c r="G111" s="447">
        <v>0</v>
      </c>
      <c r="H111" s="516" t="s">
        <v>59</v>
      </c>
      <c r="I111" s="212">
        <v>0</v>
      </c>
    </row>
    <row r="112" spans="1:10" s="56" customFormat="1" ht="12.75">
      <c r="A112" s="13"/>
      <c r="B112" s="319">
        <v>70022</v>
      </c>
      <c r="C112" s="9"/>
      <c r="D112" s="9"/>
      <c r="E112" s="92" t="s">
        <v>295</v>
      </c>
      <c r="F112" s="178">
        <f>SUM(F113)</f>
        <v>88910.79</v>
      </c>
      <c r="G112" s="178">
        <f>SUM(G113)</f>
        <v>61998.88</v>
      </c>
      <c r="H112" s="336">
        <f>G112*100/F112</f>
        <v>69.73155901550307</v>
      </c>
      <c r="I112" s="58">
        <f>SUM(I113)</f>
        <v>0</v>
      </c>
      <c r="J112" s="55"/>
    </row>
    <row r="113" spans="1:11" s="56" customFormat="1" ht="63.75">
      <c r="A113" s="59"/>
      <c r="B113" s="202"/>
      <c r="C113" s="29"/>
      <c r="D113" s="29"/>
      <c r="E113" s="31" t="s">
        <v>296</v>
      </c>
      <c r="F113" s="90">
        <f>SUM(F115)</f>
        <v>88910.79</v>
      </c>
      <c r="G113" s="90">
        <f>SUM(G115)</f>
        <v>61998.88</v>
      </c>
      <c r="H113" s="337">
        <f>G113*100/F113</f>
        <v>69.73155901550307</v>
      </c>
      <c r="I113" s="109">
        <f>SUM(I115)</f>
        <v>0</v>
      </c>
      <c r="J113" s="55"/>
      <c r="K113" s="338" t="s">
        <v>59</v>
      </c>
    </row>
    <row r="114" spans="1:10" s="56" customFormat="1" ht="12.75">
      <c r="A114" s="59"/>
      <c r="B114" s="60"/>
      <c r="C114" s="80"/>
      <c r="D114" s="80"/>
      <c r="E114" s="39" t="s">
        <v>63</v>
      </c>
      <c r="F114" s="40"/>
      <c r="G114" s="109"/>
      <c r="H114" s="337" t="s">
        <v>59</v>
      </c>
      <c r="I114" s="109"/>
      <c r="J114" s="55"/>
    </row>
    <row r="115" spans="1:10" s="56" customFormat="1" ht="12.75">
      <c r="A115" s="28"/>
      <c r="B115" s="496"/>
      <c r="C115" s="29"/>
      <c r="D115" s="72">
        <v>3110</v>
      </c>
      <c r="E115" s="31" t="s">
        <v>195</v>
      </c>
      <c r="F115" s="73">
        <v>88910.79</v>
      </c>
      <c r="G115" s="109">
        <v>61998.88</v>
      </c>
      <c r="H115" s="337">
        <f>G115*100/F115</f>
        <v>69.73155901550307</v>
      </c>
      <c r="I115" s="109">
        <v>0</v>
      </c>
      <c r="J115" s="55"/>
    </row>
    <row r="116" spans="1:10" s="35" customFormat="1" ht="12.75">
      <c r="A116" s="13"/>
      <c r="B116" s="319">
        <v>70095</v>
      </c>
      <c r="C116" s="9"/>
      <c r="D116" s="9"/>
      <c r="E116" s="92" t="s">
        <v>43</v>
      </c>
      <c r="F116" s="178">
        <f>SUM(F117,F132)</f>
        <v>2333990</v>
      </c>
      <c r="G116" s="178">
        <f>SUM(G117,G132)</f>
        <v>1114481.8299999998</v>
      </c>
      <c r="H116" s="26">
        <f>G116*100/F116</f>
        <v>47.75006876636146</v>
      </c>
      <c r="I116" s="58">
        <f>SUM(I117,I132)</f>
        <v>63747.40000000001</v>
      </c>
      <c r="J116" s="34"/>
    </row>
    <row r="117" spans="1:11" s="35" customFormat="1" ht="102">
      <c r="A117" s="59"/>
      <c r="B117" s="202"/>
      <c r="C117" s="29"/>
      <c r="D117" s="29"/>
      <c r="E117" s="31" t="s">
        <v>251</v>
      </c>
      <c r="F117" s="90">
        <f>SUM(F122:F131)</f>
        <v>1333990</v>
      </c>
      <c r="G117" s="142">
        <f>SUM(G122:G131)</f>
        <v>1078811.8299999998</v>
      </c>
      <c r="H117" s="32">
        <f>G117*100/F117</f>
        <v>80.87105825380999</v>
      </c>
      <c r="I117" s="33">
        <f>SUM(I122:I131)</f>
        <v>63747.40000000001</v>
      </c>
      <c r="J117" s="34"/>
      <c r="K117" s="338" t="s">
        <v>59</v>
      </c>
    </row>
    <row r="118" spans="1:10" s="35" customFormat="1" ht="12.75">
      <c r="A118" s="74"/>
      <c r="B118" s="391"/>
      <c r="C118" s="69"/>
      <c r="D118" s="69"/>
      <c r="E118" s="71" t="s">
        <v>63</v>
      </c>
      <c r="F118" s="100"/>
      <c r="G118" s="109"/>
      <c r="H118" s="32" t="s">
        <v>59</v>
      </c>
      <c r="I118" s="33"/>
      <c r="J118" s="34"/>
    </row>
    <row r="119" spans="1:11" s="35" customFormat="1" ht="43.5" customHeight="1">
      <c r="A119" s="15" t="s">
        <v>56</v>
      </c>
      <c r="B119" s="16">
        <v>5</v>
      </c>
      <c r="C119" s="55"/>
      <c r="D119" s="55"/>
      <c r="E119" s="78"/>
      <c r="F119" s="55"/>
      <c r="G119" s="418" t="s">
        <v>59</v>
      </c>
      <c r="H119" s="79" t="s">
        <v>59</v>
      </c>
      <c r="I119" s="77"/>
      <c r="J119" s="34"/>
      <c r="K119" s="371" t="s">
        <v>59</v>
      </c>
    </row>
    <row r="120" spans="1:10" s="35" customFormat="1" ht="13.5" thickBot="1">
      <c r="A120" s="15"/>
      <c r="B120" s="16"/>
      <c r="C120" s="55"/>
      <c r="D120" s="55"/>
      <c r="E120" s="78"/>
      <c r="F120" s="55"/>
      <c r="G120" s="418"/>
      <c r="H120" s="79"/>
      <c r="I120" s="77"/>
      <c r="J120" s="34"/>
    </row>
    <row r="121" spans="1:10" s="35" customFormat="1" ht="13.5" thickBot="1">
      <c r="A121" s="19" t="s">
        <v>26</v>
      </c>
      <c r="B121" s="20" t="s">
        <v>52</v>
      </c>
      <c r="C121" s="716" t="s">
        <v>36</v>
      </c>
      <c r="D121" s="717"/>
      <c r="E121" s="21" t="s">
        <v>25</v>
      </c>
      <c r="F121" s="20" t="s">
        <v>60</v>
      </c>
      <c r="G121" s="353" t="s">
        <v>61</v>
      </c>
      <c r="H121" s="22" t="s">
        <v>62</v>
      </c>
      <c r="I121" s="190" t="s">
        <v>66</v>
      </c>
      <c r="J121" s="34"/>
    </row>
    <row r="122" spans="1:10" s="35" customFormat="1" ht="12.75">
      <c r="A122" s="62"/>
      <c r="B122" s="36"/>
      <c r="C122" s="64"/>
      <c r="D122" s="72">
        <v>4110</v>
      </c>
      <c r="E122" s="31" t="s">
        <v>166</v>
      </c>
      <c r="F122" s="73">
        <v>1940</v>
      </c>
      <c r="G122" s="109">
        <v>1871.27</v>
      </c>
      <c r="H122" s="32">
        <f aca="true" t="shared" si="2" ref="H122:H132">G122*100/F122</f>
        <v>96.45721649484535</v>
      </c>
      <c r="I122" s="33">
        <v>0</v>
      </c>
      <c r="J122" s="34"/>
    </row>
    <row r="123" spans="1:10" s="35" customFormat="1" ht="25.5">
      <c r="A123" s="36"/>
      <c r="B123" s="81"/>
      <c r="C123" s="64"/>
      <c r="D123" s="72">
        <v>4170</v>
      </c>
      <c r="E123" s="31" t="s">
        <v>170</v>
      </c>
      <c r="F123" s="73">
        <v>11126</v>
      </c>
      <c r="G123" s="109">
        <v>10243.08</v>
      </c>
      <c r="H123" s="32">
        <f t="shared" si="2"/>
        <v>92.06435376595363</v>
      </c>
      <c r="I123" s="33">
        <v>0</v>
      </c>
      <c r="J123" s="34"/>
    </row>
    <row r="124" spans="1:10" s="35" customFormat="1" ht="12.75">
      <c r="A124" s="62"/>
      <c r="B124" s="36"/>
      <c r="C124" s="64"/>
      <c r="D124" s="72">
        <v>4210</v>
      </c>
      <c r="E124" s="31" t="s">
        <v>112</v>
      </c>
      <c r="F124" s="47">
        <v>4000</v>
      </c>
      <c r="G124" s="109">
        <v>95.33</v>
      </c>
      <c r="H124" s="32">
        <f t="shared" si="2"/>
        <v>2.38325</v>
      </c>
      <c r="I124" s="33">
        <v>0</v>
      </c>
      <c r="J124" s="34"/>
    </row>
    <row r="125" spans="1:10" s="35" customFormat="1" ht="12.75">
      <c r="A125" s="62"/>
      <c r="B125" s="36"/>
      <c r="C125" s="64"/>
      <c r="D125" s="72">
        <v>4260</v>
      </c>
      <c r="E125" s="31" t="s">
        <v>116</v>
      </c>
      <c r="F125" s="47">
        <v>256800</v>
      </c>
      <c r="G125" s="109">
        <v>202224.69</v>
      </c>
      <c r="H125" s="32">
        <f t="shared" si="2"/>
        <v>78.74793224299066</v>
      </c>
      <c r="I125" s="33">
        <v>15084.1</v>
      </c>
      <c r="J125" s="34"/>
    </row>
    <row r="126" spans="1:10" s="35" customFormat="1" ht="12.75">
      <c r="A126" s="62"/>
      <c r="B126" s="36"/>
      <c r="C126" s="64"/>
      <c r="D126" s="72">
        <v>4270</v>
      </c>
      <c r="E126" s="31" t="s">
        <v>113</v>
      </c>
      <c r="F126" s="47">
        <v>113350</v>
      </c>
      <c r="G126" s="109">
        <v>103003.71</v>
      </c>
      <c r="H126" s="32">
        <f t="shared" si="2"/>
        <v>90.87226290251434</v>
      </c>
      <c r="I126" s="33">
        <v>6392.08</v>
      </c>
      <c r="J126" s="34"/>
    </row>
    <row r="127" spans="1:10" s="35" customFormat="1" ht="12.75">
      <c r="A127" s="36"/>
      <c r="B127" s="81"/>
      <c r="C127" s="64"/>
      <c r="D127" s="72">
        <v>4300</v>
      </c>
      <c r="E127" s="31" t="s">
        <v>115</v>
      </c>
      <c r="F127" s="47">
        <v>351510</v>
      </c>
      <c r="G127" s="109">
        <v>213508.3</v>
      </c>
      <c r="H127" s="32">
        <f>G127*100/F127</f>
        <v>60.74032033228073</v>
      </c>
      <c r="I127" s="33">
        <v>17480.95</v>
      </c>
      <c r="J127" s="34"/>
    </row>
    <row r="128" spans="1:9" s="56" customFormat="1" ht="25.5">
      <c r="A128" s="62"/>
      <c r="B128" s="36"/>
      <c r="C128" s="64"/>
      <c r="D128" s="72">
        <v>4400</v>
      </c>
      <c r="E128" s="31" t="s">
        <v>117</v>
      </c>
      <c r="F128" s="47">
        <v>448000</v>
      </c>
      <c r="G128" s="109">
        <v>433020.54</v>
      </c>
      <c r="H128" s="32">
        <f t="shared" si="2"/>
        <v>96.65637053571429</v>
      </c>
      <c r="I128" s="33">
        <v>24772.27</v>
      </c>
    </row>
    <row r="129" spans="1:10" s="35" customFormat="1" ht="25.5">
      <c r="A129" s="62"/>
      <c r="B129" s="36"/>
      <c r="C129" s="64"/>
      <c r="D129" s="72">
        <v>4520</v>
      </c>
      <c r="E129" s="31" t="s">
        <v>123</v>
      </c>
      <c r="F129" s="47">
        <v>117264</v>
      </c>
      <c r="G129" s="109">
        <v>110160</v>
      </c>
      <c r="H129" s="32">
        <f>G129*100/F129</f>
        <v>93.94187474416701</v>
      </c>
      <c r="I129" s="33">
        <v>18</v>
      </c>
      <c r="J129" s="34"/>
    </row>
    <row r="130" spans="1:10" s="35" customFormat="1" ht="12.75">
      <c r="A130" s="36"/>
      <c r="B130" s="81"/>
      <c r="C130" s="64"/>
      <c r="D130" s="72">
        <v>4590</v>
      </c>
      <c r="E130" s="31" t="s">
        <v>124</v>
      </c>
      <c r="F130" s="47">
        <v>15000</v>
      </c>
      <c r="G130" s="109">
        <v>0</v>
      </c>
      <c r="H130" s="32">
        <f>G130*100/F130</f>
        <v>0</v>
      </c>
      <c r="I130" s="33">
        <v>0</v>
      </c>
      <c r="J130" s="34"/>
    </row>
    <row r="131" spans="1:10" s="44" customFormat="1" ht="12.75">
      <c r="A131" s="36"/>
      <c r="B131" s="342"/>
      <c r="C131" s="69"/>
      <c r="D131" s="70">
        <v>4610</v>
      </c>
      <c r="E131" s="71" t="s">
        <v>122</v>
      </c>
      <c r="F131" s="216">
        <v>15000</v>
      </c>
      <c r="G131" s="109">
        <v>4684.91</v>
      </c>
      <c r="H131" s="32">
        <f>G131*100/F131</f>
        <v>31.232733333333332</v>
      </c>
      <c r="I131" s="33">
        <v>0</v>
      </c>
      <c r="J131" s="43"/>
    </row>
    <row r="132" spans="1:10" s="44" customFormat="1" ht="12.75">
      <c r="A132" s="36"/>
      <c r="B132" s="269"/>
      <c r="C132" s="64"/>
      <c r="D132" s="64"/>
      <c r="E132" s="31" t="s">
        <v>11</v>
      </c>
      <c r="F132" s="61">
        <f>SUM(F134)</f>
        <v>1000000</v>
      </c>
      <c r="G132" s="61">
        <f>SUM(G134)</f>
        <v>35670</v>
      </c>
      <c r="H132" s="32">
        <f t="shared" si="2"/>
        <v>3.567</v>
      </c>
      <c r="I132" s="33">
        <f>SUM(I134)</f>
        <v>0</v>
      </c>
      <c r="J132" s="43"/>
    </row>
    <row r="133" spans="1:10" s="44" customFormat="1" ht="12.75">
      <c r="A133" s="62"/>
      <c r="B133" s="63"/>
      <c r="C133" s="380"/>
      <c r="D133" s="69"/>
      <c r="E133" s="71" t="s">
        <v>63</v>
      </c>
      <c r="F133" s="198"/>
      <c r="G133" s="109"/>
      <c r="H133" s="32" t="s">
        <v>59</v>
      </c>
      <c r="I133" s="33"/>
      <c r="J133" s="43"/>
    </row>
    <row r="134" spans="1:9" s="56" customFormat="1" ht="12.75">
      <c r="A134" s="62"/>
      <c r="B134" s="36"/>
      <c r="C134" s="34"/>
      <c r="D134" s="320">
        <v>6050</v>
      </c>
      <c r="E134" s="528" t="s">
        <v>169</v>
      </c>
      <c r="F134" s="426">
        <v>1000000</v>
      </c>
      <c r="G134" s="457">
        <v>35670</v>
      </c>
      <c r="H134" s="32">
        <f>G134*100/F134</f>
        <v>3.567</v>
      </c>
      <c r="I134" s="149">
        <v>0</v>
      </c>
    </row>
    <row r="135" spans="1:10" s="44" customFormat="1" ht="12.75">
      <c r="A135" s="62"/>
      <c r="B135" s="62"/>
      <c r="C135" s="165"/>
      <c r="D135" s="341"/>
      <c r="E135" s="526" t="s">
        <v>63</v>
      </c>
      <c r="F135" s="527"/>
      <c r="G135" s="109"/>
      <c r="H135" s="96" t="s">
        <v>59</v>
      </c>
      <c r="I135" s="33"/>
      <c r="J135" s="43"/>
    </row>
    <row r="136" spans="1:9" s="56" customFormat="1" ht="26.25" thickBot="1">
      <c r="A136" s="217"/>
      <c r="B136" s="217"/>
      <c r="C136" s="217"/>
      <c r="D136" s="293"/>
      <c r="E136" s="705" t="s">
        <v>299</v>
      </c>
      <c r="F136" s="634" t="s">
        <v>59</v>
      </c>
      <c r="G136" s="629">
        <v>35670</v>
      </c>
      <c r="H136" s="635" t="s">
        <v>59</v>
      </c>
      <c r="I136" s="413">
        <v>0</v>
      </c>
    </row>
    <row r="137" spans="1:10" s="35" customFormat="1" ht="12.75">
      <c r="A137" s="240">
        <v>710</v>
      </c>
      <c r="B137" s="235"/>
      <c r="C137" s="236"/>
      <c r="D137" s="237"/>
      <c r="E137" s="238" t="s">
        <v>17</v>
      </c>
      <c r="F137" s="239">
        <f>SUM(F145,F138)</f>
        <v>124000</v>
      </c>
      <c r="G137" s="456">
        <f>SUM(G145,G138)</f>
        <v>67766.64</v>
      </c>
      <c r="H137" s="224">
        <f>G137*100/F137</f>
        <v>54.650516129032255</v>
      </c>
      <c r="I137" s="231">
        <f>SUM(I138,I145)</f>
        <v>0</v>
      </c>
      <c r="J137" s="34"/>
    </row>
    <row r="138" spans="1:10" s="5" customFormat="1" ht="12.75">
      <c r="A138" s="14"/>
      <c r="B138" s="91">
        <v>71004</v>
      </c>
      <c r="C138" s="8"/>
      <c r="D138" s="9"/>
      <c r="E138" s="92" t="s">
        <v>0</v>
      </c>
      <c r="F138" s="93">
        <f>SUM(F139)</f>
        <v>118000</v>
      </c>
      <c r="G138" s="454">
        <f>SUM(G139)</f>
        <v>67118.64</v>
      </c>
      <c r="H138" s="26">
        <f>G138*100/F138</f>
        <v>56.880203389830506</v>
      </c>
      <c r="I138" s="58">
        <f>SUM(I139)</f>
        <v>0</v>
      </c>
      <c r="J138" s="4"/>
    </row>
    <row r="139" spans="1:9" s="56" customFormat="1" ht="153">
      <c r="A139" s="496"/>
      <c r="B139" s="95"/>
      <c r="C139" s="94"/>
      <c r="D139" s="95"/>
      <c r="E139" s="71" t="s">
        <v>161</v>
      </c>
      <c r="F139" s="216">
        <f>SUM(F144)</f>
        <v>118000</v>
      </c>
      <c r="G139" s="216">
        <f>SUM(G144)</f>
        <v>67118.64</v>
      </c>
      <c r="H139" s="96">
        <f>G139*100/F139</f>
        <v>56.880203389830506</v>
      </c>
      <c r="I139" s="33">
        <f>SUM(I144)</f>
        <v>0</v>
      </c>
    </row>
    <row r="140" spans="1:10" s="35" customFormat="1" ht="12.75" customHeight="1">
      <c r="A140" s="15" t="s">
        <v>56</v>
      </c>
      <c r="B140" s="16">
        <v>6</v>
      </c>
      <c r="C140" s="55"/>
      <c r="D140" s="55"/>
      <c r="E140" s="78"/>
      <c r="F140" s="55"/>
      <c r="G140" s="418"/>
      <c r="H140" s="79" t="s">
        <v>59</v>
      </c>
      <c r="I140" s="77"/>
      <c r="J140" s="34"/>
    </row>
    <row r="141" spans="1:11" s="35" customFormat="1" ht="13.5" thickBot="1">
      <c r="A141" s="15"/>
      <c r="B141" s="16"/>
      <c r="C141" s="55"/>
      <c r="D141" s="55"/>
      <c r="E141" s="78"/>
      <c r="F141" s="55"/>
      <c r="G141" s="418"/>
      <c r="H141" s="79"/>
      <c r="I141" s="77"/>
      <c r="J141" s="34"/>
      <c r="K141" s="338" t="s">
        <v>59</v>
      </c>
    </row>
    <row r="142" spans="1:10" s="35" customFormat="1" ht="13.5" thickBot="1">
      <c r="A142" s="19" t="s">
        <v>26</v>
      </c>
      <c r="B142" s="20" t="s">
        <v>52</v>
      </c>
      <c r="C142" s="716" t="s">
        <v>36</v>
      </c>
      <c r="D142" s="717"/>
      <c r="E142" s="21" t="s">
        <v>25</v>
      </c>
      <c r="F142" s="20" t="s">
        <v>60</v>
      </c>
      <c r="G142" s="353" t="s">
        <v>61</v>
      </c>
      <c r="H142" s="22" t="s">
        <v>62</v>
      </c>
      <c r="I142" s="190" t="s">
        <v>66</v>
      </c>
      <c r="J142" s="34"/>
    </row>
    <row r="143" spans="1:9" s="56" customFormat="1" ht="12.75">
      <c r="A143" s="36"/>
      <c r="B143" s="341"/>
      <c r="C143" s="34"/>
      <c r="D143" s="34"/>
      <c r="E143" s="373" t="s">
        <v>63</v>
      </c>
      <c r="F143" s="176"/>
      <c r="G143" s="180"/>
      <c r="H143" s="68" t="s">
        <v>59</v>
      </c>
      <c r="I143" s="67"/>
    </row>
    <row r="144" spans="1:10" s="18" customFormat="1" ht="12.75">
      <c r="A144" s="36"/>
      <c r="B144" s="342"/>
      <c r="C144" s="64"/>
      <c r="D144" s="72">
        <v>4300</v>
      </c>
      <c r="E144" s="31" t="s">
        <v>115</v>
      </c>
      <c r="F144" s="47">
        <v>118000</v>
      </c>
      <c r="G144" s="109">
        <v>67118.64</v>
      </c>
      <c r="H144" s="337">
        <f>G144*100/F144</f>
        <v>56.880203389830506</v>
      </c>
      <c r="I144" s="180">
        <v>0</v>
      </c>
      <c r="J144" s="17"/>
    </row>
    <row r="145" spans="1:10" s="35" customFormat="1" ht="12.75">
      <c r="A145" s="13"/>
      <c r="B145" s="471">
        <v>71035</v>
      </c>
      <c r="C145" s="9"/>
      <c r="D145" s="9"/>
      <c r="E145" s="92" t="s">
        <v>41</v>
      </c>
      <c r="F145" s="93">
        <f>SUM(F146)</f>
        <v>6000</v>
      </c>
      <c r="G145" s="93">
        <f>SUM(G146)</f>
        <v>648</v>
      </c>
      <c r="H145" s="26">
        <f>G145*100/F145</f>
        <v>10.8</v>
      </c>
      <c r="I145" s="58">
        <v>0</v>
      </c>
      <c r="J145" s="34"/>
    </row>
    <row r="146" spans="1:10" s="11" customFormat="1" ht="38.25">
      <c r="A146" s="28"/>
      <c r="B146" s="439"/>
      <c r="C146" s="95"/>
      <c r="D146" s="95"/>
      <c r="E146" s="71" t="s">
        <v>162</v>
      </c>
      <c r="F146" s="216">
        <f>SUM(F148:F149)</f>
        <v>6000</v>
      </c>
      <c r="G146" s="173">
        <f>SUM(G148:G149)</f>
        <v>648</v>
      </c>
      <c r="H146" s="96">
        <f>G146*100/F146</f>
        <v>10.8</v>
      </c>
      <c r="I146" s="33">
        <f>SUM(I148:I149)</f>
        <v>0</v>
      </c>
      <c r="J146" s="10"/>
    </row>
    <row r="147" spans="1:10" s="5" customFormat="1" ht="12.75">
      <c r="A147" s="62"/>
      <c r="B147" s="36"/>
      <c r="C147" s="34"/>
      <c r="D147" s="34"/>
      <c r="E147" s="373" t="s">
        <v>63</v>
      </c>
      <c r="F147" s="176"/>
      <c r="G147" s="180"/>
      <c r="H147" s="339" t="s">
        <v>59</v>
      </c>
      <c r="I147" s="67"/>
      <c r="J147" s="4"/>
    </row>
    <row r="148" spans="1:10" s="35" customFormat="1" ht="12.75">
      <c r="A148" s="62"/>
      <c r="B148" s="36"/>
      <c r="C148" s="64"/>
      <c r="D148" s="72">
        <v>4210</v>
      </c>
      <c r="E148" s="31" t="s">
        <v>112</v>
      </c>
      <c r="F148" s="47">
        <v>3000</v>
      </c>
      <c r="G148" s="109">
        <v>0</v>
      </c>
      <c r="H148" s="32">
        <f>G148*100/F148</f>
        <v>0</v>
      </c>
      <c r="I148" s="33">
        <v>0</v>
      </c>
      <c r="J148" s="34"/>
    </row>
    <row r="149" spans="1:10" s="35" customFormat="1" ht="13.5" thickBot="1">
      <c r="A149" s="536"/>
      <c r="B149" s="218"/>
      <c r="C149" s="350"/>
      <c r="D149" s="110">
        <v>4300</v>
      </c>
      <c r="E149" s="111" t="s">
        <v>115</v>
      </c>
      <c r="F149" s="291">
        <v>3000</v>
      </c>
      <c r="G149" s="455">
        <v>648</v>
      </c>
      <c r="H149" s="615">
        <f>G149*100/F149</f>
        <v>21.6</v>
      </c>
      <c r="I149" s="678">
        <v>0</v>
      </c>
      <c r="J149" s="34"/>
    </row>
    <row r="150" spans="1:10" s="35" customFormat="1" ht="12.75">
      <c r="A150" s="400">
        <v>750</v>
      </c>
      <c r="B150" s="227"/>
      <c r="C150" s="227"/>
      <c r="D150" s="228"/>
      <c r="E150" s="401" t="s">
        <v>47</v>
      </c>
      <c r="F150" s="402">
        <f>SUM(F151,F155,F167,F222,F231,F216)</f>
        <v>10466421.39</v>
      </c>
      <c r="G150" s="402">
        <f>SUM(G151,G155,G167,G222,G231,G216)</f>
        <v>8662966.540000003</v>
      </c>
      <c r="H150" s="403">
        <f>G150*100/F150</f>
        <v>82.76913586029428</v>
      </c>
      <c r="I150" s="440">
        <f>SUM(I151,I155,I167,I222,I231,I216)</f>
        <v>523102.3499999999</v>
      </c>
      <c r="J150" s="34"/>
    </row>
    <row r="151" spans="1:10" s="5" customFormat="1" ht="12.75">
      <c r="A151" s="14"/>
      <c r="B151" s="97">
        <v>75011</v>
      </c>
      <c r="C151" s="2"/>
      <c r="D151" s="3"/>
      <c r="E151" s="25" t="s">
        <v>64</v>
      </c>
      <c r="F151" s="89">
        <f>SUM(F152)</f>
        <v>283703</v>
      </c>
      <c r="G151" s="434">
        <f>SUM(G152)</f>
        <v>283703</v>
      </c>
      <c r="H151" s="26">
        <f>G151*100/F151</f>
        <v>100</v>
      </c>
      <c r="I151" s="27">
        <f>SUM(I152)</f>
        <v>0</v>
      </c>
      <c r="J151" s="4"/>
    </row>
    <row r="152" spans="1:11" s="35" customFormat="1" ht="25.5">
      <c r="A152" s="28"/>
      <c r="B152" s="80"/>
      <c r="C152" s="30"/>
      <c r="D152" s="29"/>
      <c r="E152" s="31" t="s">
        <v>102</v>
      </c>
      <c r="F152" s="98">
        <f>SUM(F154:F154)</f>
        <v>283703</v>
      </c>
      <c r="G152" s="98">
        <f>SUM(G154:G154)</f>
        <v>283703</v>
      </c>
      <c r="H152" s="32">
        <f>G152*100/F152</f>
        <v>100</v>
      </c>
      <c r="I152" s="33">
        <f>SUM(I154:I154)</f>
        <v>0</v>
      </c>
      <c r="J152" s="34"/>
      <c r="K152" s="377">
        <f>SUM(F158:F163)</f>
        <v>248300</v>
      </c>
    </row>
    <row r="153" spans="1:10" s="35" customFormat="1" ht="12.75">
      <c r="A153" s="36"/>
      <c r="B153" s="341"/>
      <c r="C153" s="69"/>
      <c r="D153" s="69"/>
      <c r="E153" s="71" t="s">
        <v>63</v>
      </c>
      <c r="F153" s="100"/>
      <c r="G153" s="109"/>
      <c r="H153" s="32" t="s">
        <v>59</v>
      </c>
      <c r="I153" s="33"/>
      <c r="J153" s="34"/>
    </row>
    <row r="154" spans="1:11" s="35" customFormat="1" ht="12.75">
      <c r="A154" s="36"/>
      <c r="B154" s="342"/>
      <c r="C154" s="64"/>
      <c r="D154" s="72">
        <v>4010</v>
      </c>
      <c r="E154" s="31" t="s">
        <v>165</v>
      </c>
      <c r="F154" s="102">
        <v>283703</v>
      </c>
      <c r="G154" s="109">
        <v>283703</v>
      </c>
      <c r="H154" s="32">
        <f>G154*100/F154</f>
        <v>100</v>
      </c>
      <c r="I154" s="33">
        <v>0</v>
      </c>
      <c r="J154" s="34"/>
      <c r="K154" s="312" t="s">
        <v>59</v>
      </c>
    </row>
    <row r="155" spans="1:10" s="35" customFormat="1" ht="12.75">
      <c r="A155" s="13"/>
      <c r="B155" s="91">
        <v>75022</v>
      </c>
      <c r="C155" s="2"/>
      <c r="D155" s="3"/>
      <c r="E155" s="25" t="s">
        <v>13</v>
      </c>
      <c r="F155" s="89">
        <f>SUM(F156)</f>
        <v>248300</v>
      </c>
      <c r="G155" s="89">
        <f>SUM(G156)</f>
        <v>226306.78</v>
      </c>
      <c r="H155" s="26">
        <f>G155*100/F155</f>
        <v>91.14248086991543</v>
      </c>
      <c r="I155" s="27">
        <f>SUM(I156)</f>
        <v>17895.440000000002</v>
      </c>
      <c r="J155" s="34"/>
    </row>
    <row r="156" spans="1:10" s="35" customFormat="1" ht="38.25">
      <c r="A156" s="28"/>
      <c r="B156" s="329"/>
      <c r="C156" s="30"/>
      <c r="D156" s="29"/>
      <c r="E156" s="31" t="s">
        <v>1</v>
      </c>
      <c r="F156" s="90">
        <f>SUM(F158:F163)</f>
        <v>248300</v>
      </c>
      <c r="G156" s="142">
        <f>SUM(G158:G163)</f>
        <v>226306.78</v>
      </c>
      <c r="H156" s="32">
        <f>G156*100/F156</f>
        <v>91.14248086991543</v>
      </c>
      <c r="I156" s="33">
        <f>SUM(I158:I163)</f>
        <v>17895.440000000002</v>
      </c>
      <c r="J156" s="34"/>
    </row>
    <row r="157" spans="1:10" s="35" customFormat="1" ht="12.75">
      <c r="A157" s="36"/>
      <c r="B157" s="341"/>
      <c r="C157" s="99"/>
      <c r="D157" s="99"/>
      <c r="E157" s="208" t="s">
        <v>63</v>
      </c>
      <c r="F157" s="198"/>
      <c r="G157" s="180"/>
      <c r="H157" s="32" t="s">
        <v>59</v>
      </c>
      <c r="I157" s="67"/>
      <c r="J157" s="34"/>
    </row>
    <row r="158" spans="1:10" s="35" customFormat="1" ht="25.5">
      <c r="A158" s="36"/>
      <c r="B158" s="81"/>
      <c r="C158" s="64"/>
      <c r="D158" s="72">
        <v>3030</v>
      </c>
      <c r="E158" s="31" t="s">
        <v>171</v>
      </c>
      <c r="F158" s="104">
        <v>221000</v>
      </c>
      <c r="G158" s="109">
        <v>206933.12</v>
      </c>
      <c r="H158" s="32">
        <f aca="true" t="shared" si="3" ref="H158:H168">G158*100/F158</f>
        <v>93.6348959276018</v>
      </c>
      <c r="I158" s="33">
        <v>17457.56</v>
      </c>
      <c r="J158" s="34"/>
    </row>
    <row r="159" spans="1:10" s="35" customFormat="1" ht="25.5">
      <c r="A159" s="36"/>
      <c r="B159" s="81"/>
      <c r="C159" s="64"/>
      <c r="D159" s="72">
        <v>4170</v>
      </c>
      <c r="E159" s="31" t="s">
        <v>170</v>
      </c>
      <c r="F159" s="105">
        <v>3000</v>
      </c>
      <c r="G159" s="109">
        <v>0</v>
      </c>
      <c r="H159" s="96">
        <f t="shared" si="3"/>
        <v>0</v>
      </c>
      <c r="I159" s="33">
        <v>0</v>
      </c>
      <c r="J159" s="34"/>
    </row>
    <row r="160" spans="1:10" s="35" customFormat="1" ht="12.75">
      <c r="A160" s="36"/>
      <c r="B160" s="81"/>
      <c r="C160" s="64"/>
      <c r="D160" s="72">
        <v>4210</v>
      </c>
      <c r="E160" s="31" t="s">
        <v>112</v>
      </c>
      <c r="F160" s="47">
        <v>7000</v>
      </c>
      <c r="G160" s="109">
        <v>3193.97</v>
      </c>
      <c r="H160" s="32">
        <f t="shared" si="3"/>
        <v>45.628142857142855</v>
      </c>
      <c r="I160" s="33">
        <v>0</v>
      </c>
      <c r="J160" s="34"/>
    </row>
    <row r="161" spans="1:9" s="56" customFormat="1" ht="12.75">
      <c r="A161" s="36"/>
      <c r="B161" s="81"/>
      <c r="C161" s="64"/>
      <c r="D161" s="72">
        <v>4300</v>
      </c>
      <c r="E161" s="31" t="s">
        <v>115</v>
      </c>
      <c r="F161" s="47">
        <v>17000</v>
      </c>
      <c r="G161" s="109">
        <v>16179.69</v>
      </c>
      <c r="H161" s="32">
        <f t="shared" si="3"/>
        <v>95.17464705882352</v>
      </c>
      <c r="I161" s="33">
        <v>437.88</v>
      </c>
    </row>
    <row r="162" spans="1:10" s="35" customFormat="1" ht="36.75" customHeight="1" hidden="1">
      <c r="A162" s="36"/>
      <c r="B162" s="81"/>
      <c r="C162" s="64"/>
      <c r="D162" s="72">
        <v>4420</v>
      </c>
      <c r="E162" s="31" t="s">
        <v>119</v>
      </c>
      <c r="F162" s="47">
        <v>0</v>
      </c>
      <c r="G162" s="109">
        <v>0</v>
      </c>
      <c r="H162" s="32" t="e">
        <f t="shared" si="3"/>
        <v>#DIV/0!</v>
      </c>
      <c r="I162" s="33">
        <v>0</v>
      </c>
      <c r="J162" s="34"/>
    </row>
    <row r="163" spans="1:10" s="5" customFormat="1" ht="12.75">
      <c r="A163" s="75"/>
      <c r="B163" s="342"/>
      <c r="C163" s="64"/>
      <c r="D163" s="72">
        <v>4430</v>
      </c>
      <c r="E163" s="31" t="s">
        <v>120</v>
      </c>
      <c r="F163" s="47">
        <v>300</v>
      </c>
      <c r="G163" s="109">
        <v>0</v>
      </c>
      <c r="H163" s="32">
        <f t="shared" si="3"/>
        <v>0</v>
      </c>
      <c r="I163" s="33">
        <v>0</v>
      </c>
      <c r="J163" s="4"/>
    </row>
    <row r="164" spans="1:12" s="35" customFormat="1" ht="92.25" customHeight="1">
      <c r="A164" s="15" t="s">
        <v>56</v>
      </c>
      <c r="B164" s="16">
        <v>7</v>
      </c>
      <c r="C164" s="55"/>
      <c r="D164" s="55"/>
      <c r="E164" s="78"/>
      <c r="F164" s="55"/>
      <c r="G164" s="418"/>
      <c r="H164" s="79" t="s">
        <v>59</v>
      </c>
      <c r="I164" s="77"/>
      <c r="J164" s="34"/>
      <c r="K164" s="377">
        <f>SUM(F235:F253)</f>
        <v>994163</v>
      </c>
      <c r="L164" s="312">
        <f>SUM(I235:I253)</f>
        <v>45594.26</v>
      </c>
    </row>
    <row r="165" spans="1:9" s="56" customFormat="1" ht="13.5" thickBot="1">
      <c r="A165" s="15"/>
      <c r="B165" s="16"/>
      <c r="C165" s="55"/>
      <c r="D165" s="55"/>
      <c r="E165" s="78"/>
      <c r="F165" s="55"/>
      <c r="G165" s="418"/>
      <c r="H165" s="79"/>
      <c r="I165" s="77"/>
    </row>
    <row r="166" spans="1:11" s="35" customFormat="1" ht="13.5" thickBot="1">
      <c r="A166" s="19" t="s">
        <v>26</v>
      </c>
      <c r="B166" s="20" t="s">
        <v>52</v>
      </c>
      <c r="C166" s="716" t="s">
        <v>36</v>
      </c>
      <c r="D166" s="717"/>
      <c r="E166" s="21" t="s">
        <v>25</v>
      </c>
      <c r="F166" s="20" t="s">
        <v>60</v>
      </c>
      <c r="G166" s="353" t="s">
        <v>61</v>
      </c>
      <c r="H166" s="22" t="s">
        <v>62</v>
      </c>
      <c r="I166" s="190" t="s">
        <v>66</v>
      </c>
      <c r="J166" s="34"/>
      <c r="K166" s="312" t="s">
        <v>59</v>
      </c>
    </row>
    <row r="167" spans="1:11" s="35" customFormat="1" ht="12.75">
      <c r="A167" s="13"/>
      <c r="B167" s="205">
        <v>75023</v>
      </c>
      <c r="C167" s="12"/>
      <c r="D167" s="273"/>
      <c r="E167" s="275" t="s">
        <v>20</v>
      </c>
      <c r="F167" s="276">
        <f>SUM(F205,F168)</f>
        <v>8481206</v>
      </c>
      <c r="G167" s="484">
        <f>SUM(G205,G168)</f>
        <v>7168769.100000002</v>
      </c>
      <c r="H167" s="195">
        <f t="shared" si="3"/>
        <v>84.5253505220838</v>
      </c>
      <c r="I167" s="277">
        <f>SUM(I205,I168)</f>
        <v>458992.1699999999</v>
      </c>
      <c r="J167" s="34"/>
      <c r="K167" s="312" t="s">
        <v>59</v>
      </c>
    </row>
    <row r="168" spans="1:10" s="35" customFormat="1" ht="192" customHeight="1">
      <c r="A168" s="28"/>
      <c r="B168" s="155"/>
      <c r="C168" s="499"/>
      <c r="D168" s="498"/>
      <c r="E168" s="500" t="s">
        <v>163</v>
      </c>
      <c r="F168" s="501">
        <f>SUM(F170:F204)</f>
        <v>8461206</v>
      </c>
      <c r="G168" s="501">
        <f>SUM(G170:G204)</f>
        <v>7149189.100000002</v>
      </c>
      <c r="H168" s="96">
        <f t="shared" si="3"/>
        <v>84.49373647208213</v>
      </c>
      <c r="I168" s="163">
        <f>SUM(I170:I182,I183:I204)</f>
        <v>458992.1699999999</v>
      </c>
      <c r="J168" s="34"/>
    </row>
    <row r="169" spans="1:10" s="35" customFormat="1" ht="12.75">
      <c r="A169" s="36"/>
      <c r="B169" s="81"/>
      <c r="C169" s="99"/>
      <c r="D169" s="99"/>
      <c r="E169" s="208" t="s">
        <v>63</v>
      </c>
      <c r="F169" s="198"/>
      <c r="G169" s="180"/>
      <c r="H169" s="32" t="s">
        <v>59</v>
      </c>
      <c r="I169" s="67"/>
      <c r="J169" s="34"/>
    </row>
    <row r="170" spans="1:11" s="129" customFormat="1" ht="25.5">
      <c r="A170" s="36"/>
      <c r="B170" s="81"/>
      <c r="C170" s="64"/>
      <c r="D170" s="72">
        <v>3020</v>
      </c>
      <c r="E170" s="31" t="s">
        <v>235</v>
      </c>
      <c r="F170" s="104">
        <v>28500</v>
      </c>
      <c r="G170" s="109">
        <v>545</v>
      </c>
      <c r="H170" s="32">
        <f>G170*100/F170</f>
        <v>1.912280701754386</v>
      </c>
      <c r="I170" s="33">
        <v>0</v>
      </c>
      <c r="K170" s="302" t="s">
        <v>59</v>
      </c>
    </row>
    <row r="171" spans="1:10" s="35" customFormat="1" ht="12.75">
      <c r="A171" s="62"/>
      <c r="B171" s="36"/>
      <c r="C171" s="64"/>
      <c r="D171" s="72">
        <v>3030</v>
      </c>
      <c r="E171" s="31" t="s">
        <v>300</v>
      </c>
      <c r="F171" s="104">
        <v>10000</v>
      </c>
      <c r="G171" s="109">
        <v>0</v>
      </c>
      <c r="H171" s="32">
        <f>G171*100/F171</f>
        <v>0</v>
      </c>
      <c r="I171" s="33">
        <v>0</v>
      </c>
      <c r="J171" s="34"/>
    </row>
    <row r="172" spans="1:10" s="35" customFormat="1" ht="12.75">
      <c r="A172" s="36"/>
      <c r="B172" s="81"/>
      <c r="C172" s="64"/>
      <c r="D172" s="72">
        <v>4010</v>
      </c>
      <c r="E172" s="31" t="s">
        <v>165</v>
      </c>
      <c r="F172" s="104">
        <v>4867956</v>
      </c>
      <c r="G172" s="109">
        <v>4338853.29</v>
      </c>
      <c r="H172" s="32">
        <f aca="true" t="shared" si="4" ref="H172:H178">G172*100/F172</f>
        <v>89.13090607228168</v>
      </c>
      <c r="I172" s="33">
        <v>0</v>
      </c>
      <c r="J172" s="34"/>
    </row>
    <row r="173" spans="1:10" s="35" customFormat="1" ht="12.75">
      <c r="A173" s="36"/>
      <c r="B173" s="81"/>
      <c r="C173" s="64"/>
      <c r="D173" s="72">
        <v>4040</v>
      </c>
      <c r="E173" s="31" t="s">
        <v>173</v>
      </c>
      <c r="F173" s="102">
        <v>304094</v>
      </c>
      <c r="G173" s="109">
        <v>304093.87</v>
      </c>
      <c r="H173" s="32">
        <f t="shared" si="4"/>
        <v>99.99995725006083</v>
      </c>
      <c r="I173" s="33">
        <v>323087.77</v>
      </c>
      <c r="J173" s="34"/>
    </row>
    <row r="174" spans="1:10" s="35" customFormat="1" ht="12.75">
      <c r="A174" s="36"/>
      <c r="B174" s="81"/>
      <c r="C174" s="69"/>
      <c r="D174" s="70">
        <v>4100</v>
      </c>
      <c r="E174" s="71" t="s">
        <v>172</v>
      </c>
      <c r="F174" s="215">
        <v>50000</v>
      </c>
      <c r="G174" s="109">
        <v>35145</v>
      </c>
      <c r="H174" s="32">
        <f>G174*100/F174</f>
        <v>70.29</v>
      </c>
      <c r="I174" s="33">
        <v>0</v>
      </c>
      <c r="J174" s="34"/>
    </row>
    <row r="175" spans="1:10" s="35" customFormat="1" ht="12.75">
      <c r="A175" s="36"/>
      <c r="B175" s="81"/>
      <c r="C175" s="64"/>
      <c r="D175" s="72">
        <v>4110</v>
      </c>
      <c r="E175" s="31" t="s">
        <v>166</v>
      </c>
      <c r="F175" s="102">
        <v>939646</v>
      </c>
      <c r="G175" s="109">
        <v>811387.62</v>
      </c>
      <c r="H175" s="32">
        <f t="shared" si="4"/>
        <v>86.35035108966568</v>
      </c>
      <c r="I175" s="33">
        <v>55601.79</v>
      </c>
      <c r="J175" s="34"/>
    </row>
    <row r="176" spans="1:10" s="35" customFormat="1" ht="12.75">
      <c r="A176" s="36"/>
      <c r="B176" s="81"/>
      <c r="C176" s="64"/>
      <c r="D176" s="72">
        <v>4120</v>
      </c>
      <c r="E176" s="31" t="s">
        <v>167</v>
      </c>
      <c r="F176" s="105">
        <v>134100</v>
      </c>
      <c r="G176" s="109">
        <v>95842.92</v>
      </c>
      <c r="H176" s="32">
        <f t="shared" si="4"/>
        <v>71.47123042505592</v>
      </c>
      <c r="I176" s="33">
        <v>6394.19</v>
      </c>
      <c r="J176" s="34"/>
    </row>
    <row r="177" spans="1:10" s="35" customFormat="1" ht="12.75">
      <c r="A177" s="36"/>
      <c r="B177" s="81"/>
      <c r="C177" s="64"/>
      <c r="D177" s="72">
        <v>4140</v>
      </c>
      <c r="E177" s="31" t="s">
        <v>125</v>
      </c>
      <c r="F177" s="47">
        <v>30000</v>
      </c>
      <c r="G177" s="109">
        <v>0</v>
      </c>
      <c r="H177" s="32">
        <f t="shared" si="4"/>
        <v>0</v>
      </c>
      <c r="I177" s="33">
        <v>0</v>
      </c>
      <c r="J177" s="34"/>
    </row>
    <row r="178" spans="1:10" s="35" customFormat="1" ht="25.5">
      <c r="A178" s="36"/>
      <c r="B178" s="81"/>
      <c r="C178" s="64"/>
      <c r="D178" s="72">
        <v>4170</v>
      </c>
      <c r="E178" s="31" t="s">
        <v>170</v>
      </c>
      <c r="F178" s="105">
        <v>30000</v>
      </c>
      <c r="G178" s="109">
        <v>23677.57</v>
      </c>
      <c r="H178" s="96">
        <f t="shared" si="4"/>
        <v>78.92523333333334</v>
      </c>
      <c r="I178" s="33">
        <v>0</v>
      </c>
      <c r="J178" s="34"/>
    </row>
    <row r="179" spans="1:10" s="35" customFormat="1" ht="12.75">
      <c r="A179" s="36"/>
      <c r="B179" s="81"/>
      <c r="C179" s="64"/>
      <c r="D179" s="72">
        <v>4210</v>
      </c>
      <c r="E179" s="31" t="s">
        <v>112</v>
      </c>
      <c r="F179" s="47">
        <v>181500</v>
      </c>
      <c r="G179" s="109">
        <v>147766.4</v>
      </c>
      <c r="H179" s="32">
        <f aca="true" t="shared" si="5" ref="H179:H205">G179*100/F179</f>
        <v>81.41399449035812</v>
      </c>
      <c r="I179" s="33">
        <v>163.04</v>
      </c>
      <c r="J179" s="34"/>
    </row>
    <row r="180" spans="1:10" s="35" customFormat="1" ht="12.75">
      <c r="A180" s="36"/>
      <c r="B180" s="81"/>
      <c r="C180" s="64"/>
      <c r="D180" s="72">
        <v>4220</v>
      </c>
      <c r="E180" s="31" t="s">
        <v>129</v>
      </c>
      <c r="F180" s="47">
        <v>25000</v>
      </c>
      <c r="G180" s="109">
        <v>16601.19</v>
      </c>
      <c r="H180" s="32">
        <f>G180*100/F180</f>
        <v>66.40476</v>
      </c>
      <c r="I180" s="33">
        <v>233.39</v>
      </c>
      <c r="J180" s="34"/>
    </row>
    <row r="181" spans="1:10" s="35" customFormat="1" ht="12.75">
      <c r="A181" s="36"/>
      <c r="B181" s="81"/>
      <c r="C181" s="64"/>
      <c r="D181" s="72">
        <v>4260</v>
      </c>
      <c r="E181" s="31" t="s">
        <v>116</v>
      </c>
      <c r="F181" s="47">
        <v>250000</v>
      </c>
      <c r="G181" s="109">
        <v>194159.83</v>
      </c>
      <c r="H181" s="32">
        <f>G181*100/F181</f>
        <v>77.663932</v>
      </c>
      <c r="I181" s="33">
        <v>23831.38</v>
      </c>
      <c r="J181" s="34"/>
    </row>
    <row r="182" spans="1:10" s="35" customFormat="1" ht="12.75">
      <c r="A182" s="36"/>
      <c r="B182" s="81"/>
      <c r="C182" s="64"/>
      <c r="D182" s="72">
        <v>4270</v>
      </c>
      <c r="E182" s="31" t="s">
        <v>113</v>
      </c>
      <c r="F182" s="47">
        <v>50000</v>
      </c>
      <c r="G182" s="109">
        <v>37637.61</v>
      </c>
      <c r="H182" s="32">
        <f>G182*100/F182</f>
        <v>75.27522</v>
      </c>
      <c r="I182" s="33">
        <v>209.1</v>
      </c>
      <c r="J182" s="34"/>
    </row>
    <row r="183" spans="1:10" s="35" customFormat="1" ht="12.75">
      <c r="A183" s="75"/>
      <c r="B183" s="342"/>
      <c r="C183" s="64"/>
      <c r="D183" s="72">
        <v>4280</v>
      </c>
      <c r="E183" s="31" t="s">
        <v>114</v>
      </c>
      <c r="F183" s="47">
        <v>13800</v>
      </c>
      <c r="G183" s="109">
        <v>6352.87</v>
      </c>
      <c r="H183" s="32">
        <f>G183*100/F183</f>
        <v>46.03528985507246</v>
      </c>
      <c r="I183" s="33">
        <v>80</v>
      </c>
      <c r="J183" s="34"/>
    </row>
    <row r="184" spans="1:12" s="35" customFormat="1" ht="12.75">
      <c r="A184" s="15" t="s">
        <v>56</v>
      </c>
      <c r="B184" s="16">
        <v>8</v>
      </c>
      <c r="C184" s="55"/>
      <c r="D184" s="55"/>
      <c r="E184" s="78"/>
      <c r="F184" s="55"/>
      <c r="G184" s="418"/>
      <c r="H184" s="79" t="s">
        <v>59</v>
      </c>
      <c r="I184" s="77"/>
      <c r="K184" s="378">
        <f>SUM(F202:F243)</f>
        <v>3934042.39</v>
      </c>
      <c r="L184" s="338" t="s">
        <v>59</v>
      </c>
    </row>
    <row r="185" spans="1:9" s="35" customFormat="1" ht="13.5" thickBot="1">
      <c r="A185" s="427"/>
      <c r="B185" s="428"/>
      <c r="C185" s="429"/>
      <c r="D185" s="429"/>
      <c r="E185" s="430"/>
      <c r="F185" s="429"/>
      <c r="G185" s="431"/>
      <c r="H185" s="407"/>
      <c r="I185" s="432"/>
    </row>
    <row r="186" spans="1:10" s="35" customFormat="1" ht="13.5" thickBot="1">
      <c r="A186" s="19" t="s">
        <v>26</v>
      </c>
      <c r="B186" s="20" t="s">
        <v>52</v>
      </c>
      <c r="C186" s="716" t="s">
        <v>36</v>
      </c>
      <c r="D186" s="717"/>
      <c r="E186" s="21" t="s">
        <v>25</v>
      </c>
      <c r="F186" s="20" t="s">
        <v>60</v>
      </c>
      <c r="G186" s="353" t="s">
        <v>61</v>
      </c>
      <c r="H186" s="22" t="s">
        <v>62</v>
      </c>
      <c r="I186" s="190" t="s">
        <v>66</v>
      </c>
      <c r="J186" s="34"/>
    </row>
    <row r="187" spans="1:10" s="35" customFormat="1" ht="12.75">
      <c r="A187" s="62"/>
      <c r="B187" s="36"/>
      <c r="C187" s="64"/>
      <c r="D187" s="72">
        <v>4300</v>
      </c>
      <c r="E187" s="31" t="s">
        <v>115</v>
      </c>
      <c r="F187" s="47">
        <v>845980</v>
      </c>
      <c r="G187" s="109">
        <v>689546.76</v>
      </c>
      <c r="H187" s="32">
        <f t="shared" si="5"/>
        <v>81.50863613797017</v>
      </c>
      <c r="I187" s="33">
        <v>40469.3</v>
      </c>
      <c r="J187" s="34"/>
    </row>
    <row r="188" spans="1:10" s="35" customFormat="1" ht="12.75">
      <c r="A188" s="36"/>
      <c r="B188" s="81"/>
      <c r="C188" s="64"/>
      <c r="D188" s="72">
        <v>4360</v>
      </c>
      <c r="E188" s="31" t="s">
        <v>153</v>
      </c>
      <c r="F188" s="47">
        <v>71000</v>
      </c>
      <c r="G188" s="109">
        <v>62958.62</v>
      </c>
      <c r="H188" s="32">
        <f t="shared" si="5"/>
        <v>88.67411267605634</v>
      </c>
      <c r="I188" s="33">
        <v>952.85</v>
      </c>
      <c r="J188" s="34"/>
    </row>
    <row r="189" spans="1:10" s="35" customFormat="1" ht="12.75">
      <c r="A189" s="62"/>
      <c r="B189" s="36"/>
      <c r="C189" s="64"/>
      <c r="D189" s="72">
        <v>4380</v>
      </c>
      <c r="E189" s="31" t="s">
        <v>301</v>
      </c>
      <c r="F189" s="47">
        <v>760</v>
      </c>
      <c r="G189" s="109">
        <v>0</v>
      </c>
      <c r="H189" s="32">
        <f t="shared" si="5"/>
        <v>0</v>
      </c>
      <c r="I189" s="33">
        <v>0</v>
      </c>
      <c r="J189" s="34"/>
    </row>
    <row r="190" spans="1:9" s="56" customFormat="1" ht="25.5">
      <c r="A190" s="62"/>
      <c r="B190" s="36"/>
      <c r="C190" s="64"/>
      <c r="D190" s="72">
        <v>4400</v>
      </c>
      <c r="E190" s="31" t="s">
        <v>117</v>
      </c>
      <c r="F190" s="47">
        <v>70000</v>
      </c>
      <c r="G190" s="109">
        <v>59045.13</v>
      </c>
      <c r="H190" s="32">
        <f t="shared" si="5"/>
        <v>84.35018571428571</v>
      </c>
      <c r="I190" s="33">
        <v>350</v>
      </c>
    </row>
    <row r="191" spans="1:10" s="18" customFormat="1" ht="12.75">
      <c r="A191" s="62"/>
      <c r="B191" s="36"/>
      <c r="C191" s="64"/>
      <c r="D191" s="72">
        <v>4410</v>
      </c>
      <c r="E191" s="31" t="s">
        <v>118</v>
      </c>
      <c r="F191" s="47">
        <v>12500</v>
      </c>
      <c r="G191" s="109">
        <v>6498.94</v>
      </c>
      <c r="H191" s="32">
        <f t="shared" si="5"/>
        <v>51.99152</v>
      </c>
      <c r="I191" s="33">
        <v>0</v>
      </c>
      <c r="J191" s="17"/>
    </row>
    <row r="192" spans="1:10" s="35" customFormat="1" ht="12.75">
      <c r="A192" s="62"/>
      <c r="B192" s="36"/>
      <c r="C192" s="64"/>
      <c r="D192" s="72">
        <v>4420</v>
      </c>
      <c r="E192" s="31" t="s">
        <v>119</v>
      </c>
      <c r="F192" s="47">
        <v>6000</v>
      </c>
      <c r="G192" s="109">
        <v>4367.71</v>
      </c>
      <c r="H192" s="32">
        <f t="shared" si="5"/>
        <v>72.79516666666666</v>
      </c>
      <c r="I192" s="33">
        <v>0</v>
      </c>
      <c r="J192" s="34"/>
    </row>
    <row r="193" spans="1:10" s="35" customFormat="1" ht="12.75">
      <c r="A193" s="36"/>
      <c r="B193" s="81"/>
      <c r="C193" s="64"/>
      <c r="D193" s="72">
        <v>4430</v>
      </c>
      <c r="E193" s="31" t="s">
        <v>120</v>
      </c>
      <c r="F193" s="47">
        <v>148837.31</v>
      </c>
      <c r="G193" s="109">
        <v>107421.29</v>
      </c>
      <c r="H193" s="32">
        <f t="shared" si="5"/>
        <v>72.1736303887782</v>
      </c>
      <c r="I193" s="33">
        <v>4727.36</v>
      </c>
      <c r="J193" s="34"/>
    </row>
    <row r="194" spans="1:10" s="35" customFormat="1" ht="12.75">
      <c r="A194" s="36"/>
      <c r="B194" s="81"/>
      <c r="C194" s="64"/>
      <c r="D194" s="72">
        <v>4440</v>
      </c>
      <c r="E194" s="31" t="s">
        <v>121</v>
      </c>
      <c r="F194" s="47">
        <v>119732.69</v>
      </c>
      <c r="G194" s="109">
        <v>119731.84</v>
      </c>
      <c r="H194" s="32">
        <f t="shared" si="5"/>
        <v>99.99929008527245</v>
      </c>
      <c r="I194" s="33">
        <v>0</v>
      </c>
      <c r="J194" s="34"/>
    </row>
    <row r="195" spans="1:10" s="35" customFormat="1" ht="12.75">
      <c r="A195" s="36"/>
      <c r="B195" s="81"/>
      <c r="C195" s="64"/>
      <c r="D195" s="72">
        <v>4480</v>
      </c>
      <c r="E195" s="31" t="s">
        <v>128</v>
      </c>
      <c r="F195" s="47">
        <v>65000</v>
      </c>
      <c r="G195" s="109">
        <v>37906</v>
      </c>
      <c r="H195" s="32">
        <f t="shared" si="5"/>
        <v>58.316923076923075</v>
      </c>
      <c r="I195" s="33">
        <v>0</v>
      </c>
      <c r="J195" s="34"/>
    </row>
    <row r="196" spans="1:10" s="35" customFormat="1" ht="25.5">
      <c r="A196" s="36"/>
      <c r="B196" s="81"/>
      <c r="C196" s="38"/>
      <c r="D196" s="41">
        <v>4500</v>
      </c>
      <c r="E196" s="39" t="s">
        <v>143</v>
      </c>
      <c r="F196" s="175">
        <v>300</v>
      </c>
      <c r="G196" s="109">
        <v>14</v>
      </c>
      <c r="H196" s="32">
        <f t="shared" si="5"/>
        <v>4.666666666666667</v>
      </c>
      <c r="I196" s="33">
        <v>0</v>
      </c>
      <c r="J196" s="34"/>
    </row>
    <row r="197" spans="1:9" s="56" customFormat="1" ht="12.75">
      <c r="A197" s="36"/>
      <c r="B197" s="81"/>
      <c r="C197" s="38"/>
      <c r="D197" s="41">
        <v>4510</v>
      </c>
      <c r="E197" s="39" t="s">
        <v>252</v>
      </c>
      <c r="F197" s="404">
        <v>500</v>
      </c>
      <c r="G197" s="109">
        <v>420</v>
      </c>
      <c r="H197" s="32">
        <f>G197*100/F197</f>
        <v>84</v>
      </c>
      <c r="I197" s="33">
        <v>0</v>
      </c>
    </row>
    <row r="198" spans="1:9" s="56" customFormat="1" ht="25.5">
      <c r="A198" s="36"/>
      <c r="B198" s="81"/>
      <c r="C198" s="38"/>
      <c r="D198" s="41">
        <v>4520</v>
      </c>
      <c r="E198" s="39" t="s">
        <v>123</v>
      </c>
      <c r="F198" s="404">
        <v>8400</v>
      </c>
      <c r="G198" s="109">
        <v>8400</v>
      </c>
      <c r="H198" s="32">
        <f>G198*100/F198</f>
        <v>100</v>
      </c>
      <c r="I198" s="33">
        <v>0</v>
      </c>
    </row>
    <row r="199" spans="1:10" s="35" customFormat="1" ht="12.75">
      <c r="A199" s="62"/>
      <c r="B199" s="36"/>
      <c r="C199" s="64"/>
      <c r="D199" s="72">
        <v>4530</v>
      </c>
      <c r="E199" s="31" t="s">
        <v>126</v>
      </c>
      <c r="F199" s="47">
        <v>160000</v>
      </c>
      <c r="G199" s="109">
        <v>16608.24</v>
      </c>
      <c r="H199" s="32">
        <f t="shared" si="5"/>
        <v>10.380150000000002</v>
      </c>
      <c r="I199" s="33">
        <v>2330</v>
      </c>
      <c r="J199" s="34"/>
    </row>
    <row r="200" spans="1:10" s="44" customFormat="1" ht="12.75">
      <c r="A200" s="36"/>
      <c r="B200" s="81"/>
      <c r="C200" s="64"/>
      <c r="D200" s="72">
        <v>4610</v>
      </c>
      <c r="E200" s="31" t="s">
        <v>122</v>
      </c>
      <c r="F200" s="47">
        <v>3500</v>
      </c>
      <c r="G200" s="109">
        <v>1846.2</v>
      </c>
      <c r="H200" s="32">
        <f>G200*100/F200</f>
        <v>52.74857142857143</v>
      </c>
      <c r="I200" s="33">
        <v>0</v>
      </c>
      <c r="J200" s="43"/>
    </row>
    <row r="201" spans="1:10" s="44" customFormat="1" ht="25.5">
      <c r="A201" s="36"/>
      <c r="B201" s="81"/>
      <c r="C201" s="64"/>
      <c r="D201" s="72">
        <v>4700</v>
      </c>
      <c r="E201" s="31" t="s">
        <v>138</v>
      </c>
      <c r="F201" s="47">
        <v>33000</v>
      </c>
      <c r="G201" s="109">
        <v>21416.98</v>
      </c>
      <c r="H201" s="32">
        <f>G201*100/F201</f>
        <v>64.89993939393939</v>
      </c>
      <c r="I201" s="33">
        <v>562</v>
      </c>
      <c r="J201" s="43"/>
    </row>
    <row r="202" spans="1:10" s="44" customFormat="1" ht="12.75">
      <c r="A202" s="62"/>
      <c r="B202" s="36"/>
      <c r="C202" s="64"/>
      <c r="D202" s="72">
        <v>4780</v>
      </c>
      <c r="E202" s="31" t="s">
        <v>174</v>
      </c>
      <c r="F202" s="47">
        <v>1000</v>
      </c>
      <c r="G202" s="109">
        <v>0</v>
      </c>
      <c r="H202" s="32">
        <f>G202*100/F202</f>
        <v>0</v>
      </c>
      <c r="I202" s="33">
        <v>0</v>
      </c>
      <c r="J202" s="43"/>
    </row>
    <row r="203" spans="1:10" s="44" customFormat="1" ht="12.75">
      <c r="A203" s="36"/>
      <c r="B203" s="81"/>
      <c r="C203" s="64"/>
      <c r="D203" s="72">
        <v>4950</v>
      </c>
      <c r="E203" s="31" t="s">
        <v>302</v>
      </c>
      <c r="F203" s="47">
        <v>100</v>
      </c>
      <c r="G203" s="109">
        <v>0</v>
      </c>
      <c r="H203" s="32">
        <f>G203*100/F203</f>
        <v>0</v>
      </c>
      <c r="I203" s="33">
        <v>0</v>
      </c>
      <c r="J203" s="43"/>
    </row>
    <row r="204" spans="1:10" s="44" customFormat="1" ht="12.75">
      <c r="A204" s="36"/>
      <c r="B204" s="342"/>
      <c r="C204" s="64"/>
      <c r="D204" s="72">
        <v>4990</v>
      </c>
      <c r="E204" s="172" t="s">
        <v>352</v>
      </c>
      <c r="F204" s="47">
        <v>0</v>
      </c>
      <c r="G204" s="109">
        <v>944.22</v>
      </c>
      <c r="H204" s="699" t="s">
        <v>59</v>
      </c>
      <c r="I204" s="33">
        <v>0</v>
      </c>
      <c r="J204" s="43"/>
    </row>
    <row r="205" spans="1:10" s="44" customFormat="1" ht="12.75">
      <c r="A205" s="36"/>
      <c r="B205" s="341"/>
      <c r="C205" s="38"/>
      <c r="D205" s="38"/>
      <c r="E205" s="31" t="s">
        <v>11</v>
      </c>
      <c r="F205" s="86">
        <f>SUM(F207,F210)</f>
        <v>20000</v>
      </c>
      <c r="G205" s="86">
        <f>SUM(G207,G210)</f>
        <v>19580</v>
      </c>
      <c r="H205" s="32">
        <f t="shared" si="5"/>
        <v>97.9</v>
      </c>
      <c r="I205" s="67">
        <f>SUM(I210)</f>
        <v>0</v>
      </c>
      <c r="J205" s="43"/>
    </row>
    <row r="206" spans="1:10" s="44" customFormat="1" ht="12.75">
      <c r="A206" s="62"/>
      <c r="B206" s="63"/>
      <c r="C206" s="321"/>
      <c r="D206" s="442"/>
      <c r="E206" s="270" t="s">
        <v>63</v>
      </c>
      <c r="F206" s="40"/>
      <c r="G206" s="154" t="s">
        <v>59</v>
      </c>
      <c r="H206" s="49" t="s">
        <v>59</v>
      </c>
      <c r="I206" s="48"/>
      <c r="J206" s="43"/>
    </row>
    <row r="207" spans="1:10" s="35" customFormat="1" ht="12.75">
      <c r="A207" s="62"/>
      <c r="B207" s="36"/>
      <c r="C207" s="164"/>
      <c r="D207" s="203">
        <v>6050</v>
      </c>
      <c r="E207" s="526" t="s">
        <v>169</v>
      </c>
      <c r="F207" s="531">
        <v>10000</v>
      </c>
      <c r="G207" s="109">
        <v>9840</v>
      </c>
      <c r="H207" s="96">
        <f>G207*100/F207</f>
        <v>98.4</v>
      </c>
      <c r="I207" s="33">
        <f>SUM(I209:I209)</f>
        <v>0</v>
      </c>
      <c r="J207" s="34"/>
    </row>
    <row r="208" spans="1:10" s="44" customFormat="1" ht="12.75">
      <c r="A208" s="62"/>
      <c r="B208" s="36"/>
      <c r="C208" s="38"/>
      <c r="D208" s="38"/>
      <c r="E208" s="66" t="s">
        <v>63</v>
      </c>
      <c r="F208" s="40"/>
      <c r="G208" s="180" t="s">
        <v>59</v>
      </c>
      <c r="H208" s="32" t="s">
        <v>59</v>
      </c>
      <c r="I208" s="67"/>
      <c r="J208" s="43"/>
    </row>
    <row r="209" spans="1:10" s="44" customFormat="1" ht="25.5">
      <c r="A209" s="191"/>
      <c r="B209" s="42"/>
      <c r="C209" s="530"/>
      <c r="D209" s="529"/>
      <c r="E209" s="489" t="s">
        <v>353</v>
      </c>
      <c r="F209" s="590" t="s">
        <v>59</v>
      </c>
      <c r="G209" s="45">
        <v>9840</v>
      </c>
      <c r="H209" s="591" t="s">
        <v>59</v>
      </c>
      <c r="I209" s="272">
        <v>0</v>
      </c>
      <c r="J209" s="43"/>
    </row>
    <row r="210" spans="1:10" s="35" customFormat="1" ht="12.75">
      <c r="A210" s="62"/>
      <c r="B210" s="36"/>
      <c r="C210" s="164"/>
      <c r="D210" s="203">
        <v>6060</v>
      </c>
      <c r="E210" s="526" t="s">
        <v>168</v>
      </c>
      <c r="F210" s="531">
        <v>10000</v>
      </c>
      <c r="G210" s="109">
        <v>9740</v>
      </c>
      <c r="H210" s="96">
        <f>G210*100/F210</f>
        <v>97.4</v>
      </c>
      <c r="I210" s="33">
        <f>SUM(I212:I212)</f>
        <v>0</v>
      </c>
      <c r="J210" s="34"/>
    </row>
    <row r="211" spans="1:10" s="44" customFormat="1" ht="12.75">
      <c r="A211" s="62"/>
      <c r="B211" s="36"/>
      <c r="C211" s="38"/>
      <c r="D211" s="38"/>
      <c r="E211" s="66" t="s">
        <v>63</v>
      </c>
      <c r="F211" s="40"/>
      <c r="G211" s="180" t="s">
        <v>59</v>
      </c>
      <c r="H211" s="32" t="s">
        <v>59</v>
      </c>
      <c r="I211" s="67"/>
      <c r="J211" s="43"/>
    </row>
    <row r="212" spans="1:10" s="44" customFormat="1" ht="25.5">
      <c r="A212" s="271"/>
      <c r="B212" s="201"/>
      <c r="C212" s="706"/>
      <c r="D212" s="707"/>
      <c r="E212" s="489" t="s">
        <v>205</v>
      </c>
      <c r="F212" s="590" t="s">
        <v>59</v>
      </c>
      <c r="G212" s="45">
        <v>9740</v>
      </c>
      <c r="H212" s="591" t="s">
        <v>59</v>
      </c>
      <c r="I212" s="272">
        <v>0</v>
      </c>
      <c r="J212" s="43"/>
    </row>
    <row r="213" spans="1:12" s="35" customFormat="1" ht="27" customHeight="1">
      <c r="A213" s="15" t="s">
        <v>56</v>
      </c>
      <c r="B213" s="16">
        <v>9</v>
      </c>
      <c r="C213" s="55"/>
      <c r="D213" s="55"/>
      <c r="E213" s="78"/>
      <c r="F213" s="55"/>
      <c r="G213" s="418"/>
      <c r="H213" s="79" t="s">
        <v>59</v>
      </c>
      <c r="I213" s="77"/>
      <c r="K213" s="378">
        <f>SUM(F245:F271)</f>
        <v>597256.78</v>
      </c>
      <c r="L213" s="338" t="s">
        <v>59</v>
      </c>
    </row>
    <row r="214" spans="1:9" s="35" customFormat="1" ht="13.5" thickBot="1">
      <c r="A214" s="427"/>
      <c r="B214" s="428"/>
      <c r="C214" s="429"/>
      <c r="D214" s="429"/>
      <c r="E214" s="430"/>
      <c r="F214" s="429"/>
      <c r="G214" s="431"/>
      <c r="H214" s="407"/>
      <c r="I214" s="432"/>
    </row>
    <row r="215" spans="1:10" s="35" customFormat="1" ht="13.5" thickBot="1">
      <c r="A215" s="19" t="s">
        <v>26</v>
      </c>
      <c r="B215" s="20" t="s">
        <v>52</v>
      </c>
      <c r="C215" s="716" t="s">
        <v>36</v>
      </c>
      <c r="D215" s="717"/>
      <c r="E215" s="21" t="s">
        <v>25</v>
      </c>
      <c r="F215" s="20" t="s">
        <v>60</v>
      </c>
      <c r="G215" s="353" t="s">
        <v>61</v>
      </c>
      <c r="H215" s="22" t="s">
        <v>62</v>
      </c>
      <c r="I215" s="190" t="s">
        <v>66</v>
      </c>
      <c r="J215" s="34"/>
    </row>
    <row r="216" spans="1:10" s="35" customFormat="1" ht="12.75">
      <c r="A216" s="13"/>
      <c r="B216" s="91">
        <v>75056</v>
      </c>
      <c r="C216" s="2"/>
      <c r="D216" s="3"/>
      <c r="E216" s="25" t="s">
        <v>354</v>
      </c>
      <c r="F216" s="187">
        <f>SUM(F217)</f>
        <v>31824</v>
      </c>
      <c r="G216" s="187">
        <f>SUM(G217)</f>
        <v>25324</v>
      </c>
      <c r="H216" s="26">
        <f>G216*100/F216</f>
        <v>79.57516339869281</v>
      </c>
      <c r="I216" s="27">
        <f>SUM(I217)</f>
        <v>0</v>
      </c>
      <c r="J216" s="34"/>
    </row>
    <row r="217" spans="1:10" s="35" customFormat="1" ht="25.5">
      <c r="A217" s="28"/>
      <c r="B217" s="325"/>
      <c r="C217" s="30"/>
      <c r="D217" s="29"/>
      <c r="E217" s="31" t="s">
        <v>355</v>
      </c>
      <c r="F217" s="61">
        <f>SUM(F219:F221)</f>
        <v>31824</v>
      </c>
      <c r="G217" s="61">
        <f>SUM(G219:G221)</f>
        <v>25324</v>
      </c>
      <c r="H217" s="32">
        <f>G217*100/F217</f>
        <v>79.57516339869281</v>
      </c>
      <c r="I217" s="33">
        <f>SUM(I221:I221)</f>
        <v>0</v>
      </c>
      <c r="J217" s="34"/>
    </row>
    <row r="218" spans="1:10" s="35" customFormat="1" ht="12.75">
      <c r="A218" s="62"/>
      <c r="B218" s="63"/>
      <c r="C218" s="69"/>
      <c r="D218" s="69"/>
      <c r="E218" s="71" t="s">
        <v>63</v>
      </c>
      <c r="F218" s="100"/>
      <c r="G218" s="109"/>
      <c r="H218" s="32" t="s">
        <v>59</v>
      </c>
      <c r="I218" s="33"/>
      <c r="J218" s="34"/>
    </row>
    <row r="219" spans="1:11" s="129" customFormat="1" ht="12.75">
      <c r="A219" s="36"/>
      <c r="B219" s="81"/>
      <c r="C219" s="64"/>
      <c r="D219" s="72">
        <v>3020</v>
      </c>
      <c r="E219" s="31" t="s">
        <v>356</v>
      </c>
      <c r="F219" s="104">
        <v>14339</v>
      </c>
      <c r="G219" s="109">
        <v>14339</v>
      </c>
      <c r="H219" s="32">
        <f>G219*100/F219</f>
        <v>100</v>
      </c>
      <c r="I219" s="33">
        <v>0</v>
      </c>
      <c r="K219" s="302" t="s">
        <v>59</v>
      </c>
    </row>
    <row r="220" spans="1:11" s="129" customFormat="1" ht="25.5">
      <c r="A220" s="36"/>
      <c r="B220" s="81"/>
      <c r="C220" s="64"/>
      <c r="D220" s="72">
        <v>3040</v>
      </c>
      <c r="E220" s="31" t="s">
        <v>357</v>
      </c>
      <c r="F220" s="104">
        <v>16500</v>
      </c>
      <c r="G220" s="109">
        <v>10000</v>
      </c>
      <c r="H220" s="32">
        <f>G220*100/F220</f>
        <v>60.60606060606061</v>
      </c>
      <c r="I220" s="33">
        <v>0</v>
      </c>
      <c r="K220" s="302" t="s">
        <v>59</v>
      </c>
    </row>
    <row r="221" spans="1:9" s="56" customFormat="1" ht="12.75">
      <c r="A221" s="62"/>
      <c r="B221" s="75"/>
      <c r="C221" s="64"/>
      <c r="D221" s="72">
        <v>4210</v>
      </c>
      <c r="E221" s="31" t="s">
        <v>112</v>
      </c>
      <c r="F221" s="47">
        <v>985</v>
      </c>
      <c r="G221" s="109">
        <v>985</v>
      </c>
      <c r="H221" s="96">
        <f>G221*100/F221</f>
        <v>100</v>
      </c>
      <c r="I221" s="33">
        <v>0</v>
      </c>
    </row>
    <row r="222" spans="1:10" s="35" customFormat="1" ht="12.75">
      <c r="A222" s="13"/>
      <c r="B222" s="91">
        <v>75075</v>
      </c>
      <c r="C222" s="2"/>
      <c r="D222" s="3"/>
      <c r="E222" s="25" t="s">
        <v>358</v>
      </c>
      <c r="F222" s="187">
        <f>SUM(F223)</f>
        <v>232640</v>
      </c>
      <c r="G222" s="187">
        <f>SUM(G223)</f>
        <v>148983.34</v>
      </c>
      <c r="H222" s="26">
        <f>G222*100/F222</f>
        <v>64.0402940165062</v>
      </c>
      <c r="I222" s="27">
        <f>SUM(I223)</f>
        <v>545.01</v>
      </c>
      <c r="J222" s="34"/>
    </row>
    <row r="223" spans="1:10" s="35" customFormat="1" ht="38.25">
      <c r="A223" s="28"/>
      <c r="B223" s="325"/>
      <c r="C223" s="30"/>
      <c r="D223" s="29"/>
      <c r="E223" s="31" t="s">
        <v>141</v>
      </c>
      <c r="F223" s="61">
        <f>SUM(F225,F226:F230,)</f>
        <v>232640</v>
      </c>
      <c r="G223" s="61">
        <f>SUM(G225,G226:G230,)</f>
        <v>148983.34</v>
      </c>
      <c r="H223" s="32">
        <f>G223*100/F223</f>
        <v>64.0402940165062</v>
      </c>
      <c r="I223" s="33">
        <f>SUM(I226:I230)</f>
        <v>545.01</v>
      </c>
      <c r="J223" s="34"/>
    </row>
    <row r="224" spans="1:10" s="35" customFormat="1" ht="12.75">
      <c r="A224" s="62"/>
      <c r="B224" s="63"/>
      <c r="C224" s="69"/>
      <c r="D224" s="69"/>
      <c r="E224" s="71" t="s">
        <v>63</v>
      </c>
      <c r="F224" s="100"/>
      <c r="G224" s="109"/>
      <c r="H224" s="32" t="s">
        <v>59</v>
      </c>
      <c r="I224" s="33"/>
      <c r="J224" s="34"/>
    </row>
    <row r="225" spans="1:10" s="35" customFormat="1" ht="12.75">
      <c r="A225" s="36"/>
      <c r="B225" s="81"/>
      <c r="C225" s="64"/>
      <c r="D225" s="72">
        <v>4110</v>
      </c>
      <c r="E225" s="31" t="s">
        <v>166</v>
      </c>
      <c r="F225" s="102">
        <v>1500</v>
      </c>
      <c r="G225" s="109">
        <v>0</v>
      </c>
      <c r="H225" s="32">
        <f>G225*100/F225</f>
        <v>0</v>
      </c>
      <c r="I225" s="33">
        <v>0</v>
      </c>
      <c r="J225" s="34"/>
    </row>
    <row r="226" spans="1:10" s="35" customFormat="1" ht="25.5">
      <c r="A226" s="36"/>
      <c r="B226" s="81"/>
      <c r="C226" s="64"/>
      <c r="D226" s="72">
        <v>4170</v>
      </c>
      <c r="E226" s="31" t="s">
        <v>170</v>
      </c>
      <c r="F226" s="105">
        <v>15000</v>
      </c>
      <c r="G226" s="109">
        <v>0</v>
      </c>
      <c r="H226" s="96">
        <f aca="true" t="shared" si="6" ref="H226:H232">G226*100/F226</f>
        <v>0</v>
      </c>
      <c r="I226" s="33">
        <v>0</v>
      </c>
      <c r="J226" s="34"/>
    </row>
    <row r="227" spans="1:10" s="35" customFormat="1" ht="12.75">
      <c r="A227" s="62"/>
      <c r="B227" s="36"/>
      <c r="C227" s="64"/>
      <c r="D227" s="72">
        <v>4190</v>
      </c>
      <c r="E227" s="31" t="s">
        <v>164</v>
      </c>
      <c r="F227" s="61">
        <v>400</v>
      </c>
      <c r="G227" s="109">
        <v>375</v>
      </c>
      <c r="H227" s="96"/>
      <c r="I227" s="33"/>
      <c r="J227" s="34"/>
    </row>
    <row r="228" spans="1:9" s="56" customFormat="1" ht="12.75">
      <c r="A228" s="62"/>
      <c r="B228" s="36"/>
      <c r="C228" s="64"/>
      <c r="D228" s="72">
        <v>4210</v>
      </c>
      <c r="E228" s="31" t="s">
        <v>112</v>
      </c>
      <c r="F228" s="47">
        <v>79600</v>
      </c>
      <c r="G228" s="109">
        <v>26202.2</v>
      </c>
      <c r="H228" s="96">
        <f t="shared" si="6"/>
        <v>32.91733668341708</v>
      </c>
      <c r="I228" s="33">
        <v>545.01</v>
      </c>
    </row>
    <row r="229" spans="1:10" s="35" customFormat="1" ht="12.75">
      <c r="A229" s="62"/>
      <c r="B229" s="36"/>
      <c r="C229" s="64"/>
      <c r="D229" s="72">
        <v>4220</v>
      </c>
      <c r="E229" s="31" t="s">
        <v>129</v>
      </c>
      <c r="F229" s="47">
        <v>5000</v>
      </c>
      <c r="G229" s="109">
        <v>2138.76</v>
      </c>
      <c r="H229" s="32">
        <f>G229*100/F229</f>
        <v>42.775200000000005</v>
      </c>
      <c r="I229" s="33">
        <v>0</v>
      </c>
      <c r="J229" s="34"/>
    </row>
    <row r="230" spans="1:9" s="56" customFormat="1" ht="12.75">
      <c r="A230" s="36"/>
      <c r="B230" s="75"/>
      <c r="C230" s="64"/>
      <c r="D230" s="72">
        <v>4300</v>
      </c>
      <c r="E230" s="31" t="s">
        <v>115</v>
      </c>
      <c r="F230" s="47">
        <v>131140</v>
      </c>
      <c r="G230" s="109">
        <v>120267.38</v>
      </c>
      <c r="H230" s="96">
        <f>G230*100/F230</f>
        <v>91.70915052615526</v>
      </c>
      <c r="I230" s="33">
        <v>0</v>
      </c>
    </row>
    <row r="231" spans="1:11" s="35" customFormat="1" ht="12.75">
      <c r="A231" s="13"/>
      <c r="B231" s="91">
        <v>75095</v>
      </c>
      <c r="C231" s="2"/>
      <c r="D231" s="3"/>
      <c r="E231" s="92" t="s">
        <v>43</v>
      </c>
      <c r="F231" s="89">
        <f>SUM(F232,F254,)</f>
        <v>1188748.3900000001</v>
      </c>
      <c r="G231" s="89">
        <f>SUM(G232,G254,)</f>
        <v>809880.3200000001</v>
      </c>
      <c r="H231" s="26">
        <f t="shared" si="6"/>
        <v>68.12882581485556</v>
      </c>
      <c r="I231" s="27">
        <f>SUM(I232,I254)</f>
        <v>45669.73</v>
      </c>
      <c r="K231" s="312" t="s">
        <v>59</v>
      </c>
    </row>
    <row r="232" spans="1:9" s="35" customFormat="1" ht="53.25" customHeight="1">
      <c r="A232" s="28"/>
      <c r="B232" s="80"/>
      <c r="C232" s="30"/>
      <c r="D232" s="29"/>
      <c r="E232" s="31" t="s">
        <v>142</v>
      </c>
      <c r="F232" s="90">
        <f>SUM(F234:F253)</f>
        <v>1003163</v>
      </c>
      <c r="G232" s="90">
        <f>SUM(G234:G253)</f>
        <v>790515.7200000001</v>
      </c>
      <c r="H232" s="32">
        <f t="shared" si="6"/>
        <v>78.80232026101443</v>
      </c>
      <c r="I232" s="33">
        <f>SUM(I235:I253)</f>
        <v>45594.26</v>
      </c>
    </row>
    <row r="233" spans="1:9" s="35" customFormat="1" ht="12.75">
      <c r="A233" s="62"/>
      <c r="B233" s="63"/>
      <c r="C233" s="69"/>
      <c r="D233" s="69"/>
      <c r="E233" s="71" t="s">
        <v>63</v>
      </c>
      <c r="F233" s="100"/>
      <c r="G233" s="417"/>
      <c r="H233" s="23" t="s">
        <v>59</v>
      </c>
      <c r="I233" s="109"/>
    </row>
    <row r="234" spans="1:11" s="129" customFormat="1" ht="25.5">
      <c r="A234" s="36"/>
      <c r="B234" s="81"/>
      <c r="C234" s="64"/>
      <c r="D234" s="72">
        <v>3020</v>
      </c>
      <c r="E234" s="31" t="s">
        <v>206</v>
      </c>
      <c r="F234" s="104">
        <v>9000</v>
      </c>
      <c r="G234" s="109">
        <v>7193.18</v>
      </c>
      <c r="H234" s="32">
        <f>G234*100/F234</f>
        <v>79.92422222222223</v>
      </c>
      <c r="I234" s="33">
        <v>0</v>
      </c>
      <c r="K234" s="302" t="s">
        <v>59</v>
      </c>
    </row>
    <row r="235" spans="1:9" s="35" customFormat="1" ht="25.5">
      <c r="A235" s="36"/>
      <c r="B235" s="81"/>
      <c r="C235" s="64"/>
      <c r="D235" s="72">
        <v>3030</v>
      </c>
      <c r="E235" s="31" t="s">
        <v>175</v>
      </c>
      <c r="F235" s="104">
        <v>108000</v>
      </c>
      <c r="G235" s="109">
        <v>108000</v>
      </c>
      <c r="H235" s="32">
        <f>G235*100/F235</f>
        <v>100</v>
      </c>
      <c r="I235" s="33">
        <v>0</v>
      </c>
    </row>
    <row r="236" spans="1:9" s="35" customFormat="1" ht="12.75">
      <c r="A236" s="28"/>
      <c r="B236" s="367"/>
      <c r="C236" s="29"/>
      <c r="D236" s="72">
        <v>4010</v>
      </c>
      <c r="E236" s="31" t="s">
        <v>165</v>
      </c>
      <c r="F236" s="102">
        <v>612052</v>
      </c>
      <c r="G236" s="109">
        <v>465486.56</v>
      </c>
      <c r="H236" s="32">
        <f>G236*100/F236</f>
        <v>76.0534333684066</v>
      </c>
      <c r="I236" s="33">
        <v>0</v>
      </c>
    </row>
    <row r="237" spans="1:10" s="35" customFormat="1" ht="12.75">
      <c r="A237" s="36"/>
      <c r="B237" s="81"/>
      <c r="C237" s="64"/>
      <c r="D237" s="691">
        <v>4040</v>
      </c>
      <c r="E237" s="690" t="s">
        <v>173</v>
      </c>
      <c r="F237" s="105">
        <v>34550</v>
      </c>
      <c r="G237" s="109">
        <v>31411.71</v>
      </c>
      <c r="H237" s="32">
        <f>G237*100/F237</f>
        <v>90.91667149059334</v>
      </c>
      <c r="I237" s="33">
        <v>37053.26</v>
      </c>
      <c r="J237" s="34"/>
    </row>
    <row r="238" spans="1:10" s="35" customFormat="1" ht="12.75">
      <c r="A238" s="75"/>
      <c r="B238" s="342"/>
      <c r="C238" s="64"/>
      <c r="D238" s="72">
        <v>4110</v>
      </c>
      <c r="E238" s="31" t="s">
        <v>166</v>
      </c>
      <c r="F238" s="105">
        <v>110000</v>
      </c>
      <c r="G238" s="109">
        <v>82240.65</v>
      </c>
      <c r="H238" s="32">
        <f>G238*100/F238</f>
        <v>74.76422727272727</v>
      </c>
      <c r="I238" s="33">
        <v>6369.45</v>
      </c>
      <c r="J238" s="34"/>
    </row>
    <row r="239" spans="1:12" s="35" customFormat="1" ht="21.75" customHeight="1">
      <c r="A239" s="15" t="s">
        <v>56</v>
      </c>
      <c r="B239" s="16">
        <v>10</v>
      </c>
      <c r="C239" s="55"/>
      <c r="D239" s="55"/>
      <c r="E239" s="78"/>
      <c r="F239" s="55"/>
      <c r="G239" s="418"/>
      <c r="H239" s="79" t="s">
        <v>59</v>
      </c>
      <c r="I239" s="77"/>
      <c r="K239" s="378">
        <f>SUM(F296:F313)</f>
        <v>414484.78</v>
      </c>
      <c r="L239" s="338" t="s">
        <v>59</v>
      </c>
    </row>
    <row r="240" spans="1:9" s="35" customFormat="1" ht="13.5" thickBot="1">
      <c r="A240" s="427"/>
      <c r="B240" s="428"/>
      <c r="C240" s="429"/>
      <c r="D240" s="429"/>
      <c r="E240" s="430"/>
      <c r="F240" s="429"/>
      <c r="G240" s="431"/>
      <c r="H240" s="407"/>
      <c r="I240" s="432"/>
    </row>
    <row r="241" spans="1:10" s="35" customFormat="1" ht="13.5" thickBot="1">
      <c r="A241" s="19" t="s">
        <v>26</v>
      </c>
      <c r="B241" s="20" t="s">
        <v>52</v>
      </c>
      <c r="C241" s="716" t="s">
        <v>36</v>
      </c>
      <c r="D241" s="717"/>
      <c r="E241" s="21" t="s">
        <v>25</v>
      </c>
      <c r="F241" s="20" t="s">
        <v>60</v>
      </c>
      <c r="G241" s="353" t="s">
        <v>61</v>
      </c>
      <c r="H241" s="22" t="s">
        <v>62</v>
      </c>
      <c r="I241" s="190" t="s">
        <v>66</v>
      </c>
      <c r="J241" s="34"/>
    </row>
    <row r="242" spans="1:10" s="35" customFormat="1" ht="12.75">
      <c r="A242" s="62"/>
      <c r="B242" s="36"/>
      <c r="C242" s="380"/>
      <c r="D242" s="70">
        <v>4120</v>
      </c>
      <c r="E242" s="71" t="s">
        <v>167</v>
      </c>
      <c r="F242" s="174">
        <v>15700</v>
      </c>
      <c r="G242" s="109">
        <v>10070.02</v>
      </c>
      <c r="H242" s="96">
        <f>G242*100/F242</f>
        <v>64.14025477707007</v>
      </c>
      <c r="I242" s="33">
        <v>777.26</v>
      </c>
      <c r="J242" s="34"/>
    </row>
    <row r="243" spans="1:10" s="35" customFormat="1" ht="12.75">
      <c r="A243" s="36"/>
      <c r="B243" s="81"/>
      <c r="C243" s="64"/>
      <c r="D243" s="72">
        <v>4210</v>
      </c>
      <c r="E243" s="31" t="s">
        <v>112</v>
      </c>
      <c r="F243" s="47">
        <v>18337</v>
      </c>
      <c r="G243" s="109">
        <v>10710.8</v>
      </c>
      <c r="H243" s="32">
        <f aca="true" t="shared" si="7" ref="H243:H254">G243*100/F243</f>
        <v>58.41086328188908</v>
      </c>
      <c r="I243" s="33">
        <v>293.97</v>
      </c>
      <c r="J243" s="34"/>
    </row>
    <row r="244" spans="1:10" s="35" customFormat="1" ht="12.75">
      <c r="A244" s="62"/>
      <c r="B244" s="36"/>
      <c r="C244" s="64"/>
      <c r="D244" s="72">
        <v>4260</v>
      </c>
      <c r="E244" s="31" t="s">
        <v>116</v>
      </c>
      <c r="F244" s="47">
        <v>27000</v>
      </c>
      <c r="G244" s="109">
        <v>15065.37</v>
      </c>
      <c r="H244" s="32">
        <f t="shared" si="7"/>
        <v>55.797666666666665</v>
      </c>
      <c r="I244" s="33">
        <v>1100.32</v>
      </c>
      <c r="J244" s="34"/>
    </row>
    <row r="245" spans="1:10" s="35" customFormat="1" ht="12.75">
      <c r="A245" s="36"/>
      <c r="B245" s="81"/>
      <c r="C245" s="64"/>
      <c r="D245" s="72">
        <v>4270</v>
      </c>
      <c r="E245" s="31" t="s">
        <v>113</v>
      </c>
      <c r="F245" s="47">
        <v>500</v>
      </c>
      <c r="G245" s="109">
        <v>60</v>
      </c>
      <c r="H245" s="32">
        <f t="shared" si="7"/>
        <v>12</v>
      </c>
      <c r="I245" s="33">
        <v>0</v>
      </c>
      <c r="J245" s="34"/>
    </row>
    <row r="246" spans="1:10" s="35" customFormat="1" ht="12.75">
      <c r="A246" s="62"/>
      <c r="B246" s="36"/>
      <c r="C246" s="64"/>
      <c r="D246" s="72">
        <v>4280</v>
      </c>
      <c r="E246" s="31" t="s">
        <v>114</v>
      </c>
      <c r="F246" s="47">
        <v>3863</v>
      </c>
      <c r="G246" s="109">
        <v>3468.13</v>
      </c>
      <c r="H246" s="32">
        <f t="shared" si="7"/>
        <v>89.77815169557338</v>
      </c>
      <c r="I246" s="33">
        <v>0</v>
      </c>
      <c r="J246" s="34"/>
    </row>
    <row r="247" spans="1:10" s="35" customFormat="1" ht="12.75">
      <c r="A247" s="36"/>
      <c r="B247" s="81"/>
      <c r="C247" s="64"/>
      <c r="D247" s="72">
        <v>4300</v>
      </c>
      <c r="E247" s="31" t="s">
        <v>115</v>
      </c>
      <c r="F247" s="47">
        <v>24500</v>
      </c>
      <c r="G247" s="109">
        <v>22967.55</v>
      </c>
      <c r="H247" s="32">
        <f>G247*100/F247</f>
        <v>93.74510204081632</v>
      </c>
      <c r="I247" s="33">
        <v>0</v>
      </c>
      <c r="J247" s="34"/>
    </row>
    <row r="248" spans="1:10" s="35" customFormat="1" ht="12.75">
      <c r="A248" s="36"/>
      <c r="B248" s="81"/>
      <c r="C248" s="64"/>
      <c r="D248" s="72">
        <v>4360</v>
      </c>
      <c r="E248" s="31" t="s">
        <v>153</v>
      </c>
      <c r="F248" s="47">
        <v>2000</v>
      </c>
      <c r="G248" s="109">
        <v>1112.6</v>
      </c>
      <c r="H248" s="32">
        <f>G248*100/F248</f>
        <v>55.629999999999995</v>
      </c>
      <c r="I248" s="33">
        <v>0</v>
      </c>
      <c r="J248" s="34"/>
    </row>
    <row r="249" spans="1:10" s="35" customFormat="1" ht="25.5">
      <c r="A249" s="36"/>
      <c r="B249" s="81"/>
      <c r="C249" s="64"/>
      <c r="D249" s="72">
        <v>4400</v>
      </c>
      <c r="E249" s="31" t="s">
        <v>117</v>
      </c>
      <c r="F249" s="47">
        <v>10000</v>
      </c>
      <c r="G249" s="109">
        <v>9133.56</v>
      </c>
      <c r="H249" s="32">
        <f t="shared" si="7"/>
        <v>91.3356</v>
      </c>
      <c r="I249" s="33">
        <v>0</v>
      </c>
      <c r="J249" s="34"/>
    </row>
    <row r="250" spans="1:10" s="35" customFormat="1" ht="12.75">
      <c r="A250" s="62"/>
      <c r="B250" s="36"/>
      <c r="C250" s="64"/>
      <c r="D250" s="72">
        <v>4430</v>
      </c>
      <c r="E250" s="31" t="s">
        <v>120</v>
      </c>
      <c r="F250" s="47">
        <v>3200</v>
      </c>
      <c r="G250" s="109">
        <v>1692.2</v>
      </c>
      <c r="H250" s="32">
        <f t="shared" si="7"/>
        <v>52.88125</v>
      </c>
      <c r="I250" s="33">
        <v>0</v>
      </c>
      <c r="J250" s="34"/>
    </row>
    <row r="251" spans="1:9" s="56" customFormat="1" ht="12.75">
      <c r="A251" s="62"/>
      <c r="B251" s="36"/>
      <c r="C251" s="64"/>
      <c r="D251" s="72">
        <v>4440</v>
      </c>
      <c r="E251" s="31" t="s">
        <v>121</v>
      </c>
      <c r="F251" s="47">
        <v>12661</v>
      </c>
      <c r="G251" s="109">
        <v>12660.46</v>
      </c>
      <c r="H251" s="32">
        <f t="shared" si="7"/>
        <v>99.99573493404944</v>
      </c>
      <c r="I251" s="33">
        <v>0</v>
      </c>
    </row>
    <row r="252" spans="1:10" s="18" customFormat="1" ht="25.5">
      <c r="A252" s="36"/>
      <c r="B252" s="81"/>
      <c r="C252" s="69"/>
      <c r="D252" s="70">
        <v>4520</v>
      </c>
      <c r="E252" s="71" t="s">
        <v>123</v>
      </c>
      <c r="F252" s="216">
        <v>1200</v>
      </c>
      <c r="G252" s="109">
        <v>1200</v>
      </c>
      <c r="H252" s="32">
        <f>G252*100/F252</f>
        <v>100</v>
      </c>
      <c r="I252" s="33">
        <v>0</v>
      </c>
      <c r="J252" s="17"/>
    </row>
    <row r="253" spans="1:9" s="11" customFormat="1" ht="25.5">
      <c r="A253" s="62"/>
      <c r="B253" s="75"/>
      <c r="C253" s="99"/>
      <c r="D253" s="488">
        <v>4700</v>
      </c>
      <c r="E253" s="384" t="s">
        <v>138</v>
      </c>
      <c r="F253" s="216">
        <v>10600</v>
      </c>
      <c r="G253" s="180">
        <v>8042.93</v>
      </c>
      <c r="H253" s="32">
        <f t="shared" si="7"/>
        <v>75.87669811320755</v>
      </c>
      <c r="I253" s="67">
        <v>0</v>
      </c>
    </row>
    <row r="254" spans="1:10" s="44" customFormat="1" ht="12.75">
      <c r="A254" s="36"/>
      <c r="B254" s="341"/>
      <c r="C254" s="53"/>
      <c r="D254" s="53"/>
      <c r="E254" s="54" t="s">
        <v>11</v>
      </c>
      <c r="F254" s="61">
        <f>SUM(F256)</f>
        <v>185585.39</v>
      </c>
      <c r="G254" s="61">
        <f>SUM(G256)</f>
        <v>19364.6</v>
      </c>
      <c r="H254" s="32">
        <f t="shared" si="7"/>
        <v>10.43433429754357</v>
      </c>
      <c r="I254" s="67">
        <f>SUM(I256)</f>
        <v>75.47</v>
      </c>
      <c r="J254" s="43"/>
    </row>
    <row r="255" spans="1:10" s="44" customFormat="1" ht="12.75">
      <c r="A255" s="62"/>
      <c r="B255" s="63"/>
      <c r="C255" s="38"/>
      <c r="D255" s="38"/>
      <c r="E255" s="39" t="s">
        <v>63</v>
      </c>
      <c r="F255" s="40"/>
      <c r="G255" s="154"/>
      <c r="H255" s="49" t="s">
        <v>59</v>
      </c>
      <c r="I255" s="48"/>
      <c r="J255" s="43"/>
    </row>
    <row r="256" spans="1:9" s="56" customFormat="1" ht="12.75">
      <c r="A256" s="62"/>
      <c r="B256" s="36"/>
      <c r="C256" s="321"/>
      <c r="D256" s="278">
        <v>6050</v>
      </c>
      <c r="E256" s="347" t="s">
        <v>169</v>
      </c>
      <c r="F256" s="315">
        <v>185585.39</v>
      </c>
      <c r="G256" s="451">
        <v>19364.6</v>
      </c>
      <c r="H256" s="96">
        <f>G256*100/F256</f>
        <v>10.43433429754357</v>
      </c>
      <c r="I256" s="163">
        <v>75.47</v>
      </c>
    </row>
    <row r="257" spans="1:9" s="35" customFormat="1" ht="12.75">
      <c r="A257" s="62"/>
      <c r="B257" s="36"/>
      <c r="C257" s="69"/>
      <c r="D257" s="69"/>
      <c r="E257" s="71" t="s">
        <v>63</v>
      </c>
      <c r="F257" s="100"/>
      <c r="G257" s="417"/>
      <c r="H257" s="23" t="s">
        <v>59</v>
      </c>
      <c r="I257" s="109"/>
    </row>
    <row r="258" spans="1:9" s="56" customFormat="1" ht="13.5" thickBot="1">
      <c r="A258" s="217"/>
      <c r="B258" s="491"/>
      <c r="C258" s="632"/>
      <c r="D258" s="293"/>
      <c r="E258" s="633" t="s">
        <v>207</v>
      </c>
      <c r="F258" s="634" t="s">
        <v>59</v>
      </c>
      <c r="G258" s="629">
        <v>19364.6</v>
      </c>
      <c r="H258" s="635" t="s">
        <v>59</v>
      </c>
      <c r="I258" s="413">
        <v>75.47</v>
      </c>
    </row>
    <row r="259" spans="1:9" s="35" customFormat="1" ht="25.5">
      <c r="A259" s="240">
        <v>751</v>
      </c>
      <c r="B259" s="227"/>
      <c r="C259" s="227"/>
      <c r="D259" s="228"/>
      <c r="E259" s="229" t="s">
        <v>88</v>
      </c>
      <c r="F259" s="234">
        <f>SUM(F261,F272)</f>
        <v>142829</v>
      </c>
      <c r="G259" s="234">
        <f>SUM(G261,G272)</f>
        <v>139278.28000000003</v>
      </c>
      <c r="H259" s="241">
        <f>G259*100/F259</f>
        <v>97.5140062592331</v>
      </c>
      <c r="I259" s="242">
        <f>SUM(I261,I272)</f>
        <v>0</v>
      </c>
    </row>
    <row r="260" spans="1:9" s="35" customFormat="1" ht="12.75">
      <c r="A260" s="392"/>
      <c r="B260" s="243"/>
      <c r="C260" s="243"/>
      <c r="D260" s="244"/>
      <c r="E260" s="245" t="s">
        <v>89</v>
      </c>
      <c r="F260" s="243"/>
      <c r="G260" s="458"/>
      <c r="H260" s="241" t="s">
        <v>59</v>
      </c>
      <c r="I260" s="246"/>
    </row>
    <row r="261" spans="1:9" s="56" customFormat="1" ht="25.5">
      <c r="A261" s="14"/>
      <c r="B261" s="197">
        <v>75101</v>
      </c>
      <c r="C261" s="6"/>
      <c r="D261" s="7"/>
      <c r="E261" s="114" t="s">
        <v>90</v>
      </c>
      <c r="F261" s="115">
        <f>SUM(F263)</f>
        <v>4911</v>
      </c>
      <c r="G261" s="459">
        <f>SUM(G263)</f>
        <v>4910.7</v>
      </c>
      <c r="H261" s="116">
        <f>G261*100/F261</f>
        <v>99.99389126450825</v>
      </c>
      <c r="I261" s="117">
        <f>SUM(I263)</f>
        <v>0</v>
      </c>
    </row>
    <row r="262" spans="1:9" s="35" customFormat="1" ht="12.75">
      <c r="A262" s="13"/>
      <c r="B262" s="9"/>
      <c r="C262" s="8"/>
      <c r="D262" s="9"/>
      <c r="E262" s="92" t="s">
        <v>91</v>
      </c>
      <c r="F262" s="8"/>
      <c r="G262" s="460"/>
      <c r="H262" s="23" t="s">
        <v>59</v>
      </c>
      <c r="I262" s="118"/>
    </row>
    <row r="263" spans="1:9" s="35" customFormat="1" ht="38.25">
      <c r="A263" s="28"/>
      <c r="B263" s="329"/>
      <c r="C263" s="30"/>
      <c r="D263" s="29"/>
      <c r="E263" s="31" t="s">
        <v>176</v>
      </c>
      <c r="F263" s="47">
        <f>SUM(F265:F271)</f>
        <v>4911</v>
      </c>
      <c r="G263" s="47">
        <f>SUM(G265:G271)</f>
        <v>4910.7</v>
      </c>
      <c r="H263" s="32">
        <f>G263*100/F263</f>
        <v>99.99389126450825</v>
      </c>
      <c r="I263" s="67">
        <f>SUM(I265:I271)</f>
        <v>0</v>
      </c>
    </row>
    <row r="264" spans="1:10" s="35" customFormat="1" ht="12.75">
      <c r="A264" s="36"/>
      <c r="B264" s="341"/>
      <c r="C264" s="38"/>
      <c r="D264" s="38"/>
      <c r="E264" s="39" t="s">
        <v>63</v>
      </c>
      <c r="F264" s="40"/>
      <c r="G264" s="109"/>
      <c r="H264" s="32" t="s">
        <v>59</v>
      </c>
      <c r="I264" s="33"/>
      <c r="J264" s="34"/>
    </row>
    <row r="265" spans="1:9" s="11" customFormat="1" ht="12.75">
      <c r="A265" s="36"/>
      <c r="B265" s="81"/>
      <c r="C265" s="64"/>
      <c r="D265" s="72">
        <v>4110</v>
      </c>
      <c r="E265" s="31" t="s">
        <v>166</v>
      </c>
      <c r="F265" s="76">
        <v>687.98</v>
      </c>
      <c r="G265" s="109">
        <v>687.68</v>
      </c>
      <c r="H265" s="32">
        <f>G265*100/F265</f>
        <v>99.9563940812233</v>
      </c>
      <c r="I265" s="33">
        <v>0</v>
      </c>
    </row>
    <row r="266" spans="1:9" s="5" customFormat="1" ht="12.75">
      <c r="A266" s="75"/>
      <c r="B266" s="342"/>
      <c r="C266" s="69"/>
      <c r="D266" s="70">
        <v>4120</v>
      </c>
      <c r="E266" s="71" t="s">
        <v>167</v>
      </c>
      <c r="F266" s="502">
        <v>98.02</v>
      </c>
      <c r="G266" s="109">
        <v>98.02</v>
      </c>
      <c r="H266" s="32">
        <f>G266*100/F266</f>
        <v>100</v>
      </c>
      <c r="I266" s="33">
        <v>0</v>
      </c>
    </row>
    <row r="267" spans="1:9" s="5" customFormat="1" ht="28.5" customHeight="1">
      <c r="A267" s="15" t="s">
        <v>56</v>
      </c>
      <c r="B267" s="16">
        <v>11</v>
      </c>
      <c r="C267" s="55"/>
      <c r="D267" s="55"/>
      <c r="E267" s="78"/>
      <c r="F267" s="55"/>
      <c r="G267" s="77"/>
      <c r="H267" s="79" t="s">
        <v>59</v>
      </c>
      <c r="I267" s="77" t="s">
        <v>59</v>
      </c>
    </row>
    <row r="268" spans="1:9" s="35" customFormat="1" ht="13.5" thickBot="1">
      <c r="A268" s="15"/>
      <c r="B268" s="16"/>
      <c r="C268" s="55"/>
      <c r="D268" s="55"/>
      <c r="E268" s="78"/>
      <c r="F268" s="55"/>
      <c r="G268" s="77"/>
      <c r="H268" s="79"/>
      <c r="I268" s="77"/>
    </row>
    <row r="269" spans="1:9" s="35" customFormat="1" ht="13.5" thickBot="1">
      <c r="A269" s="19" t="s">
        <v>26</v>
      </c>
      <c r="B269" s="20" t="s">
        <v>52</v>
      </c>
      <c r="C269" s="716" t="s">
        <v>36</v>
      </c>
      <c r="D269" s="717"/>
      <c r="E269" s="21" t="s">
        <v>25</v>
      </c>
      <c r="F269" s="20" t="s">
        <v>60</v>
      </c>
      <c r="G269" s="353" t="s">
        <v>61</v>
      </c>
      <c r="H269" s="22" t="s">
        <v>62</v>
      </c>
      <c r="I269" s="190" t="s">
        <v>66</v>
      </c>
    </row>
    <row r="270" spans="1:9" s="35" customFormat="1" ht="25.5">
      <c r="A270" s="36"/>
      <c r="B270" s="81"/>
      <c r="C270" s="321"/>
      <c r="D270" s="278">
        <v>4170</v>
      </c>
      <c r="E270" s="31" t="s">
        <v>170</v>
      </c>
      <c r="F270" s="279">
        <v>4000</v>
      </c>
      <c r="G270" s="109">
        <v>4000</v>
      </c>
      <c r="H270" s="96">
        <f>G270*100/F270</f>
        <v>100</v>
      </c>
      <c r="I270" s="33">
        <v>0</v>
      </c>
    </row>
    <row r="271" spans="1:9" s="35" customFormat="1" ht="12.75">
      <c r="A271" s="36"/>
      <c r="B271" s="342"/>
      <c r="C271" s="69"/>
      <c r="D271" s="70">
        <v>4210</v>
      </c>
      <c r="E271" s="71" t="s">
        <v>112</v>
      </c>
      <c r="F271" s="216">
        <v>125</v>
      </c>
      <c r="G271" s="109">
        <v>125</v>
      </c>
      <c r="H271" s="32">
        <f>G271*100/F271</f>
        <v>100</v>
      </c>
      <c r="I271" s="33">
        <v>0</v>
      </c>
    </row>
    <row r="272" spans="1:9" s="56" customFormat="1" ht="12.75">
      <c r="A272" s="13"/>
      <c r="B272" s="205">
        <v>75107</v>
      </c>
      <c r="C272" s="1"/>
      <c r="D272" s="4"/>
      <c r="E272" s="114" t="s">
        <v>303</v>
      </c>
      <c r="F272" s="619">
        <f>SUM(F274)</f>
        <v>137918</v>
      </c>
      <c r="G272" s="619">
        <f>SUM(G274)</f>
        <v>134367.58000000002</v>
      </c>
      <c r="H272" s="161">
        <f>G272*100/F272</f>
        <v>97.42570222886064</v>
      </c>
      <c r="I272" s="117">
        <f>SUM(I274)</f>
        <v>0</v>
      </c>
    </row>
    <row r="273" spans="1:9" s="35" customFormat="1" ht="12.75">
      <c r="A273" s="13"/>
      <c r="B273" s="9"/>
      <c r="C273" s="8"/>
      <c r="D273" s="9"/>
      <c r="E273" s="92" t="s">
        <v>91</v>
      </c>
      <c r="F273" s="8"/>
      <c r="G273" s="460"/>
      <c r="H273" s="23" t="s">
        <v>59</v>
      </c>
      <c r="I273" s="118"/>
    </row>
    <row r="274" spans="1:9" s="35" customFormat="1" ht="51">
      <c r="A274" s="28"/>
      <c r="B274" s="329"/>
      <c r="C274" s="30"/>
      <c r="D274" s="29"/>
      <c r="E274" s="31" t="s">
        <v>304</v>
      </c>
      <c r="F274" s="47">
        <f>SUM(F276:F283)</f>
        <v>137918</v>
      </c>
      <c r="G274" s="47">
        <f>SUM(G276:G283)</f>
        <v>134367.58000000002</v>
      </c>
      <c r="H274" s="47">
        <f>SUM(H276:H283)</f>
        <v>663.8466407662772</v>
      </c>
      <c r="I274" s="67">
        <f>SUM(I276:I283)</f>
        <v>0</v>
      </c>
    </row>
    <row r="275" spans="1:10" s="35" customFormat="1" ht="12.75">
      <c r="A275" s="36"/>
      <c r="B275" s="341"/>
      <c r="C275" s="38"/>
      <c r="D275" s="38"/>
      <c r="E275" s="39" t="s">
        <v>63</v>
      </c>
      <c r="F275" s="40"/>
      <c r="G275" s="109"/>
      <c r="H275" s="32" t="s">
        <v>59</v>
      </c>
      <c r="I275" s="33"/>
      <c r="J275" s="34"/>
    </row>
    <row r="276" spans="1:11" s="35" customFormat="1" ht="12.75">
      <c r="A276" s="36"/>
      <c r="B276" s="36"/>
      <c r="C276" s="64"/>
      <c r="D276" s="72">
        <v>3030</v>
      </c>
      <c r="E276" s="31" t="s">
        <v>253</v>
      </c>
      <c r="F276" s="102">
        <v>72250</v>
      </c>
      <c r="G276" s="109">
        <v>70850</v>
      </c>
      <c r="H276" s="32">
        <f>G276*100/F276</f>
        <v>98.06228373702422</v>
      </c>
      <c r="I276" s="33">
        <v>0</v>
      </c>
      <c r="J276" s="34"/>
      <c r="K276" s="312" t="s">
        <v>59</v>
      </c>
    </row>
    <row r="277" spans="1:9" s="11" customFormat="1" ht="12.75">
      <c r="A277" s="36"/>
      <c r="B277" s="81"/>
      <c r="C277" s="64"/>
      <c r="D277" s="72">
        <v>4110</v>
      </c>
      <c r="E277" s="31" t="s">
        <v>166</v>
      </c>
      <c r="F277" s="76">
        <v>4742.55</v>
      </c>
      <c r="G277" s="109">
        <v>4665.3</v>
      </c>
      <c r="H277" s="32">
        <f aca="true" t="shared" si="8" ref="H277:H283">G277*100/F277</f>
        <v>98.37112945567257</v>
      </c>
      <c r="I277" s="33">
        <v>0</v>
      </c>
    </row>
    <row r="278" spans="1:9" s="5" customFormat="1" ht="12.75">
      <c r="A278" s="36"/>
      <c r="B278" s="81"/>
      <c r="C278" s="69"/>
      <c r="D278" s="70">
        <v>4120</v>
      </c>
      <c r="E278" s="71" t="s">
        <v>167</v>
      </c>
      <c r="F278" s="502">
        <v>570.6</v>
      </c>
      <c r="G278" s="109">
        <v>560.82</v>
      </c>
      <c r="H278" s="32">
        <f t="shared" si="8"/>
        <v>98.28601472134596</v>
      </c>
      <c r="I278" s="33">
        <v>0</v>
      </c>
    </row>
    <row r="279" spans="1:9" s="35" customFormat="1" ht="25.5">
      <c r="A279" s="36"/>
      <c r="B279" s="81"/>
      <c r="C279" s="321"/>
      <c r="D279" s="278">
        <v>4170</v>
      </c>
      <c r="E279" s="31" t="s">
        <v>170</v>
      </c>
      <c r="F279" s="279">
        <v>46550</v>
      </c>
      <c r="G279" s="109">
        <v>46110</v>
      </c>
      <c r="H279" s="96">
        <f t="shared" si="8"/>
        <v>99.05477980665951</v>
      </c>
      <c r="I279" s="33">
        <v>0</v>
      </c>
    </row>
    <row r="280" spans="1:9" s="35" customFormat="1" ht="12.75">
      <c r="A280" s="36"/>
      <c r="B280" s="81"/>
      <c r="C280" s="69"/>
      <c r="D280" s="70">
        <v>4210</v>
      </c>
      <c r="E280" s="71" t="s">
        <v>112</v>
      </c>
      <c r="F280" s="216">
        <v>8892.44</v>
      </c>
      <c r="G280" s="109">
        <v>7452.15</v>
      </c>
      <c r="H280" s="32">
        <f t="shared" si="8"/>
        <v>83.80320811835671</v>
      </c>
      <c r="I280" s="33">
        <v>0</v>
      </c>
    </row>
    <row r="281" spans="1:10" s="35" customFormat="1" ht="12.75">
      <c r="A281" s="62"/>
      <c r="B281" s="36"/>
      <c r="C281" s="64"/>
      <c r="D281" s="72">
        <v>4300</v>
      </c>
      <c r="E281" s="31" t="s">
        <v>115</v>
      </c>
      <c r="F281" s="47">
        <v>4575.4</v>
      </c>
      <c r="G281" s="109">
        <v>4575.4</v>
      </c>
      <c r="H281" s="32">
        <f t="shared" si="8"/>
        <v>100</v>
      </c>
      <c r="I281" s="33">
        <v>0</v>
      </c>
      <c r="J281" s="34"/>
    </row>
    <row r="282" spans="1:10" s="35" customFormat="1" ht="12.75">
      <c r="A282" s="62"/>
      <c r="B282" s="36"/>
      <c r="C282" s="64"/>
      <c r="D282" s="72">
        <v>4360</v>
      </c>
      <c r="E282" s="31" t="s">
        <v>153</v>
      </c>
      <c r="F282" s="47">
        <v>100</v>
      </c>
      <c r="G282" s="109">
        <v>36.9</v>
      </c>
      <c r="H282" s="32">
        <f>G282*100/F282</f>
        <v>36.9</v>
      </c>
      <c r="I282" s="33">
        <v>0</v>
      </c>
      <c r="J282" s="34"/>
    </row>
    <row r="283" spans="1:9" s="11" customFormat="1" ht="13.5" thickBot="1">
      <c r="A283" s="218"/>
      <c r="B283" s="393"/>
      <c r="C283" s="611"/>
      <c r="D283" s="612">
        <v>4410</v>
      </c>
      <c r="E283" s="111" t="s">
        <v>118</v>
      </c>
      <c r="F283" s="291">
        <v>237.01</v>
      </c>
      <c r="G283" s="525">
        <v>117.01</v>
      </c>
      <c r="H283" s="122">
        <f t="shared" si="8"/>
        <v>49.36922492721826</v>
      </c>
      <c r="I283" s="621">
        <v>0</v>
      </c>
    </row>
    <row r="284" spans="1:10" s="56" customFormat="1" ht="25.5">
      <c r="A284" s="622">
        <v>754</v>
      </c>
      <c r="B284" s="236"/>
      <c r="C284" s="236"/>
      <c r="D284" s="237"/>
      <c r="E284" s="623" t="s">
        <v>55</v>
      </c>
      <c r="F284" s="624">
        <f>SUM(F293,F327,F335,F285)</f>
        <v>661634.87</v>
      </c>
      <c r="G284" s="624">
        <f>SUM(G293,G327,G335,G285)</f>
        <v>477475.32000000007</v>
      </c>
      <c r="H284" s="224">
        <f>G284*100/F284</f>
        <v>72.16598484296937</v>
      </c>
      <c r="I284" s="231">
        <f>SUM(I293,I327,I335,I285)</f>
        <v>17270.99</v>
      </c>
      <c r="J284" s="55"/>
    </row>
    <row r="285" spans="1:10" s="35" customFormat="1" ht="12.75">
      <c r="A285" s="13"/>
      <c r="B285" s="205">
        <v>75411</v>
      </c>
      <c r="C285" s="8"/>
      <c r="D285" s="9"/>
      <c r="E285" s="92" t="s">
        <v>359</v>
      </c>
      <c r="F285" s="280">
        <f>SUM(F286)</f>
        <v>9500</v>
      </c>
      <c r="G285" s="280">
        <f>SUM(G286)</f>
        <v>9500</v>
      </c>
      <c r="H285" s="26">
        <f>G285*100/F285</f>
        <v>100</v>
      </c>
      <c r="I285" s="58">
        <f>SUM(I286)</f>
        <v>0</v>
      </c>
      <c r="J285" s="34"/>
    </row>
    <row r="286" spans="1:10" s="35" customFormat="1" ht="12.75">
      <c r="A286" s="59"/>
      <c r="B286" s="660"/>
      <c r="C286" s="29"/>
      <c r="D286" s="29"/>
      <c r="E286" s="31" t="s">
        <v>361</v>
      </c>
      <c r="F286" s="98">
        <f>SUM(F288)</f>
        <v>9500</v>
      </c>
      <c r="G286" s="98">
        <f>SUM(G288)</f>
        <v>9500</v>
      </c>
      <c r="H286" s="32">
        <f>G286*100/F286</f>
        <v>100</v>
      </c>
      <c r="I286" s="109">
        <f>SUM(I288)</f>
        <v>0</v>
      </c>
      <c r="J286" s="34"/>
    </row>
    <row r="287" spans="1:11" s="44" customFormat="1" ht="12.75">
      <c r="A287" s="36"/>
      <c r="B287" s="81"/>
      <c r="C287" s="69"/>
      <c r="D287" s="69"/>
      <c r="E287" s="71" t="s">
        <v>63</v>
      </c>
      <c r="F287" s="100"/>
      <c r="G287" s="354"/>
      <c r="H287" s="32" t="s">
        <v>59</v>
      </c>
      <c r="I287" s="33"/>
      <c r="K287" s="311" t="s">
        <v>59</v>
      </c>
    </row>
    <row r="288" spans="1:10" s="56" customFormat="1" ht="12.75">
      <c r="A288" s="59"/>
      <c r="B288" s="28"/>
      <c r="C288" s="155"/>
      <c r="D288" s="203">
        <v>2300</v>
      </c>
      <c r="E288" s="285" t="s">
        <v>360</v>
      </c>
      <c r="F288" s="158">
        <v>9500</v>
      </c>
      <c r="G288" s="154">
        <v>9500</v>
      </c>
      <c r="H288" s="473">
        <f>G288*100/F288</f>
        <v>100</v>
      </c>
      <c r="I288" s="154">
        <v>0</v>
      </c>
      <c r="J288" s="55"/>
    </row>
    <row r="289" spans="1:10" s="56" customFormat="1" ht="63.75">
      <c r="A289" s="496"/>
      <c r="B289" s="496"/>
      <c r="C289" s="366"/>
      <c r="D289" s="351"/>
      <c r="E289" s="287" t="s">
        <v>362</v>
      </c>
      <c r="F289" s="366"/>
      <c r="G289" s="180"/>
      <c r="H289" s="337" t="s">
        <v>59</v>
      </c>
      <c r="I289" s="180"/>
      <c r="J289" s="55"/>
    </row>
    <row r="290" spans="1:9" s="5" customFormat="1" ht="55.5" customHeight="1">
      <c r="A290" s="15" t="s">
        <v>56</v>
      </c>
      <c r="B290" s="16">
        <v>12</v>
      </c>
      <c r="C290" s="55"/>
      <c r="D290" s="55"/>
      <c r="E290" s="78"/>
      <c r="F290" s="55"/>
      <c r="G290" s="77"/>
      <c r="H290" s="79" t="s">
        <v>59</v>
      </c>
      <c r="I290" s="77" t="s">
        <v>59</v>
      </c>
    </row>
    <row r="291" spans="1:9" s="35" customFormat="1" ht="13.5" thickBot="1">
      <c r="A291" s="15"/>
      <c r="B291" s="16"/>
      <c r="C291" s="55"/>
      <c r="D291" s="55"/>
      <c r="E291" s="78"/>
      <c r="F291" s="55"/>
      <c r="G291" s="77"/>
      <c r="H291" s="79"/>
      <c r="I291" s="77"/>
    </row>
    <row r="292" spans="1:9" s="35" customFormat="1" ht="13.5" thickBot="1">
      <c r="A292" s="19" t="s">
        <v>26</v>
      </c>
      <c r="B292" s="20" t="s">
        <v>52</v>
      </c>
      <c r="C292" s="716" t="s">
        <v>36</v>
      </c>
      <c r="D292" s="717"/>
      <c r="E292" s="21" t="s">
        <v>25</v>
      </c>
      <c r="F292" s="20" t="s">
        <v>60</v>
      </c>
      <c r="G292" s="353" t="s">
        <v>61</v>
      </c>
      <c r="H292" s="22" t="s">
        <v>62</v>
      </c>
      <c r="I292" s="190" t="s">
        <v>66</v>
      </c>
    </row>
    <row r="293" spans="1:10" s="35" customFormat="1" ht="12.75">
      <c r="A293" s="13"/>
      <c r="B293" s="205">
        <v>75412</v>
      </c>
      <c r="C293" s="8"/>
      <c r="D293" s="9"/>
      <c r="E293" s="92" t="s">
        <v>29</v>
      </c>
      <c r="F293" s="280">
        <f>SUM(F319,F294)</f>
        <v>472982.87</v>
      </c>
      <c r="G293" s="280">
        <f>SUM(G319,G294)</f>
        <v>379940.60000000003</v>
      </c>
      <c r="H293" s="26">
        <f>G293*100/F293</f>
        <v>80.32861739791971</v>
      </c>
      <c r="I293" s="58">
        <f>SUM(I294,I319)</f>
        <v>17270.99</v>
      </c>
      <c r="J293" s="34"/>
    </row>
    <row r="294" spans="1:10" s="35" customFormat="1" ht="25.5">
      <c r="A294" s="59"/>
      <c r="B294" s="660"/>
      <c r="C294" s="29"/>
      <c r="D294" s="29"/>
      <c r="E294" s="31" t="s">
        <v>177</v>
      </c>
      <c r="F294" s="98">
        <f>SUM(F296:F299,F300:F315,)</f>
        <v>420384.78</v>
      </c>
      <c r="G294" s="98">
        <f>SUM(G296:G299,G300:G315,)</f>
        <v>327469.7</v>
      </c>
      <c r="H294" s="32">
        <f>G294*100/F294</f>
        <v>77.89761085070681</v>
      </c>
      <c r="I294" s="109">
        <f>SUM(I297:I315)</f>
        <v>17270.99</v>
      </c>
      <c r="J294" s="34"/>
    </row>
    <row r="295" spans="1:11" s="44" customFormat="1" ht="12.75">
      <c r="A295" s="36"/>
      <c r="B295" s="81"/>
      <c r="C295" s="69"/>
      <c r="D295" s="69"/>
      <c r="E295" s="71" t="s">
        <v>63</v>
      </c>
      <c r="F295" s="100"/>
      <c r="G295" s="354"/>
      <c r="H295" s="32" t="s">
        <v>59</v>
      </c>
      <c r="I295" s="33"/>
      <c r="K295" s="311" t="s">
        <v>59</v>
      </c>
    </row>
    <row r="296" spans="1:10" s="56" customFormat="1" ht="12.75">
      <c r="A296" s="59"/>
      <c r="B296" s="28"/>
      <c r="C296" s="155"/>
      <c r="D296" s="203">
        <v>2820</v>
      </c>
      <c r="E296" s="285" t="s">
        <v>178</v>
      </c>
      <c r="F296" s="158">
        <v>17500</v>
      </c>
      <c r="G296" s="154">
        <v>11693.03</v>
      </c>
      <c r="H296" s="473">
        <f>G296*100/F296</f>
        <v>66.81731428571429</v>
      </c>
      <c r="I296" s="154">
        <v>0</v>
      </c>
      <c r="J296" s="55"/>
    </row>
    <row r="297" spans="1:10" s="56" customFormat="1" ht="12.75">
      <c r="A297" s="59"/>
      <c r="B297" s="28"/>
      <c r="C297" s="55"/>
      <c r="D297" s="367"/>
      <c r="E297" s="286" t="s">
        <v>24</v>
      </c>
      <c r="F297" s="55" t="s">
        <v>59</v>
      </c>
      <c r="G297" s="186"/>
      <c r="H297" s="263" t="s">
        <v>59</v>
      </c>
      <c r="I297" s="186"/>
      <c r="J297" s="55"/>
    </row>
    <row r="298" spans="1:10" s="56" customFormat="1" ht="25.5">
      <c r="A298" s="59"/>
      <c r="B298" s="28"/>
      <c r="C298" s="366"/>
      <c r="D298" s="351"/>
      <c r="E298" s="411" t="s">
        <v>231</v>
      </c>
      <c r="F298" s="366"/>
      <c r="G298" s="180"/>
      <c r="H298" s="337" t="s">
        <v>59</v>
      </c>
      <c r="I298" s="180"/>
      <c r="J298" s="55"/>
    </row>
    <row r="299" spans="1:11" s="129" customFormat="1" ht="25.5">
      <c r="A299" s="36"/>
      <c r="B299" s="81"/>
      <c r="C299" s="64"/>
      <c r="D299" s="72">
        <v>3020</v>
      </c>
      <c r="E299" s="31" t="s">
        <v>208</v>
      </c>
      <c r="F299" s="104">
        <v>25000</v>
      </c>
      <c r="G299" s="109">
        <v>13001.74</v>
      </c>
      <c r="H299" s="32">
        <f aca="true" t="shared" si="9" ref="H299:H305">G299*100/F299</f>
        <v>52.00696</v>
      </c>
      <c r="I299" s="33">
        <v>0</v>
      </c>
      <c r="K299" s="302" t="s">
        <v>59</v>
      </c>
    </row>
    <row r="300" spans="1:10" s="35" customFormat="1" ht="25.5">
      <c r="A300" s="36"/>
      <c r="B300" s="81"/>
      <c r="C300" s="321"/>
      <c r="D300" s="348">
        <v>3030</v>
      </c>
      <c r="E300" s="492" t="s">
        <v>179</v>
      </c>
      <c r="F300" s="86">
        <v>51300</v>
      </c>
      <c r="G300" s="180">
        <v>49989.2</v>
      </c>
      <c r="H300" s="32">
        <f t="shared" si="9"/>
        <v>97.44483430799221</v>
      </c>
      <c r="I300" s="67">
        <v>0</v>
      </c>
      <c r="J300" s="34"/>
    </row>
    <row r="301" spans="1:10" s="35" customFormat="1" ht="12.75">
      <c r="A301" s="36"/>
      <c r="B301" s="81"/>
      <c r="C301" s="64"/>
      <c r="D301" s="72">
        <v>4110</v>
      </c>
      <c r="E301" s="31" t="s">
        <v>166</v>
      </c>
      <c r="F301" s="105">
        <v>2500</v>
      </c>
      <c r="G301" s="109">
        <v>1691.5</v>
      </c>
      <c r="H301" s="32">
        <f t="shared" si="9"/>
        <v>67.66</v>
      </c>
      <c r="I301" s="33">
        <v>0</v>
      </c>
      <c r="J301" s="34"/>
    </row>
    <row r="302" spans="1:10" s="35" customFormat="1" ht="12.75">
      <c r="A302" s="36"/>
      <c r="B302" s="81"/>
      <c r="C302" s="69"/>
      <c r="D302" s="70">
        <v>4120</v>
      </c>
      <c r="E302" s="71" t="s">
        <v>167</v>
      </c>
      <c r="F302" s="502">
        <v>700</v>
      </c>
      <c r="G302" s="109">
        <v>0</v>
      </c>
      <c r="H302" s="96">
        <f t="shared" si="9"/>
        <v>0</v>
      </c>
      <c r="I302" s="33">
        <v>0</v>
      </c>
      <c r="J302" s="34"/>
    </row>
    <row r="303" spans="1:10" s="35" customFormat="1" ht="25.5">
      <c r="A303" s="36"/>
      <c r="B303" s="81"/>
      <c r="C303" s="64"/>
      <c r="D303" s="72">
        <v>4170</v>
      </c>
      <c r="E303" s="31" t="s">
        <v>170</v>
      </c>
      <c r="F303" s="193">
        <v>29200</v>
      </c>
      <c r="G303" s="354">
        <v>29176.45</v>
      </c>
      <c r="H303" s="32">
        <f t="shared" si="9"/>
        <v>99.91934931506849</v>
      </c>
      <c r="I303" s="33">
        <v>0</v>
      </c>
      <c r="J303" s="34"/>
    </row>
    <row r="304" spans="1:10" s="35" customFormat="1" ht="12.75">
      <c r="A304" s="36"/>
      <c r="B304" s="36"/>
      <c r="C304" s="64"/>
      <c r="D304" s="72">
        <v>4210</v>
      </c>
      <c r="E304" s="31" t="s">
        <v>112</v>
      </c>
      <c r="F304" s="47">
        <v>68900</v>
      </c>
      <c r="G304" s="109">
        <v>65293.82</v>
      </c>
      <c r="H304" s="32">
        <f t="shared" si="9"/>
        <v>94.76606676342526</v>
      </c>
      <c r="I304" s="33">
        <v>704.16</v>
      </c>
      <c r="J304" s="34"/>
    </row>
    <row r="305" spans="1:10" s="35" customFormat="1" ht="12.75">
      <c r="A305" s="36"/>
      <c r="B305" s="81"/>
      <c r="C305" s="64"/>
      <c r="D305" s="72">
        <v>4220</v>
      </c>
      <c r="E305" s="31" t="s">
        <v>129</v>
      </c>
      <c r="F305" s="47">
        <v>200</v>
      </c>
      <c r="G305" s="109">
        <v>191.19</v>
      </c>
      <c r="H305" s="32">
        <f t="shared" si="9"/>
        <v>95.595</v>
      </c>
      <c r="I305" s="33">
        <v>0</v>
      </c>
      <c r="J305" s="34"/>
    </row>
    <row r="306" spans="1:10" s="35" customFormat="1" ht="12.75">
      <c r="A306" s="36"/>
      <c r="B306" s="81"/>
      <c r="C306" s="64"/>
      <c r="D306" s="72">
        <v>4260</v>
      </c>
      <c r="E306" s="31" t="s">
        <v>116</v>
      </c>
      <c r="F306" s="47">
        <v>76561.78</v>
      </c>
      <c r="G306" s="109">
        <v>38971.18</v>
      </c>
      <c r="H306" s="32">
        <f>G306*100/F306</f>
        <v>50.90161174413657</v>
      </c>
      <c r="I306" s="33">
        <v>3271.06</v>
      </c>
      <c r="J306" s="34"/>
    </row>
    <row r="307" spans="1:9" s="35" customFormat="1" ht="12.75">
      <c r="A307" s="36"/>
      <c r="B307" s="81"/>
      <c r="C307" s="64"/>
      <c r="D307" s="72">
        <v>4270</v>
      </c>
      <c r="E307" s="31" t="s">
        <v>113</v>
      </c>
      <c r="F307" s="47">
        <v>31500</v>
      </c>
      <c r="G307" s="109">
        <v>26675</v>
      </c>
      <c r="H307" s="32">
        <f>G307*100/F307</f>
        <v>84.68253968253968</v>
      </c>
      <c r="I307" s="33">
        <v>0</v>
      </c>
    </row>
    <row r="308" spans="1:10" s="35" customFormat="1" ht="12.75">
      <c r="A308" s="36"/>
      <c r="B308" s="81"/>
      <c r="C308" s="64"/>
      <c r="D308" s="72">
        <v>4280</v>
      </c>
      <c r="E308" s="31" t="s">
        <v>114</v>
      </c>
      <c r="F308" s="47">
        <v>6000</v>
      </c>
      <c r="G308" s="109">
        <v>4890</v>
      </c>
      <c r="H308" s="32">
        <f>G308*100/F308</f>
        <v>81.5</v>
      </c>
      <c r="I308" s="33">
        <v>0</v>
      </c>
      <c r="J308" s="34"/>
    </row>
    <row r="309" spans="1:9" s="35" customFormat="1" ht="12.75">
      <c r="A309" s="36"/>
      <c r="B309" s="81"/>
      <c r="C309" s="64"/>
      <c r="D309" s="72">
        <v>4300</v>
      </c>
      <c r="E309" s="31" t="s">
        <v>115</v>
      </c>
      <c r="F309" s="47">
        <v>30123</v>
      </c>
      <c r="G309" s="109">
        <v>19186.87</v>
      </c>
      <c r="H309" s="32">
        <f aca="true" t="shared" si="10" ref="H309:H319">G309*100/F309</f>
        <v>63.69508349102015</v>
      </c>
      <c r="I309" s="33">
        <v>13288.64</v>
      </c>
    </row>
    <row r="310" spans="1:10" s="35" customFormat="1" ht="12.75">
      <c r="A310" s="36"/>
      <c r="B310" s="81"/>
      <c r="C310" s="64"/>
      <c r="D310" s="72">
        <v>4360</v>
      </c>
      <c r="E310" s="31" t="s">
        <v>153</v>
      </c>
      <c r="F310" s="47">
        <v>2000</v>
      </c>
      <c r="G310" s="109">
        <v>663.92</v>
      </c>
      <c r="H310" s="32">
        <f>G310*100/F310</f>
        <v>33.196</v>
      </c>
      <c r="I310" s="33">
        <v>7.13</v>
      </c>
      <c r="J310" s="34"/>
    </row>
    <row r="311" spans="1:10" s="35" customFormat="1" ht="12.75">
      <c r="A311" s="36"/>
      <c r="B311" s="81"/>
      <c r="C311" s="64"/>
      <c r="D311" s="72">
        <v>4430</v>
      </c>
      <c r="E311" s="31" t="s">
        <v>120</v>
      </c>
      <c r="F311" s="47">
        <v>32000</v>
      </c>
      <c r="G311" s="109">
        <v>30813.8</v>
      </c>
      <c r="H311" s="32">
        <f t="shared" si="10"/>
        <v>96.293125</v>
      </c>
      <c r="I311" s="33">
        <v>0</v>
      </c>
      <c r="J311" s="34"/>
    </row>
    <row r="312" spans="1:10" s="35" customFormat="1" ht="12.75">
      <c r="A312" s="36"/>
      <c r="B312" s="81"/>
      <c r="C312" s="64"/>
      <c r="D312" s="72">
        <v>4480</v>
      </c>
      <c r="E312" s="31" t="s">
        <v>128</v>
      </c>
      <c r="F312" s="47">
        <v>40000</v>
      </c>
      <c r="G312" s="109">
        <v>32463</v>
      </c>
      <c r="H312" s="32">
        <f t="shared" si="10"/>
        <v>81.1575</v>
      </c>
      <c r="I312" s="33">
        <v>0</v>
      </c>
      <c r="J312" s="34"/>
    </row>
    <row r="313" spans="1:10" s="35" customFormat="1" ht="25.5">
      <c r="A313" s="36"/>
      <c r="B313" s="81"/>
      <c r="C313" s="64"/>
      <c r="D313" s="72">
        <v>4500</v>
      </c>
      <c r="E313" s="31" t="s">
        <v>143</v>
      </c>
      <c r="F313" s="47">
        <v>1000</v>
      </c>
      <c r="G313" s="109">
        <v>369</v>
      </c>
      <c r="H313" s="32">
        <f t="shared" si="10"/>
        <v>36.9</v>
      </c>
      <c r="I313" s="33">
        <v>0</v>
      </c>
      <c r="J313" s="34"/>
    </row>
    <row r="314" spans="1:10" s="18" customFormat="1" ht="25.5">
      <c r="A314" s="62"/>
      <c r="B314" s="36"/>
      <c r="C314" s="69"/>
      <c r="D314" s="70">
        <v>4520</v>
      </c>
      <c r="E314" s="71" t="s">
        <v>123</v>
      </c>
      <c r="F314" s="216">
        <v>2400</v>
      </c>
      <c r="G314" s="109">
        <v>2400</v>
      </c>
      <c r="H314" s="32">
        <f t="shared" si="10"/>
        <v>100</v>
      </c>
      <c r="I314" s="33">
        <v>0</v>
      </c>
      <c r="J314" s="17"/>
    </row>
    <row r="315" spans="1:10" s="44" customFormat="1" ht="12.75">
      <c r="A315" s="75"/>
      <c r="B315" s="75"/>
      <c r="C315" s="64"/>
      <c r="D315" s="72">
        <v>4610</v>
      </c>
      <c r="E315" s="31" t="s">
        <v>122</v>
      </c>
      <c r="F315" s="47">
        <v>3500</v>
      </c>
      <c r="G315" s="109">
        <v>0</v>
      </c>
      <c r="H315" s="32">
        <f t="shared" si="10"/>
        <v>0</v>
      </c>
      <c r="I315" s="33">
        <v>0</v>
      </c>
      <c r="J315" s="43"/>
    </row>
    <row r="316" spans="1:9" s="5" customFormat="1" ht="59.25" customHeight="1">
      <c r="A316" s="15" t="s">
        <v>56</v>
      </c>
      <c r="B316" s="16">
        <v>13</v>
      </c>
      <c r="C316" s="55"/>
      <c r="D316" s="55"/>
      <c r="E316" s="78"/>
      <c r="F316" s="55"/>
      <c r="G316" s="77"/>
      <c r="H316" s="79" t="s">
        <v>59</v>
      </c>
      <c r="I316" s="77"/>
    </row>
    <row r="317" spans="1:9" s="35" customFormat="1" ht="13.5" thickBot="1">
      <c r="A317" s="15"/>
      <c r="B317" s="16"/>
      <c r="C317" s="55"/>
      <c r="D317" s="55"/>
      <c r="E317" s="78"/>
      <c r="F317" s="55"/>
      <c r="G317" s="77"/>
      <c r="H317" s="79"/>
      <c r="I317" s="77"/>
    </row>
    <row r="318" spans="1:9" s="35" customFormat="1" ht="13.5" thickBot="1">
      <c r="A318" s="19" t="s">
        <v>26</v>
      </c>
      <c r="B318" s="20" t="s">
        <v>52</v>
      </c>
      <c r="C318" s="716" t="s">
        <v>36</v>
      </c>
      <c r="D318" s="717"/>
      <c r="E318" s="21" t="s">
        <v>25</v>
      </c>
      <c r="F318" s="20" t="s">
        <v>60</v>
      </c>
      <c r="G318" s="353" t="s">
        <v>61</v>
      </c>
      <c r="H318" s="22" t="s">
        <v>62</v>
      </c>
      <c r="I318" s="190" t="s">
        <v>66</v>
      </c>
    </row>
    <row r="319" spans="1:9" s="56" customFormat="1" ht="12.75">
      <c r="A319" s="36"/>
      <c r="B319" s="81"/>
      <c r="C319" s="64"/>
      <c r="D319" s="64"/>
      <c r="E319" s="31" t="s">
        <v>2</v>
      </c>
      <c r="F319" s="98">
        <f>SUM(F321,F324)</f>
        <v>52598.09</v>
      </c>
      <c r="G319" s="98">
        <f>SUM(G321,G324)</f>
        <v>52470.9</v>
      </c>
      <c r="H319" s="32">
        <f t="shared" si="10"/>
        <v>99.75818513561995</v>
      </c>
      <c r="I319" s="33">
        <f>SUM(I321)</f>
        <v>0</v>
      </c>
    </row>
    <row r="320" spans="1:9" s="56" customFormat="1" ht="12.75">
      <c r="A320" s="62"/>
      <c r="B320" s="63"/>
      <c r="C320" s="38"/>
      <c r="D320" s="38"/>
      <c r="E320" s="39" t="s">
        <v>63</v>
      </c>
      <c r="F320" s="192"/>
      <c r="G320" s="355"/>
      <c r="H320" s="49" t="s">
        <v>59</v>
      </c>
      <c r="I320" s="48"/>
    </row>
    <row r="321" spans="1:12" s="18" customFormat="1" ht="12.75">
      <c r="A321" s="62"/>
      <c r="B321" s="36"/>
      <c r="C321" s="164"/>
      <c r="D321" s="203">
        <v>6050</v>
      </c>
      <c r="E321" s="347" t="s">
        <v>169</v>
      </c>
      <c r="F321" s="315">
        <v>20598.09</v>
      </c>
      <c r="G321" s="451">
        <v>20470.9</v>
      </c>
      <c r="H321" s="96">
        <f>G321*100/F321</f>
        <v>99.38251556333623</v>
      </c>
      <c r="I321" s="163">
        <v>0</v>
      </c>
      <c r="J321" s="17"/>
      <c r="L321" s="602">
        <f>SUM(G323:G326)</f>
        <v>84470.9</v>
      </c>
    </row>
    <row r="322" spans="1:9" s="56" customFormat="1" ht="12.75">
      <c r="A322" s="62"/>
      <c r="B322" s="36"/>
      <c r="C322" s="38"/>
      <c r="D322" s="38"/>
      <c r="E322" s="39" t="s">
        <v>63</v>
      </c>
      <c r="F322" s="192"/>
      <c r="G322" s="109"/>
      <c r="H322" s="96" t="s">
        <v>59</v>
      </c>
      <c r="I322" s="33"/>
    </row>
    <row r="323" spans="1:9" s="56" customFormat="1" ht="25.5">
      <c r="A323" s="62"/>
      <c r="B323" s="36"/>
      <c r="C323" s="99"/>
      <c r="D323" s="342"/>
      <c r="E323" s="585" t="s">
        <v>254</v>
      </c>
      <c r="F323" s="586"/>
      <c r="G323" s="447">
        <v>20470.9</v>
      </c>
      <c r="H323" s="509"/>
      <c r="I323" s="212">
        <v>0</v>
      </c>
    </row>
    <row r="324" spans="1:10" s="35" customFormat="1" ht="38.25">
      <c r="A324" s="62"/>
      <c r="B324" s="36"/>
      <c r="C324" s="164"/>
      <c r="D324" s="203">
        <v>6230</v>
      </c>
      <c r="E324" s="526" t="s">
        <v>255</v>
      </c>
      <c r="F324" s="531">
        <v>32000</v>
      </c>
      <c r="G324" s="109">
        <v>32000</v>
      </c>
      <c r="H324" s="96">
        <f>G324*100/F324</f>
        <v>100</v>
      </c>
      <c r="I324" s="33">
        <v>0</v>
      </c>
      <c r="J324" s="34"/>
    </row>
    <row r="325" spans="1:10" s="44" customFormat="1" ht="12.75">
      <c r="A325" s="62"/>
      <c r="B325" s="36"/>
      <c r="C325" s="38"/>
      <c r="D325" s="38"/>
      <c r="E325" s="66" t="s">
        <v>63</v>
      </c>
      <c r="F325" s="40"/>
      <c r="G325" s="180" t="s">
        <v>59</v>
      </c>
      <c r="H325" s="32" t="s">
        <v>59</v>
      </c>
      <c r="I325" s="67"/>
      <c r="J325" s="43"/>
    </row>
    <row r="326" spans="1:9" s="11" customFormat="1" ht="27.75" customHeight="1">
      <c r="A326" s="62"/>
      <c r="B326" s="75"/>
      <c r="C326" s="99"/>
      <c r="D326" s="342"/>
      <c r="E326" s="625" t="s">
        <v>363</v>
      </c>
      <c r="F326" s="587"/>
      <c r="G326" s="447">
        <v>32000</v>
      </c>
      <c r="H326" s="588"/>
      <c r="I326" s="327">
        <v>0</v>
      </c>
    </row>
    <row r="327" spans="1:10" s="35" customFormat="1" ht="12.75">
      <c r="A327" s="13"/>
      <c r="B327" s="205">
        <v>75421</v>
      </c>
      <c r="C327" s="8"/>
      <c r="D327" s="9"/>
      <c r="E327" s="92" t="s">
        <v>305</v>
      </c>
      <c r="F327" s="280">
        <f>SUM(F328)</f>
        <v>178152</v>
      </c>
      <c r="G327" s="280">
        <f>SUM(G328)</f>
        <v>87183.84</v>
      </c>
      <c r="H327" s="26">
        <f>G327*100/F327</f>
        <v>48.937895729489426</v>
      </c>
      <c r="I327" s="58">
        <f>SUM(I328)</f>
        <v>0</v>
      </c>
      <c r="J327" s="34"/>
    </row>
    <row r="328" spans="1:10" s="35" customFormat="1" ht="25.5">
      <c r="A328" s="59"/>
      <c r="B328" s="660"/>
      <c r="C328" s="29"/>
      <c r="D328" s="29"/>
      <c r="E328" s="31" t="s">
        <v>306</v>
      </c>
      <c r="F328" s="98">
        <f>SUM(F330:F334)</f>
        <v>178152</v>
      </c>
      <c r="G328" s="98">
        <f>SUM(G330:G334)</f>
        <v>87183.84</v>
      </c>
      <c r="H328" s="32">
        <f>G328*100/F328</f>
        <v>48.937895729489426</v>
      </c>
      <c r="I328" s="109">
        <f>SUM(I330:I334)</f>
        <v>0</v>
      </c>
      <c r="J328" s="34"/>
    </row>
    <row r="329" spans="1:11" s="44" customFormat="1" ht="12.75">
      <c r="A329" s="62"/>
      <c r="B329" s="36"/>
      <c r="C329" s="69"/>
      <c r="D329" s="69"/>
      <c r="E329" s="71" t="s">
        <v>63</v>
      </c>
      <c r="F329" s="100"/>
      <c r="G329" s="354"/>
      <c r="H329" s="32" t="s">
        <v>59</v>
      </c>
      <c r="I329" s="33"/>
      <c r="K329" s="311" t="s">
        <v>59</v>
      </c>
    </row>
    <row r="330" spans="1:11" s="129" customFormat="1" ht="12.75">
      <c r="A330" s="36"/>
      <c r="B330" s="81"/>
      <c r="C330" s="64"/>
      <c r="D330" s="72">
        <v>3020</v>
      </c>
      <c r="E330" s="31" t="s">
        <v>307</v>
      </c>
      <c r="F330" s="104">
        <v>70000</v>
      </c>
      <c r="G330" s="109">
        <v>40283.1</v>
      </c>
      <c r="H330" s="32">
        <f aca="true" t="shared" si="11" ref="H330:H336">G330*100/F330</f>
        <v>57.547285714285714</v>
      </c>
      <c r="I330" s="33">
        <v>0</v>
      </c>
      <c r="K330" s="302" t="s">
        <v>59</v>
      </c>
    </row>
    <row r="331" spans="1:10" s="35" customFormat="1" ht="12.75">
      <c r="A331" s="36"/>
      <c r="B331" s="81"/>
      <c r="C331" s="321"/>
      <c r="D331" s="348">
        <v>3030</v>
      </c>
      <c r="E331" s="492" t="s">
        <v>308</v>
      </c>
      <c r="F331" s="86">
        <v>40000</v>
      </c>
      <c r="G331" s="180">
        <v>16343.7</v>
      </c>
      <c r="H331" s="32">
        <f t="shared" si="11"/>
        <v>40.85925</v>
      </c>
      <c r="I331" s="67">
        <v>0</v>
      </c>
      <c r="J331" s="34"/>
    </row>
    <row r="332" spans="1:10" s="35" customFormat="1" ht="12.75">
      <c r="A332" s="36"/>
      <c r="B332" s="81"/>
      <c r="C332" s="64"/>
      <c r="D332" s="72">
        <v>4210</v>
      </c>
      <c r="E332" s="31" t="s">
        <v>112</v>
      </c>
      <c r="F332" s="47">
        <v>35000</v>
      </c>
      <c r="G332" s="109">
        <v>7924.99</v>
      </c>
      <c r="H332" s="32">
        <f t="shared" si="11"/>
        <v>22.64282857142857</v>
      </c>
      <c r="I332" s="33">
        <v>0</v>
      </c>
      <c r="J332" s="34"/>
    </row>
    <row r="333" spans="1:10" s="35" customFormat="1" ht="12.75">
      <c r="A333" s="36"/>
      <c r="B333" s="81"/>
      <c r="C333" s="64"/>
      <c r="D333" s="72">
        <v>4220</v>
      </c>
      <c r="E333" s="31" t="s">
        <v>129</v>
      </c>
      <c r="F333" s="47">
        <v>2000</v>
      </c>
      <c r="G333" s="109">
        <v>585.68</v>
      </c>
      <c r="H333" s="32">
        <f t="shared" si="11"/>
        <v>29.283999999999995</v>
      </c>
      <c r="I333" s="33">
        <v>0</v>
      </c>
      <c r="J333" s="34"/>
    </row>
    <row r="334" spans="1:9" s="35" customFormat="1" ht="12.75">
      <c r="A334" s="36"/>
      <c r="B334" s="342"/>
      <c r="C334" s="69"/>
      <c r="D334" s="70">
        <v>4300</v>
      </c>
      <c r="E334" s="71" t="s">
        <v>115</v>
      </c>
      <c r="F334" s="216">
        <v>31152</v>
      </c>
      <c r="G334" s="109">
        <v>22046.37</v>
      </c>
      <c r="H334" s="32">
        <f t="shared" si="11"/>
        <v>70.77031972265023</v>
      </c>
      <c r="I334" s="33">
        <v>0</v>
      </c>
    </row>
    <row r="335" spans="1:10" s="35" customFormat="1" ht="12.75">
      <c r="A335" s="13"/>
      <c r="B335" s="205">
        <v>75495</v>
      </c>
      <c r="C335" s="8"/>
      <c r="D335" s="9"/>
      <c r="E335" s="92" t="s">
        <v>43</v>
      </c>
      <c r="F335" s="280">
        <f>SUM(F336)</f>
        <v>1000</v>
      </c>
      <c r="G335" s="280">
        <f>SUM(G336)</f>
        <v>850.88</v>
      </c>
      <c r="H335" s="26">
        <f t="shared" si="11"/>
        <v>85.088</v>
      </c>
      <c r="I335" s="58">
        <f>SUM(I336)</f>
        <v>0</v>
      </c>
      <c r="J335" s="34"/>
    </row>
    <row r="336" spans="1:10" s="35" customFormat="1" ht="38.25">
      <c r="A336" s="59"/>
      <c r="B336" s="660"/>
      <c r="C336" s="29"/>
      <c r="D336" s="29"/>
      <c r="E336" s="31" t="s">
        <v>309</v>
      </c>
      <c r="F336" s="98">
        <f>SUM(F338)</f>
        <v>1000</v>
      </c>
      <c r="G336" s="98">
        <f>SUM(G338)</f>
        <v>850.88</v>
      </c>
      <c r="H336" s="32">
        <f t="shared" si="11"/>
        <v>85.088</v>
      </c>
      <c r="I336" s="109">
        <f>SUM(I338)</f>
        <v>0</v>
      </c>
      <c r="J336" s="34"/>
    </row>
    <row r="337" spans="1:11" s="44" customFormat="1" ht="12.75">
      <c r="A337" s="62"/>
      <c r="B337" s="36"/>
      <c r="C337" s="69"/>
      <c r="D337" s="69"/>
      <c r="E337" s="71" t="s">
        <v>63</v>
      </c>
      <c r="F337" s="100"/>
      <c r="G337" s="354"/>
      <c r="H337" s="32" t="s">
        <v>59</v>
      </c>
      <c r="I337" s="33"/>
      <c r="K337" s="311" t="s">
        <v>59</v>
      </c>
    </row>
    <row r="338" spans="1:11" s="129" customFormat="1" ht="13.5" thickBot="1">
      <c r="A338" s="218"/>
      <c r="B338" s="393"/>
      <c r="C338" s="350"/>
      <c r="D338" s="110">
        <v>3020</v>
      </c>
      <c r="E338" s="111" t="s">
        <v>307</v>
      </c>
      <c r="F338" s="692">
        <v>1000</v>
      </c>
      <c r="G338" s="455">
        <v>850.88</v>
      </c>
      <c r="H338" s="122">
        <f>G338*100/F338</f>
        <v>85.088</v>
      </c>
      <c r="I338" s="678">
        <v>0</v>
      </c>
      <c r="K338" s="302" t="s">
        <v>59</v>
      </c>
    </row>
    <row r="339" spans="1:9" s="11" customFormat="1" ht="12.75">
      <c r="A339" s="253">
        <v>757</v>
      </c>
      <c r="B339" s="250"/>
      <c r="C339" s="247"/>
      <c r="D339" s="248"/>
      <c r="E339" s="245" t="s">
        <v>40</v>
      </c>
      <c r="F339" s="249">
        <f>SUM(F340)</f>
        <v>1192725.57</v>
      </c>
      <c r="G339" s="249">
        <f>SUM(G340)</f>
        <v>935792.35</v>
      </c>
      <c r="H339" s="224">
        <f>G339*100/F339</f>
        <v>78.45831208263607</v>
      </c>
      <c r="I339" s="231">
        <f>SUM(I340,I342)</f>
        <v>0</v>
      </c>
    </row>
    <row r="340" spans="1:9" s="5" customFormat="1" ht="25.5">
      <c r="A340" s="13"/>
      <c r="B340" s="219">
        <v>75702</v>
      </c>
      <c r="C340" s="4"/>
      <c r="D340" s="4"/>
      <c r="E340" s="120" t="s">
        <v>92</v>
      </c>
      <c r="F340" s="405">
        <f>SUM(F341)</f>
        <v>1192725.57</v>
      </c>
      <c r="G340" s="461">
        <f>SUM(G341)</f>
        <v>935792.35</v>
      </c>
      <c r="H340" s="441">
        <f>G340*100/F340</f>
        <v>78.45831208263607</v>
      </c>
      <c r="I340" s="58">
        <f>SUM(I341)</f>
        <v>0</v>
      </c>
    </row>
    <row r="341" spans="1:9" s="56" customFormat="1" ht="38.25" customHeight="1">
      <c r="A341" s="496"/>
      <c r="B341" s="708"/>
      <c r="C341" s="29"/>
      <c r="D341" s="29"/>
      <c r="E341" s="31" t="s">
        <v>310</v>
      </c>
      <c r="F341" s="196">
        <f>SUM(F346:F347)</f>
        <v>1192725.57</v>
      </c>
      <c r="G341" s="196">
        <f>SUM(G346:G347)</f>
        <v>935792.35</v>
      </c>
      <c r="H341" s="32">
        <f>G341*100/F341</f>
        <v>78.45831208263607</v>
      </c>
      <c r="I341" s="67">
        <f>SUM(I347:I347)</f>
        <v>0</v>
      </c>
    </row>
    <row r="342" spans="1:9" s="5" customFormat="1" ht="12.75">
      <c r="A342" s="15" t="s">
        <v>56</v>
      </c>
      <c r="B342" s="16">
        <v>14</v>
      </c>
      <c r="C342" s="55"/>
      <c r="D342" s="55"/>
      <c r="E342" s="78"/>
      <c r="F342" s="55"/>
      <c r="G342" s="77"/>
      <c r="H342" s="79" t="s">
        <v>59</v>
      </c>
      <c r="I342" s="77"/>
    </row>
    <row r="343" spans="1:9" s="35" customFormat="1" ht="13.5" thickBot="1">
      <c r="A343" s="15"/>
      <c r="B343" s="16"/>
      <c r="C343" s="55"/>
      <c r="D343" s="55"/>
      <c r="E343" s="78"/>
      <c r="F343" s="55"/>
      <c r="G343" s="77"/>
      <c r="H343" s="79"/>
      <c r="I343" s="77"/>
    </row>
    <row r="344" spans="1:9" s="35" customFormat="1" ht="13.5" thickBot="1">
      <c r="A344" s="19" t="s">
        <v>26</v>
      </c>
      <c r="B344" s="20" t="s">
        <v>52</v>
      </c>
      <c r="C344" s="716" t="s">
        <v>36</v>
      </c>
      <c r="D344" s="717"/>
      <c r="E344" s="21" t="s">
        <v>25</v>
      </c>
      <c r="F344" s="20" t="s">
        <v>60</v>
      </c>
      <c r="G344" s="353" t="s">
        <v>61</v>
      </c>
      <c r="H344" s="22" t="s">
        <v>62</v>
      </c>
      <c r="I344" s="190" t="s">
        <v>66</v>
      </c>
    </row>
    <row r="345" spans="1:9" s="56" customFormat="1" ht="12.75">
      <c r="A345" s="62"/>
      <c r="B345" s="63"/>
      <c r="C345" s="38"/>
      <c r="D345" s="38"/>
      <c r="E345" s="39" t="s">
        <v>63</v>
      </c>
      <c r="F345" s="40"/>
      <c r="G345" s="109"/>
      <c r="H345" s="49" t="s">
        <v>59</v>
      </c>
      <c r="I345" s="48"/>
    </row>
    <row r="346" spans="1:9" s="56" customFormat="1" ht="25.5" hidden="1">
      <c r="A346" s="62"/>
      <c r="B346" s="36"/>
      <c r="C346" s="69"/>
      <c r="D346" s="70">
        <v>8090</v>
      </c>
      <c r="E346" s="71" t="s">
        <v>209</v>
      </c>
      <c r="F346" s="181">
        <v>0</v>
      </c>
      <c r="G346" s="462">
        <v>0</v>
      </c>
      <c r="H346" s="96" t="e">
        <f>G346*100/F346</f>
        <v>#DIV/0!</v>
      </c>
      <c r="I346" s="163">
        <v>0</v>
      </c>
    </row>
    <row r="347" spans="1:9" s="56" customFormat="1" ht="39" thickBot="1">
      <c r="A347" s="536"/>
      <c r="B347" s="218"/>
      <c r="C347" s="350"/>
      <c r="D347" s="110">
        <v>8110</v>
      </c>
      <c r="E347" s="111" t="s">
        <v>180</v>
      </c>
      <c r="F347" s="522">
        <v>1192725.57</v>
      </c>
      <c r="G347" s="523">
        <v>935792.35</v>
      </c>
      <c r="H347" s="615">
        <f>G347*100/F347</f>
        <v>78.45831208263607</v>
      </c>
      <c r="I347" s="627">
        <v>0</v>
      </c>
    </row>
    <row r="348" spans="1:9" s="35" customFormat="1" ht="12.75">
      <c r="A348" s="240">
        <v>758</v>
      </c>
      <c r="B348" s="250"/>
      <c r="C348" s="227"/>
      <c r="D348" s="228"/>
      <c r="E348" s="229" t="s">
        <v>31</v>
      </c>
      <c r="F348" s="251">
        <f>SUM(F349)</f>
        <v>454500</v>
      </c>
      <c r="G348" s="251">
        <f>SUM(G349)</f>
        <v>0</v>
      </c>
      <c r="H348" s="626">
        <f>G348*100/F348</f>
        <v>0</v>
      </c>
      <c r="I348" s="231">
        <f>SUM(I349)</f>
        <v>0</v>
      </c>
    </row>
    <row r="349" spans="1:10" s="44" customFormat="1" ht="12.75">
      <c r="A349" s="14"/>
      <c r="B349" s="91">
        <v>75818</v>
      </c>
      <c r="C349" s="2"/>
      <c r="D349" s="3"/>
      <c r="E349" s="25" t="s">
        <v>16</v>
      </c>
      <c r="F349" s="57">
        <f>SUM(F350)</f>
        <v>454500</v>
      </c>
      <c r="G349" s="27">
        <v>0</v>
      </c>
      <c r="H349" s="542">
        <f>G349*100/F349</f>
        <v>0</v>
      </c>
      <c r="I349" s="27">
        <v>0</v>
      </c>
      <c r="J349" s="43"/>
    </row>
    <row r="350" spans="1:10" s="44" customFormat="1" ht="12.75">
      <c r="A350" s="28"/>
      <c r="B350" s="80"/>
      <c r="C350" s="30"/>
      <c r="D350" s="29"/>
      <c r="E350" s="31" t="s">
        <v>57</v>
      </c>
      <c r="F350" s="61">
        <f>SUM(F352)</f>
        <v>454500</v>
      </c>
      <c r="G350" s="109">
        <v>0</v>
      </c>
      <c r="H350" s="339">
        <f>G350*100/F350</f>
        <v>0</v>
      </c>
      <c r="I350" s="33">
        <v>0</v>
      </c>
      <c r="J350" s="43"/>
    </row>
    <row r="351" spans="1:9" s="56" customFormat="1" ht="12.75">
      <c r="A351" s="62"/>
      <c r="B351" s="63"/>
      <c r="C351" s="38"/>
      <c r="D351" s="38"/>
      <c r="E351" s="39" t="s">
        <v>63</v>
      </c>
      <c r="F351" s="40"/>
      <c r="G351" s="154"/>
      <c r="H351" s="603" t="s">
        <v>59</v>
      </c>
      <c r="I351" s="48"/>
    </row>
    <row r="352" spans="1:9" s="56" customFormat="1" ht="12.75">
      <c r="A352" s="62"/>
      <c r="B352" s="62"/>
      <c r="C352" s="165"/>
      <c r="D352" s="156">
        <v>4810</v>
      </c>
      <c r="E352" s="183" t="s">
        <v>181</v>
      </c>
      <c r="F352" s="508">
        <v>454500</v>
      </c>
      <c r="G352" s="444">
        <v>0</v>
      </c>
      <c r="H352" s="603">
        <f>G352*100/F352</f>
        <v>0</v>
      </c>
      <c r="I352" s="125">
        <v>0</v>
      </c>
    </row>
    <row r="353" spans="1:10" s="18" customFormat="1" ht="26.25" thickBot="1">
      <c r="A353" s="491"/>
      <c r="B353" s="217"/>
      <c r="C353" s="217"/>
      <c r="D353" s="662"/>
      <c r="E353" s="663" t="s">
        <v>182</v>
      </c>
      <c r="F353" s="664" t="s">
        <v>59</v>
      </c>
      <c r="G353" s="665" t="s">
        <v>59</v>
      </c>
      <c r="H353" s="666" t="s">
        <v>59</v>
      </c>
      <c r="I353" s="413" t="s">
        <v>59</v>
      </c>
      <c r="J353" s="17"/>
    </row>
    <row r="354" spans="1:11" s="35" customFormat="1" ht="12.75">
      <c r="A354" s="226">
        <v>801</v>
      </c>
      <c r="B354" s="227"/>
      <c r="C354" s="227"/>
      <c r="D354" s="228"/>
      <c r="E354" s="229" t="s">
        <v>9</v>
      </c>
      <c r="F354" s="252">
        <f>SUM(F355,F395,F412,F462,F470,F482,F494,F525,F533,F541,F548)</f>
        <v>43627982.720000006</v>
      </c>
      <c r="G354" s="252">
        <f>SUM(G355,G395,G412,G462,G470,G482,G494,G525,G533,G541,G548)</f>
        <v>40174126.23000002</v>
      </c>
      <c r="H354" s="490">
        <f>G354*100/F354</f>
        <v>92.08339172552054</v>
      </c>
      <c r="I354" s="252">
        <f>SUM(I355,I395,I412,I462,I470,I482,I494,I525,I533,I541,I548)</f>
        <v>2835781.5200000005</v>
      </c>
      <c r="J354" s="34"/>
      <c r="K354" s="312" t="s">
        <v>59</v>
      </c>
    </row>
    <row r="355" spans="1:11" s="35" customFormat="1" ht="12.75">
      <c r="A355" s="14"/>
      <c r="B355" s="197">
        <v>80101</v>
      </c>
      <c r="C355" s="2"/>
      <c r="D355" s="3"/>
      <c r="E355" s="25" t="s">
        <v>35</v>
      </c>
      <c r="F355" s="84">
        <f>SUM(F356,F385)</f>
        <v>24727635.55</v>
      </c>
      <c r="G355" s="436">
        <f>SUM(G356,G385)</f>
        <v>23845096.90000001</v>
      </c>
      <c r="H355" s="26">
        <f>G355*100/F355</f>
        <v>96.43096223973589</v>
      </c>
      <c r="I355" s="27">
        <f>SUM(I356,I385,)</f>
        <v>1963259.1400000001</v>
      </c>
      <c r="J355" s="34"/>
      <c r="K355" s="312" t="s">
        <v>59</v>
      </c>
    </row>
    <row r="356" spans="1:9" s="129" customFormat="1" ht="38.25">
      <c r="A356" s="28"/>
      <c r="B356" s="204"/>
      <c r="C356" s="29"/>
      <c r="D356" s="29"/>
      <c r="E356" s="31" t="s">
        <v>71</v>
      </c>
      <c r="F356" s="126">
        <f>SUM(F358:F380,F381:F384,)</f>
        <v>22114785.55</v>
      </c>
      <c r="G356" s="126">
        <f>SUM(G358:G380,G381:G384,)</f>
        <v>21917410.87000001</v>
      </c>
      <c r="H356" s="128">
        <f>G356*100/F356</f>
        <v>99.10749900986495</v>
      </c>
      <c r="I356" s="127">
        <f>SUM(I358:I380,I381:I384,)</f>
        <v>1963259.1400000001</v>
      </c>
    </row>
    <row r="357" spans="1:9" s="129" customFormat="1" ht="12.75">
      <c r="A357" s="130"/>
      <c r="B357" s="301"/>
      <c r="C357" s="171"/>
      <c r="D357" s="171"/>
      <c r="E357" s="71" t="s">
        <v>63</v>
      </c>
      <c r="F357" s="343"/>
      <c r="G357" s="109"/>
      <c r="H357" s="134" t="s">
        <v>59</v>
      </c>
      <c r="I357" s="133"/>
    </row>
    <row r="358" spans="1:11" s="129" customFormat="1" ht="38.25">
      <c r="A358" s="36"/>
      <c r="B358" s="36"/>
      <c r="C358" s="64"/>
      <c r="D358" s="72">
        <v>3020</v>
      </c>
      <c r="E358" s="31" t="s">
        <v>183</v>
      </c>
      <c r="F358" s="104">
        <v>529821.76</v>
      </c>
      <c r="G358" s="109">
        <v>512291.89</v>
      </c>
      <c r="H358" s="32">
        <f aca="true" t="shared" si="12" ref="H358:H363">G358*100/F358</f>
        <v>96.69136465818241</v>
      </c>
      <c r="I358" s="33">
        <v>7129.15</v>
      </c>
      <c r="K358" s="302" t="s">
        <v>59</v>
      </c>
    </row>
    <row r="359" spans="1:9" s="129" customFormat="1" ht="12.75">
      <c r="A359" s="36"/>
      <c r="B359" s="81"/>
      <c r="C359" s="64"/>
      <c r="D359" s="72">
        <v>3240</v>
      </c>
      <c r="E359" s="31" t="s">
        <v>184</v>
      </c>
      <c r="F359" s="104">
        <v>17500</v>
      </c>
      <c r="G359" s="109">
        <v>16800</v>
      </c>
      <c r="H359" s="32">
        <f t="shared" si="12"/>
        <v>96</v>
      </c>
      <c r="I359" s="33">
        <v>0</v>
      </c>
    </row>
    <row r="360" spans="1:10" s="35" customFormat="1" ht="12.75">
      <c r="A360" s="323"/>
      <c r="B360" s="206"/>
      <c r="C360" s="136"/>
      <c r="D360" s="72">
        <v>4010</v>
      </c>
      <c r="E360" s="31" t="s">
        <v>165</v>
      </c>
      <c r="F360" s="137">
        <v>14462758</v>
      </c>
      <c r="G360" s="109">
        <v>14399042.97</v>
      </c>
      <c r="H360" s="128">
        <f t="shared" si="12"/>
        <v>99.55945449685323</v>
      </c>
      <c r="I360" s="127">
        <v>463388.6</v>
      </c>
      <c r="J360" s="34"/>
    </row>
    <row r="361" spans="1:9" s="129" customFormat="1" ht="12.75">
      <c r="A361" s="130"/>
      <c r="B361" s="170"/>
      <c r="C361" s="139"/>
      <c r="D361" s="72">
        <v>4040</v>
      </c>
      <c r="E361" s="31" t="s">
        <v>173</v>
      </c>
      <c r="F361" s="140">
        <v>1120303.24</v>
      </c>
      <c r="G361" s="109">
        <v>1120096.76</v>
      </c>
      <c r="H361" s="128">
        <f t="shared" si="12"/>
        <v>99.98156927583285</v>
      </c>
      <c r="I361" s="127">
        <v>1075637.62</v>
      </c>
    </row>
    <row r="362" spans="1:10" s="35" customFormat="1" ht="12.75">
      <c r="A362" s="138"/>
      <c r="B362" s="130"/>
      <c r="C362" s="139"/>
      <c r="D362" s="72">
        <v>4110</v>
      </c>
      <c r="E362" s="31" t="s">
        <v>166</v>
      </c>
      <c r="F362" s="140">
        <v>2581928</v>
      </c>
      <c r="G362" s="180">
        <v>2562861.3</v>
      </c>
      <c r="H362" s="128">
        <f t="shared" si="12"/>
        <v>99.26153246721054</v>
      </c>
      <c r="I362" s="127">
        <v>362861.29</v>
      </c>
      <c r="J362" s="34"/>
    </row>
    <row r="363" spans="1:10" s="35" customFormat="1" ht="12.75">
      <c r="A363" s="138"/>
      <c r="B363" s="130"/>
      <c r="C363" s="139"/>
      <c r="D363" s="72">
        <v>4120</v>
      </c>
      <c r="E363" s="31" t="s">
        <v>167</v>
      </c>
      <c r="F363" s="140">
        <v>280915</v>
      </c>
      <c r="G363" s="109">
        <v>271116.92</v>
      </c>
      <c r="H363" s="128">
        <f t="shared" si="12"/>
        <v>96.51208372639411</v>
      </c>
      <c r="I363" s="127">
        <v>43287.41</v>
      </c>
      <c r="J363" s="34"/>
    </row>
    <row r="364" spans="1:10" s="35" customFormat="1" ht="12.75">
      <c r="A364" s="36"/>
      <c r="B364" s="81"/>
      <c r="C364" s="64"/>
      <c r="D364" s="72">
        <v>4140</v>
      </c>
      <c r="E364" s="31" t="s">
        <v>125</v>
      </c>
      <c r="F364" s="47">
        <v>15740</v>
      </c>
      <c r="G364" s="109">
        <v>14970</v>
      </c>
      <c r="H364" s="32">
        <f aca="true" t="shared" si="13" ref="H364:H385">G364*100/F364</f>
        <v>95.10800508259213</v>
      </c>
      <c r="I364" s="33">
        <v>665</v>
      </c>
      <c r="J364" s="34"/>
    </row>
    <row r="365" spans="1:10" s="35" customFormat="1" ht="12.75">
      <c r="A365" s="138"/>
      <c r="B365" s="130"/>
      <c r="C365" s="139"/>
      <c r="D365" s="72">
        <v>4170</v>
      </c>
      <c r="E365" s="31" t="s">
        <v>185</v>
      </c>
      <c r="F365" s="140">
        <v>34754</v>
      </c>
      <c r="G365" s="109">
        <v>33201.37</v>
      </c>
      <c r="H365" s="128">
        <f t="shared" si="13"/>
        <v>95.53251424296485</v>
      </c>
      <c r="I365" s="109">
        <v>358.8</v>
      </c>
      <c r="J365" s="34"/>
    </row>
    <row r="366" spans="1:10" s="35" customFormat="1" ht="12.75">
      <c r="A366" s="130"/>
      <c r="B366" s="170"/>
      <c r="C366" s="139"/>
      <c r="D366" s="72">
        <v>4190</v>
      </c>
      <c r="E366" s="31" t="s">
        <v>164</v>
      </c>
      <c r="F366" s="142">
        <v>150</v>
      </c>
      <c r="G366" s="109">
        <v>139.3</v>
      </c>
      <c r="H366" s="128">
        <f>G366*100/F366</f>
        <v>92.86666666666667</v>
      </c>
      <c r="I366" s="109">
        <v>0</v>
      </c>
      <c r="J366" s="34"/>
    </row>
    <row r="367" spans="1:10" s="35" customFormat="1" ht="12.75">
      <c r="A367" s="36"/>
      <c r="B367" s="81"/>
      <c r="C367" s="64"/>
      <c r="D367" s="72">
        <v>4210</v>
      </c>
      <c r="E367" s="31" t="s">
        <v>112</v>
      </c>
      <c r="F367" s="47">
        <v>450055.04</v>
      </c>
      <c r="G367" s="109">
        <v>432512.32</v>
      </c>
      <c r="H367" s="32">
        <f t="shared" si="13"/>
        <v>96.10209453492622</v>
      </c>
      <c r="I367" s="33">
        <v>0</v>
      </c>
      <c r="J367" s="34"/>
    </row>
    <row r="368" spans="1:10" s="35" customFormat="1" ht="12.75">
      <c r="A368" s="36"/>
      <c r="B368" s="81"/>
      <c r="C368" s="64"/>
      <c r="D368" s="72">
        <v>4240</v>
      </c>
      <c r="E368" s="31" t="s">
        <v>127</v>
      </c>
      <c r="F368" s="47">
        <v>204769</v>
      </c>
      <c r="G368" s="109">
        <v>188818.53</v>
      </c>
      <c r="H368" s="32">
        <f t="shared" si="13"/>
        <v>92.21050549643745</v>
      </c>
      <c r="I368" s="33">
        <v>0</v>
      </c>
      <c r="J368" s="34"/>
    </row>
    <row r="369" spans="1:10" s="35" customFormat="1" ht="12.75">
      <c r="A369" s="36"/>
      <c r="B369" s="81"/>
      <c r="C369" s="69"/>
      <c r="D369" s="72">
        <v>4260</v>
      </c>
      <c r="E369" s="31" t="s">
        <v>116</v>
      </c>
      <c r="F369" s="47">
        <v>746984</v>
      </c>
      <c r="G369" s="109">
        <v>724429.75</v>
      </c>
      <c r="H369" s="32">
        <f t="shared" si="13"/>
        <v>96.9806247523374</v>
      </c>
      <c r="I369" s="33">
        <v>9931.27</v>
      </c>
      <c r="J369" s="34"/>
    </row>
    <row r="370" spans="1:10" s="35" customFormat="1" ht="12.75">
      <c r="A370" s="36"/>
      <c r="B370" s="81"/>
      <c r="C370" s="64"/>
      <c r="D370" s="72">
        <v>4270</v>
      </c>
      <c r="E370" s="31" t="s">
        <v>113</v>
      </c>
      <c r="F370" s="47">
        <v>253540</v>
      </c>
      <c r="G370" s="109">
        <v>248346.85</v>
      </c>
      <c r="H370" s="32">
        <f>G370*100/F370</f>
        <v>97.95174331466436</v>
      </c>
      <c r="I370" s="33">
        <v>0</v>
      </c>
      <c r="J370" s="34"/>
    </row>
    <row r="371" spans="1:10" s="35" customFormat="1" ht="12.75">
      <c r="A371" s="75"/>
      <c r="B371" s="342"/>
      <c r="C371" s="64"/>
      <c r="D371" s="72">
        <v>4280</v>
      </c>
      <c r="E371" s="31" t="s">
        <v>114</v>
      </c>
      <c r="F371" s="47">
        <v>12088</v>
      </c>
      <c r="G371" s="109">
        <v>10041.5</v>
      </c>
      <c r="H371" s="32">
        <f>G371*100/F371</f>
        <v>83.06998676373263</v>
      </c>
      <c r="I371" s="33">
        <v>0</v>
      </c>
      <c r="J371" s="34"/>
    </row>
    <row r="372" spans="1:12" s="56" customFormat="1" ht="18.75" customHeight="1">
      <c r="A372" s="15" t="s">
        <v>56</v>
      </c>
      <c r="B372" s="16">
        <v>15</v>
      </c>
      <c r="C372" s="55"/>
      <c r="D372" s="55"/>
      <c r="E372" s="78"/>
      <c r="F372" s="55"/>
      <c r="G372" s="418"/>
      <c r="H372" s="79" t="s">
        <v>59</v>
      </c>
      <c r="I372" s="77"/>
      <c r="K372" s="371" t="s">
        <v>59</v>
      </c>
      <c r="L372" s="338" t="s">
        <v>59</v>
      </c>
    </row>
    <row r="373" spans="1:9" s="56" customFormat="1" ht="13.5" thickBot="1">
      <c r="A373" s="15"/>
      <c r="B373" s="16"/>
      <c r="C373" s="55"/>
      <c r="D373" s="55"/>
      <c r="E373" s="78"/>
      <c r="F373" s="55"/>
      <c r="G373" s="418"/>
      <c r="H373" s="79"/>
      <c r="I373" s="77"/>
    </row>
    <row r="374" spans="1:13" s="44" customFormat="1" ht="13.5" thickBot="1">
      <c r="A374" s="19" t="s">
        <v>26</v>
      </c>
      <c r="B374" s="20" t="s">
        <v>52</v>
      </c>
      <c r="C374" s="716" t="s">
        <v>36</v>
      </c>
      <c r="D374" s="717"/>
      <c r="E374" s="21" t="s">
        <v>25</v>
      </c>
      <c r="F374" s="20" t="s">
        <v>60</v>
      </c>
      <c r="G374" s="353" t="s">
        <v>61</v>
      </c>
      <c r="H374" s="22" t="s">
        <v>62</v>
      </c>
      <c r="I374" s="190" t="s">
        <v>66</v>
      </c>
      <c r="K374" s="311" t="s">
        <v>59</v>
      </c>
      <c r="L374" s="311" t="s">
        <v>59</v>
      </c>
      <c r="M374" s="398" t="s">
        <v>59</v>
      </c>
    </row>
    <row r="375" spans="1:10" s="35" customFormat="1" ht="12.75">
      <c r="A375" s="36"/>
      <c r="B375" s="81"/>
      <c r="C375" s="64"/>
      <c r="D375" s="72">
        <v>4300</v>
      </c>
      <c r="E375" s="31" t="s">
        <v>115</v>
      </c>
      <c r="F375" s="47">
        <v>261623</v>
      </c>
      <c r="G375" s="109">
        <v>251933.2</v>
      </c>
      <c r="H375" s="32">
        <f>G375*100/F375</f>
        <v>96.2962736456657</v>
      </c>
      <c r="I375" s="33">
        <v>0</v>
      </c>
      <c r="J375" s="34"/>
    </row>
    <row r="376" spans="1:10" s="35" customFormat="1" ht="12.75">
      <c r="A376" s="36"/>
      <c r="B376" s="81"/>
      <c r="C376" s="64"/>
      <c r="D376" s="72">
        <v>4360</v>
      </c>
      <c r="E376" s="31" t="s">
        <v>153</v>
      </c>
      <c r="F376" s="47">
        <v>47950</v>
      </c>
      <c r="G376" s="109">
        <v>45333.34</v>
      </c>
      <c r="H376" s="32">
        <f t="shared" si="13"/>
        <v>94.54294056308655</v>
      </c>
      <c r="I376" s="33">
        <v>0</v>
      </c>
      <c r="J376" s="34"/>
    </row>
    <row r="377" spans="1:10" s="35" customFormat="1" ht="25.5">
      <c r="A377" s="36"/>
      <c r="B377" s="81"/>
      <c r="C377" s="64"/>
      <c r="D377" s="72">
        <v>4400</v>
      </c>
      <c r="E377" s="31" t="s">
        <v>117</v>
      </c>
      <c r="F377" s="47">
        <v>55097</v>
      </c>
      <c r="G377" s="109">
        <v>53919</v>
      </c>
      <c r="H377" s="32">
        <f t="shared" si="13"/>
        <v>97.86195255640052</v>
      </c>
      <c r="I377" s="33">
        <v>0</v>
      </c>
      <c r="J377" s="34"/>
    </row>
    <row r="378" spans="1:10" s="35" customFormat="1" ht="12.75">
      <c r="A378" s="62"/>
      <c r="B378" s="36"/>
      <c r="C378" s="64"/>
      <c r="D378" s="72">
        <v>4410</v>
      </c>
      <c r="E378" s="31" t="s">
        <v>118</v>
      </c>
      <c r="F378" s="47">
        <v>7768</v>
      </c>
      <c r="G378" s="109">
        <v>3747.77</v>
      </c>
      <c r="H378" s="32">
        <f t="shared" si="13"/>
        <v>48.246266735324404</v>
      </c>
      <c r="I378" s="33">
        <v>0</v>
      </c>
      <c r="J378" s="34"/>
    </row>
    <row r="379" spans="1:9" s="56" customFormat="1" ht="12.75">
      <c r="A379" s="62"/>
      <c r="B379" s="36"/>
      <c r="C379" s="64"/>
      <c r="D379" s="72">
        <v>4430</v>
      </c>
      <c r="E379" s="31" t="s">
        <v>120</v>
      </c>
      <c r="F379" s="47">
        <v>19144</v>
      </c>
      <c r="G379" s="109">
        <v>19054.5</v>
      </c>
      <c r="H379" s="32">
        <f t="shared" si="13"/>
        <v>99.53249059757627</v>
      </c>
      <c r="I379" s="33">
        <v>0</v>
      </c>
    </row>
    <row r="380" spans="1:9" s="56" customFormat="1" ht="12.75">
      <c r="A380" s="62"/>
      <c r="B380" s="36"/>
      <c r="C380" s="64"/>
      <c r="D380" s="72">
        <v>4440</v>
      </c>
      <c r="E380" s="31" t="s">
        <v>121</v>
      </c>
      <c r="F380" s="47">
        <v>932005.51</v>
      </c>
      <c r="G380" s="109">
        <v>932005.51</v>
      </c>
      <c r="H380" s="32">
        <f t="shared" si="13"/>
        <v>100</v>
      </c>
      <c r="I380" s="33">
        <v>0</v>
      </c>
    </row>
    <row r="381" spans="1:10" s="18" customFormat="1" ht="12.75">
      <c r="A381" s="36"/>
      <c r="B381" s="81"/>
      <c r="C381" s="69"/>
      <c r="D381" s="72">
        <v>4480</v>
      </c>
      <c r="E381" s="31" t="s">
        <v>128</v>
      </c>
      <c r="F381" s="47">
        <v>1073</v>
      </c>
      <c r="G381" s="109">
        <v>662</v>
      </c>
      <c r="H381" s="32">
        <f>G381*100/F381</f>
        <v>61.69617893755825</v>
      </c>
      <c r="I381" s="33">
        <v>0</v>
      </c>
      <c r="J381" s="17"/>
    </row>
    <row r="382" spans="1:10" s="18" customFormat="1" ht="25.5">
      <c r="A382" s="36"/>
      <c r="B382" s="81"/>
      <c r="C382" s="64"/>
      <c r="D382" s="72">
        <v>4520</v>
      </c>
      <c r="E382" s="31" t="s">
        <v>123</v>
      </c>
      <c r="F382" s="47">
        <v>58649</v>
      </c>
      <c r="G382" s="109">
        <v>58540.6</v>
      </c>
      <c r="H382" s="32">
        <f>G382*100/F382</f>
        <v>99.81517161417926</v>
      </c>
      <c r="I382" s="33">
        <v>0</v>
      </c>
      <c r="J382" s="17"/>
    </row>
    <row r="383" spans="1:10" s="18" customFormat="1" ht="12.75">
      <c r="A383" s="36"/>
      <c r="B383" s="81"/>
      <c r="C383" s="64"/>
      <c r="D383" s="72">
        <v>4610</v>
      </c>
      <c r="E383" s="31" t="s">
        <v>122</v>
      </c>
      <c r="F383" s="47">
        <v>1100</v>
      </c>
      <c r="G383" s="109">
        <v>1050</v>
      </c>
      <c r="H383" s="32">
        <f>G383*100/F383</f>
        <v>95.45454545454545</v>
      </c>
      <c r="I383" s="33">
        <v>0</v>
      </c>
      <c r="J383" s="17"/>
    </row>
    <row r="384" spans="1:9" s="5" customFormat="1" ht="25.5">
      <c r="A384" s="36"/>
      <c r="B384" s="342"/>
      <c r="C384" s="64"/>
      <c r="D384" s="72">
        <v>4700</v>
      </c>
      <c r="E384" s="31" t="s">
        <v>137</v>
      </c>
      <c r="F384" s="47">
        <v>19070</v>
      </c>
      <c r="G384" s="109">
        <v>16495.49</v>
      </c>
      <c r="H384" s="32">
        <f>G384*100/F384</f>
        <v>86.49968536969062</v>
      </c>
      <c r="I384" s="33">
        <v>0</v>
      </c>
    </row>
    <row r="385" spans="1:9" s="5" customFormat="1" ht="12.75">
      <c r="A385" s="130"/>
      <c r="B385" s="170"/>
      <c r="C385" s="139"/>
      <c r="D385" s="139"/>
      <c r="E385" s="31" t="s">
        <v>11</v>
      </c>
      <c r="F385" s="47">
        <f>SUM(F387)</f>
        <v>2612850</v>
      </c>
      <c r="G385" s="47">
        <f>SUM(G387)</f>
        <v>1927686.03</v>
      </c>
      <c r="H385" s="32">
        <f t="shared" si="13"/>
        <v>73.7771410528733</v>
      </c>
      <c r="I385" s="33">
        <f>SUM(I387)</f>
        <v>0</v>
      </c>
    </row>
    <row r="386" spans="1:11" s="129" customFormat="1" ht="12.75">
      <c r="A386" s="62"/>
      <c r="B386" s="63"/>
      <c r="C386" s="69"/>
      <c r="D386" s="69"/>
      <c r="E386" s="71" t="s">
        <v>63</v>
      </c>
      <c r="F386" s="198"/>
      <c r="G386" s="109"/>
      <c r="H386" s="32" t="s">
        <v>59</v>
      </c>
      <c r="I386" s="33"/>
      <c r="K386" s="381">
        <f>SUM(F395:F421)</f>
        <v>22882640.630000003</v>
      </c>
    </row>
    <row r="387" spans="1:9" s="129" customFormat="1" ht="12.75">
      <c r="A387" s="296"/>
      <c r="B387" s="207"/>
      <c r="C387" s="476"/>
      <c r="D387" s="477">
        <v>6050</v>
      </c>
      <c r="E387" s="66" t="s">
        <v>169</v>
      </c>
      <c r="F387" s="385">
        <v>2612850</v>
      </c>
      <c r="G387" s="109">
        <v>1927686.03</v>
      </c>
      <c r="H387" s="96">
        <f>G387*100/F387</f>
        <v>73.7771410528733</v>
      </c>
      <c r="I387" s="67">
        <v>0</v>
      </c>
    </row>
    <row r="388" spans="1:11" s="129" customFormat="1" ht="12.75">
      <c r="A388" s="62"/>
      <c r="B388" s="62"/>
      <c r="C388" s="165"/>
      <c r="D388" s="341"/>
      <c r="E388" s="534" t="s">
        <v>63</v>
      </c>
      <c r="F388" s="198"/>
      <c r="G388" s="180"/>
      <c r="H388" s="32" t="s">
        <v>59</v>
      </c>
      <c r="I388" s="33"/>
      <c r="K388" s="381">
        <f>SUM(F397:F424)</f>
        <v>26477139.000000004</v>
      </c>
    </row>
    <row r="389" spans="1:11" s="35" customFormat="1" ht="25.5">
      <c r="A389" s="296"/>
      <c r="B389" s="296"/>
      <c r="C389" s="296"/>
      <c r="D389" s="320"/>
      <c r="E389" s="475" t="s">
        <v>256</v>
      </c>
      <c r="F389" s="344"/>
      <c r="G389" s="45">
        <v>1727589.86</v>
      </c>
      <c r="H389" s="352"/>
      <c r="I389" s="212">
        <v>0</v>
      </c>
      <c r="J389" s="34"/>
      <c r="K389" s="312">
        <f>SUM(G389:G394)</f>
        <v>1927686.03</v>
      </c>
    </row>
    <row r="390" spans="1:11" s="35" customFormat="1" ht="12.75">
      <c r="A390" s="296"/>
      <c r="B390" s="296"/>
      <c r="C390" s="296"/>
      <c r="D390" s="320"/>
      <c r="E390" s="475" t="s">
        <v>311</v>
      </c>
      <c r="F390" s="344"/>
      <c r="G390" s="45">
        <v>25000</v>
      </c>
      <c r="H390" s="352"/>
      <c r="I390" s="212">
        <v>0</v>
      </c>
      <c r="J390" s="34"/>
      <c r="K390" s="312"/>
    </row>
    <row r="391" spans="1:11" s="35" customFormat="1" ht="15.75" customHeight="1">
      <c r="A391" s="296"/>
      <c r="B391" s="296"/>
      <c r="C391" s="296"/>
      <c r="D391" s="320"/>
      <c r="E391" s="475" t="s">
        <v>364</v>
      </c>
      <c r="F391" s="344"/>
      <c r="G391" s="45">
        <v>0</v>
      </c>
      <c r="H391" s="352"/>
      <c r="I391" s="212">
        <v>0</v>
      </c>
      <c r="J391" s="34"/>
      <c r="K391" s="312"/>
    </row>
    <row r="392" spans="1:11" s="35" customFormat="1" ht="25.5">
      <c r="A392" s="207"/>
      <c r="B392" s="297"/>
      <c r="C392" s="296"/>
      <c r="D392" s="320"/>
      <c r="E392" s="475" t="s">
        <v>312</v>
      </c>
      <c r="F392" s="344"/>
      <c r="G392" s="45">
        <v>137335.17</v>
      </c>
      <c r="H392" s="352"/>
      <c r="I392" s="212">
        <v>0</v>
      </c>
      <c r="J392" s="34"/>
      <c r="K392" s="312"/>
    </row>
    <row r="393" spans="1:11" s="35" customFormat="1" ht="38.25">
      <c r="A393" s="296"/>
      <c r="B393" s="296"/>
      <c r="C393" s="474"/>
      <c r="D393" s="348"/>
      <c r="E393" s="475" t="s">
        <v>313</v>
      </c>
      <c r="F393" s="344"/>
      <c r="G393" s="45">
        <v>24600</v>
      </c>
      <c r="H393" s="352"/>
      <c r="I393" s="212">
        <v>0</v>
      </c>
      <c r="J393" s="34"/>
      <c r="K393" s="338" t="s">
        <v>59</v>
      </c>
    </row>
    <row r="394" spans="1:11" s="35" customFormat="1" ht="12.75">
      <c r="A394" s="296"/>
      <c r="B394" s="290"/>
      <c r="C394" s="438"/>
      <c r="D394" s="348"/>
      <c r="E394" s="475" t="s">
        <v>365</v>
      </c>
      <c r="F394" s="344"/>
      <c r="G394" s="45">
        <v>13161</v>
      </c>
      <c r="H394" s="352"/>
      <c r="I394" s="212">
        <v>0</v>
      </c>
      <c r="J394" s="34"/>
      <c r="K394" s="338" t="s">
        <v>59</v>
      </c>
    </row>
    <row r="395" spans="1:9" s="129" customFormat="1" ht="12.75">
      <c r="A395" s="13"/>
      <c r="B395" s="91">
        <v>80103</v>
      </c>
      <c r="C395" s="8"/>
      <c r="D395" s="9"/>
      <c r="E395" s="25" t="s">
        <v>19</v>
      </c>
      <c r="F395" s="178">
        <f>SUM(F396)</f>
        <v>789183</v>
      </c>
      <c r="G395" s="453">
        <f>SUM(G396)</f>
        <v>771678.0999999999</v>
      </c>
      <c r="H395" s="26">
        <f>G395*100/F395</f>
        <v>97.7818959607594</v>
      </c>
      <c r="I395" s="27">
        <f>SUM(I396)</f>
        <v>60788.369999999995</v>
      </c>
    </row>
    <row r="396" spans="1:11" s="129" customFormat="1" ht="38.25">
      <c r="A396" s="108"/>
      <c r="B396" s="121"/>
      <c r="C396" s="30"/>
      <c r="D396" s="29"/>
      <c r="E396" s="31" t="s">
        <v>72</v>
      </c>
      <c r="F396" s="142">
        <f>SUM(F401,F403:F405,F406:F411)</f>
        <v>789183</v>
      </c>
      <c r="G396" s="142">
        <f>SUM(G401,G403:G405,G406:G411)</f>
        <v>771678.0999999999</v>
      </c>
      <c r="H396" s="337">
        <f>G396*100/F396</f>
        <v>97.7818959607594</v>
      </c>
      <c r="I396" s="470">
        <f>SUM(I401,I403:I405,I406:I411)</f>
        <v>60788.369999999995</v>
      </c>
      <c r="K396" s="302" t="s">
        <v>59</v>
      </c>
    </row>
    <row r="397" spans="1:9" s="129" customFormat="1" ht="12.75">
      <c r="A397" s="693"/>
      <c r="B397" s="709"/>
      <c r="C397" s="171"/>
      <c r="D397" s="171"/>
      <c r="E397" s="71" t="s">
        <v>63</v>
      </c>
      <c r="F397" s="364"/>
      <c r="G397" s="109"/>
      <c r="H397" s="128" t="s">
        <v>59</v>
      </c>
      <c r="I397" s="127"/>
    </row>
    <row r="398" spans="1:9" s="129" customFormat="1" ht="29.25" customHeight="1">
      <c r="A398" s="15" t="s">
        <v>56</v>
      </c>
      <c r="B398" s="16">
        <v>16</v>
      </c>
      <c r="C398" s="55"/>
      <c r="D398" s="55"/>
      <c r="E398" s="78"/>
      <c r="F398" s="55"/>
      <c r="G398" s="418"/>
      <c r="H398" s="79" t="s">
        <v>59</v>
      </c>
      <c r="I398" s="77"/>
    </row>
    <row r="399" spans="1:9" s="129" customFormat="1" ht="13.5" thickBot="1">
      <c r="A399" s="15"/>
      <c r="B399" s="16"/>
      <c r="C399" s="55"/>
      <c r="D399" s="55"/>
      <c r="E399" s="78"/>
      <c r="F399" s="55"/>
      <c r="G399" s="418"/>
      <c r="H399" s="79"/>
      <c r="I399" s="77"/>
    </row>
    <row r="400" spans="1:11" s="129" customFormat="1" ht="13.5" thickBot="1">
      <c r="A400" s="19" t="s">
        <v>26</v>
      </c>
      <c r="B400" s="20" t="s">
        <v>52</v>
      </c>
      <c r="C400" s="716" t="s">
        <v>36</v>
      </c>
      <c r="D400" s="717"/>
      <c r="E400" s="21" t="s">
        <v>25</v>
      </c>
      <c r="F400" s="20" t="s">
        <v>60</v>
      </c>
      <c r="G400" s="353" t="s">
        <v>61</v>
      </c>
      <c r="H400" s="22" t="s">
        <v>62</v>
      </c>
      <c r="I400" s="190" t="s">
        <v>66</v>
      </c>
      <c r="K400" s="302" t="s">
        <v>59</v>
      </c>
    </row>
    <row r="401" spans="1:9" s="129" customFormat="1" ht="12.75">
      <c r="A401" s="130"/>
      <c r="B401" s="81"/>
      <c r="C401" s="38"/>
      <c r="D401" s="41">
        <v>2310</v>
      </c>
      <c r="E401" s="39" t="s">
        <v>186</v>
      </c>
      <c r="F401" s="87">
        <v>32500</v>
      </c>
      <c r="G401" s="444">
        <v>26416.07</v>
      </c>
      <c r="H401" s="148">
        <f>G401*100/F401</f>
        <v>81.28021538461539</v>
      </c>
      <c r="I401" s="125">
        <v>0</v>
      </c>
    </row>
    <row r="402" spans="1:11" s="129" customFormat="1" ht="80.25" customHeight="1">
      <c r="A402" s="103"/>
      <c r="B402" s="36"/>
      <c r="C402" s="53"/>
      <c r="D402" s="53"/>
      <c r="E402" s="485" t="s">
        <v>258</v>
      </c>
      <c r="F402" s="52"/>
      <c r="G402" s="445"/>
      <c r="H402" s="68" t="s">
        <v>59</v>
      </c>
      <c r="I402" s="149"/>
      <c r="K402" s="302" t="s">
        <v>59</v>
      </c>
    </row>
    <row r="403" spans="1:9" s="129" customFormat="1" ht="38.25">
      <c r="A403" s="36"/>
      <c r="B403" s="81"/>
      <c r="C403" s="64"/>
      <c r="D403" s="72">
        <v>3020</v>
      </c>
      <c r="E403" s="31" t="s">
        <v>183</v>
      </c>
      <c r="F403" s="104">
        <v>33858</v>
      </c>
      <c r="G403" s="109">
        <v>32741.18</v>
      </c>
      <c r="H403" s="32">
        <f>G403*100/F403</f>
        <v>96.70145903479236</v>
      </c>
      <c r="I403" s="33">
        <v>725.83</v>
      </c>
    </row>
    <row r="404" spans="1:10" s="35" customFormat="1" ht="12.75">
      <c r="A404" s="130"/>
      <c r="B404" s="170"/>
      <c r="C404" s="139"/>
      <c r="D404" s="72">
        <v>4010</v>
      </c>
      <c r="E404" s="31" t="s">
        <v>165</v>
      </c>
      <c r="F404" s="140">
        <v>470500</v>
      </c>
      <c r="G404" s="109">
        <v>467982.75</v>
      </c>
      <c r="H404" s="128">
        <f>G404*100/F404</f>
        <v>99.46498405951115</v>
      </c>
      <c r="I404" s="127">
        <v>10470.4</v>
      </c>
      <c r="J404" s="34"/>
    </row>
    <row r="405" spans="1:10" s="35" customFormat="1" ht="12.75">
      <c r="A405" s="324"/>
      <c r="B405" s="130"/>
      <c r="C405" s="139"/>
      <c r="D405" s="72">
        <v>4040</v>
      </c>
      <c r="E405" s="31" t="s">
        <v>173</v>
      </c>
      <c r="F405" s="144">
        <v>34348</v>
      </c>
      <c r="G405" s="109">
        <v>34342.94</v>
      </c>
      <c r="H405" s="128">
        <f>G405*100/F405</f>
        <v>99.9852684290206</v>
      </c>
      <c r="I405" s="127">
        <v>34876.34</v>
      </c>
      <c r="J405" s="34"/>
    </row>
    <row r="406" spans="1:10" s="35" customFormat="1" ht="12.75">
      <c r="A406" s="130"/>
      <c r="B406" s="170"/>
      <c r="C406" s="139"/>
      <c r="D406" s="72">
        <v>4110</v>
      </c>
      <c r="E406" s="31" t="s">
        <v>166</v>
      </c>
      <c r="F406" s="144">
        <v>83242</v>
      </c>
      <c r="G406" s="109">
        <v>80846.27</v>
      </c>
      <c r="H406" s="128">
        <f aca="true" t="shared" si="14" ref="H406:H413">G406*100/F406</f>
        <v>97.12196967876793</v>
      </c>
      <c r="I406" s="127">
        <v>13422.83</v>
      </c>
      <c r="J406" s="34"/>
    </row>
    <row r="407" spans="1:10" s="35" customFormat="1" ht="12.75">
      <c r="A407" s="130"/>
      <c r="B407" s="170"/>
      <c r="C407" s="139"/>
      <c r="D407" s="72">
        <v>4120</v>
      </c>
      <c r="E407" s="31" t="s">
        <v>167</v>
      </c>
      <c r="F407" s="145">
        <v>9023</v>
      </c>
      <c r="G407" s="109">
        <v>8842.94</v>
      </c>
      <c r="H407" s="146">
        <f t="shared" si="14"/>
        <v>98.00443311537182</v>
      </c>
      <c r="I407" s="127">
        <v>1292.97</v>
      </c>
      <c r="J407" s="34"/>
    </row>
    <row r="408" spans="1:9" s="5" customFormat="1" ht="12.75">
      <c r="A408" s="36"/>
      <c r="B408" s="81"/>
      <c r="C408" s="64"/>
      <c r="D408" s="72">
        <v>4210</v>
      </c>
      <c r="E408" s="31" t="s">
        <v>112</v>
      </c>
      <c r="F408" s="47">
        <v>23400</v>
      </c>
      <c r="G408" s="109">
        <v>23337.45</v>
      </c>
      <c r="H408" s="32">
        <f t="shared" si="14"/>
        <v>99.7326923076923</v>
      </c>
      <c r="I408" s="33">
        <v>0</v>
      </c>
    </row>
    <row r="409" spans="1:9" s="5" customFormat="1" ht="12.75">
      <c r="A409" s="62"/>
      <c r="B409" s="36"/>
      <c r="C409" s="64"/>
      <c r="D409" s="72">
        <v>4240</v>
      </c>
      <c r="E409" s="31" t="s">
        <v>127</v>
      </c>
      <c r="F409" s="47">
        <v>9000</v>
      </c>
      <c r="G409" s="109">
        <v>8947.88</v>
      </c>
      <c r="H409" s="32">
        <f t="shared" si="14"/>
        <v>99.42088888888888</v>
      </c>
      <c r="I409" s="33">
        <v>0</v>
      </c>
    </row>
    <row r="410" spans="1:10" s="35" customFormat="1" ht="12.75">
      <c r="A410" s="36"/>
      <c r="B410" s="81"/>
      <c r="C410" s="64"/>
      <c r="D410" s="72">
        <v>4300</v>
      </c>
      <c r="E410" s="31" t="s">
        <v>115</v>
      </c>
      <c r="F410" s="47">
        <v>53933</v>
      </c>
      <c r="G410" s="109">
        <v>48842</v>
      </c>
      <c r="H410" s="32">
        <f t="shared" si="14"/>
        <v>90.56051026273339</v>
      </c>
      <c r="I410" s="33">
        <v>0</v>
      </c>
      <c r="J410" s="34"/>
    </row>
    <row r="411" spans="1:9" s="35" customFormat="1" ht="12.75">
      <c r="A411" s="36"/>
      <c r="B411" s="342"/>
      <c r="C411" s="64"/>
      <c r="D411" s="72">
        <v>4440</v>
      </c>
      <c r="E411" s="31" t="s">
        <v>121</v>
      </c>
      <c r="F411" s="47">
        <v>39379</v>
      </c>
      <c r="G411" s="109">
        <v>39378.62</v>
      </c>
      <c r="H411" s="32">
        <f t="shared" si="14"/>
        <v>99.99903501866478</v>
      </c>
      <c r="I411" s="33">
        <v>0</v>
      </c>
    </row>
    <row r="412" spans="1:9" s="35" customFormat="1" ht="12.75">
      <c r="A412" s="13"/>
      <c r="B412" s="91">
        <v>80104</v>
      </c>
      <c r="C412" s="2"/>
      <c r="D412" s="3"/>
      <c r="E412" s="25" t="s">
        <v>54</v>
      </c>
      <c r="F412" s="84">
        <f>SUM(F413,F446,F453)</f>
        <v>9698968.22</v>
      </c>
      <c r="G412" s="84">
        <f>SUM(G413,G446,G453)</f>
        <v>9511575.670000004</v>
      </c>
      <c r="H412" s="336">
        <f t="shared" si="14"/>
        <v>98.06791252688528</v>
      </c>
      <c r="I412" s="484">
        <f>SUM(I413,I446,I453)</f>
        <v>657944.59</v>
      </c>
    </row>
    <row r="413" spans="1:11" s="35" customFormat="1" ht="38.25">
      <c r="A413" s="108"/>
      <c r="B413" s="121"/>
      <c r="C413" s="30"/>
      <c r="D413" s="29"/>
      <c r="E413" s="31" t="s">
        <v>73</v>
      </c>
      <c r="F413" s="126">
        <f>SUM(F415,F417:F445,)</f>
        <v>9371623.41</v>
      </c>
      <c r="G413" s="126">
        <f>SUM(G415,G417:G445,)</f>
        <v>9244230.860000003</v>
      </c>
      <c r="H413" s="128">
        <f t="shared" si="14"/>
        <v>98.64065653914281</v>
      </c>
      <c r="I413" s="127">
        <f>SUM(I415:I445)</f>
        <v>657944.59</v>
      </c>
      <c r="J413" s="34"/>
      <c r="K413" s="312" t="s">
        <v>59</v>
      </c>
    </row>
    <row r="414" spans="1:9" s="129" customFormat="1" ht="12.75">
      <c r="A414" s="324"/>
      <c r="B414" s="301"/>
      <c r="C414" s="171"/>
      <c r="D414" s="171"/>
      <c r="E414" s="71" t="s">
        <v>63</v>
      </c>
      <c r="F414" s="198"/>
      <c r="G414" s="417"/>
      <c r="H414" s="68" t="s">
        <v>59</v>
      </c>
      <c r="I414" s="33"/>
    </row>
    <row r="415" spans="1:9" s="129" customFormat="1" ht="12.75">
      <c r="A415" s="36"/>
      <c r="B415" s="81"/>
      <c r="C415" s="38"/>
      <c r="D415" s="41">
        <v>2310</v>
      </c>
      <c r="E415" s="39" t="s">
        <v>186</v>
      </c>
      <c r="F415" s="87">
        <v>294500</v>
      </c>
      <c r="G415" s="444">
        <v>294439.49</v>
      </c>
      <c r="H415" s="148">
        <f>G415*100/F415</f>
        <v>99.9794533106961</v>
      </c>
      <c r="I415" s="125">
        <v>14728.71</v>
      </c>
    </row>
    <row r="416" spans="1:11" s="129" customFormat="1" ht="65.25" customHeight="1">
      <c r="A416" s="75"/>
      <c r="B416" s="342"/>
      <c r="C416" s="53"/>
      <c r="D416" s="53"/>
      <c r="E416" s="485" t="s">
        <v>257</v>
      </c>
      <c r="F416" s="52"/>
      <c r="G416" s="445"/>
      <c r="H416" s="68" t="s">
        <v>59</v>
      </c>
      <c r="I416" s="149"/>
      <c r="K416" s="302" t="s">
        <v>59</v>
      </c>
    </row>
    <row r="417" spans="1:9" s="129" customFormat="1" ht="61.5" customHeight="1">
      <c r="A417" s="15" t="s">
        <v>56</v>
      </c>
      <c r="B417" s="16">
        <v>17</v>
      </c>
      <c r="C417" s="55"/>
      <c r="D417" s="55"/>
      <c r="E417" s="78"/>
      <c r="F417" s="55"/>
      <c r="G417" s="418"/>
      <c r="H417" s="79" t="s">
        <v>59</v>
      </c>
      <c r="I417" s="77"/>
    </row>
    <row r="418" spans="1:9" s="129" customFormat="1" ht="13.5" thickBot="1">
      <c r="A418" s="15"/>
      <c r="B418" s="16"/>
      <c r="C418" s="55"/>
      <c r="D418" s="55"/>
      <c r="E418" s="78"/>
      <c r="F418" s="55"/>
      <c r="G418" s="418"/>
      <c r="H418" s="79"/>
      <c r="I418" s="77"/>
    </row>
    <row r="419" spans="1:11" s="129" customFormat="1" ht="13.5" thickBot="1">
      <c r="A419" s="19" t="s">
        <v>26</v>
      </c>
      <c r="B419" s="20" t="s">
        <v>52</v>
      </c>
      <c r="C419" s="716" t="s">
        <v>36</v>
      </c>
      <c r="D419" s="717"/>
      <c r="E419" s="21" t="s">
        <v>25</v>
      </c>
      <c r="F419" s="20" t="s">
        <v>60</v>
      </c>
      <c r="G419" s="353" t="s">
        <v>61</v>
      </c>
      <c r="H419" s="22" t="s">
        <v>62</v>
      </c>
      <c r="I419" s="190" t="s">
        <v>66</v>
      </c>
      <c r="K419" s="302" t="s">
        <v>59</v>
      </c>
    </row>
    <row r="420" spans="1:9" s="129" customFormat="1" ht="12.75">
      <c r="A420" s="36"/>
      <c r="B420" s="81"/>
      <c r="C420" s="38"/>
      <c r="D420" s="41">
        <v>2540</v>
      </c>
      <c r="E420" s="39" t="s">
        <v>187</v>
      </c>
      <c r="F420" s="87">
        <v>1150000</v>
      </c>
      <c r="G420" s="444">
        <v>1131446.06</v>
      </c>
      <c r="H420" s="148">
        <f>G420*100/F420</f>
        <v>98.38661391304348</v>
      </c>
      <c r="I420" s="125">
        <v>0</v>
      </c>
    </row>
    <row r="421" spans="1:11" s="129" customFormat="1" ht="51">
      <c r="A421" s="103"/>
      <c r="B421" s="36"/>
      <c r="C421" s="53"/>
      <c r="D421" s="53"/>
      <c r="E421" s="54" t="s">
        <v>93</v>
      </c>
      <c r="F421" s="52"/>
      <c r="G421" s="445"/>
      <c r="H421" s="68" t="s">
        <v>59</v>
      </c>
      <c r="I421" s="149"/>
      <c r="K421" s="302" t="s">
        <v>59</v>
      </c>
    </row>
    <row r="422" spans="1:9" s="129" customFormat="1" ht="51">
      <c r="A422" s="36"/>
      <c r="B422" s="81"/>
      <c r="C422" s="64"/>
      <c r="D422" s="72">
        <v>2910</v>
      </c>
      <c r="E422" s="543" t="s">
        <v>314</v>
      </c>
      <c r="F422" s="104">
        <v>1712.37</v>
      </c>
      <c r="G422" s="109">
        <v>1442.37</v>
      </c>
      <c r="H422" s="32">
        <f>G422*100/F422</f>
        <v>84.23237968429721</v>
      </c>
      <c r="I422" s="33">
        <v>0</v>
      </c>
    </row>
    <row r="423" spans="1:9" s="129" customFormat="1" ht="38.25">
      <c r="A423" s="36"/>
      <c r="B423" s="81"/>
      <c r="C423" s="64"/>
      <c r="D423" s="72">
        <v>3020</v>
      </c>
      <c r="E423" s="31" t="s">
        <v>183</v>
      </c>
      <c r="F423" s="104">
        <v>98908</v>
      </c>
      <c r="G423" s="109">
        <v>98607.81</v>
      </c>
      <c r="H423" s="32">
        <f aca="true" t="shared" si="15" ref="H423:H428">G423*100/F423</f>
        <v>99.69649573340882</v>
      </c>
      <c r="I423" s="33">
        <v>1588.11</v>
      </c>
    </row>
    <row r="424" spans="1:9" s="56" customFormat="1" ht="12.75">
      <c r="A424" s="62"/>
      <c r="B424" s="36"/>
      <c r="C424" s="64"/>
      <c r="D424" s="72">
        <v>4010</v>
      </c>
      <c r="E424" s="31" t="s">
        <v>165</v>
      </c>
      <c r="F424" s="137">
        <v>5072244</v>
      </c>
      <c r="G424" s="180">
        <v>5038401.51</v>
      </c>
      <c r="H424" s="128">
        <f t="shared" si="15"/>
        <v>99.33279057553224</v>
      </c>
      <c r="I424" s="141">
        <v>130335.11</v>
      </c>
    </row>
    <row r="425" spans="1:9" s="56" customFormat="1" ht="12.75">
      <c r="A425" s="138"/>
      <c r="B425" s="130"/>
      <c r="C425" s="139"/>
      <c r="D425" s="72">
        <v>4040</v>
      </c>
      <c r="E425" s="31" t="s">
        <v>173</v>
      </c>
      <c r="F425" s="140">
        <v>390055</v>
      </c>
      <c r="G425" s="109">
        <v>390052.01</v>
      </c>
      <c r="H425" s="128">
        <f t="shared" si="15"/>
        <v>99.99923344143775</v>
      </c>
      <c r="I425" s="127">
        <v>374356.96</v>
      </c>
    </row>
    <row r="426" spans="1:10" s="18" customFormat="1" ht="12.75">
      <c r="A426" s="324"/>
      <c r="B426" s="130"/>
      <c r="C426" s="139"/>
      <c r="D426" s="72">
        <v>4110</v>
      </c>
      <c r="E426" s="31" t="s">
        <v>166</v>
      </c>
      <c r="F426" s="140">
        <v>806712</v>
      </c>
      <c r="G426" s="109">
        <v>795488.57</v>
      </c>
      <c r="H426" s="128">
        <f t="shared" si="15"/>
        <v>98.60874388877319</v>
      </c>
      <c r="I426" s="127">
        <v>112466.47</v>
      </c>
      <c r="J426" s="17"/>
    </row>
    <row r="427" spans="1:9" s="129" customFormat="1" ht="12.75">
      <c r="A427" s="324"/>
      <c r="B427" s="130"/>
      <c r="C427" s="139"/>
      <c r="D427" s="72">
        <v>4120</v>
      </c>
      <c r="E427" s="31" t="s">
        <v>167</v>
      </c>
      <c r="F427" s="144">
        <v>87722</v>
      </c>
      <c r="G427" s="109">
        <v>85277.85</v>
      </c>
      <c r="H427" s="128">
        <f t="shared" si="15"/>
        <v>97.21375481635165</v>
      </c>
      <c r="I427" s="127">
        <v>13993.04</v>
      </c>
    </row>
    <row r="428" spans="1:10" s="35" customFormat="1" ht="12.75">
      <c r="A428" s="36"/>
      <c r="B428" s="81"/>
      <c r="C428" s="64"/>
      <c r="D428" s="72">
        <v>4210</v>
      </c>
      <c r="E428" s="31" t="s">
        <v>112</v>
      </c>
      <c r="F428" s="47">
        <v>139600</v>
      </c>
      <c r="G428" s="109">
        <v>139415.8</v>
      </c>
      <c r="H428" s="32">
        <f t="shared" si="15"/>
        <v>99.86805157593122</v>
      </c>
      <c r="I428" s="33">
        <v>0</v>
      </c>
      <c r="J428" s="34"/>
    </row>
    <row r="429" spans="1:10" s="35" customFormat="1" ht="12.75">
      <c r="A429" s="36"/>
      <c r="B429" s="81"/>
      <c r="C429" s="64"/>
      <c r="D429" s="72">
        <v>4220</v>
      </c>
      <c r="E429" s="31" t="s">
        <v>129</v>
      </c>
      <c r="F429" s="47">
        <v>382727</v>
      </c>
      <c r="G429" s="109">
        <v>349205.44</v>
      </c>
      <c r="H429" s="32">
        <f>G429*100/F429</f>
        <v>91.24139138341428</v>
      </c>
      <c r="I429" s="33">
        <v>0</v>
      </c>
      <c r="J429" s="34"/>
    </row>
    <row r="430" spans="1:9" s="5" customFormat="1" ht="12.75">
      <c r="A430" s="36"/>
      <c r="B430" s="81"/>
      <c r="C430" s="64"/>
      <c r="D430" s="72">
        <v>4240</v>
      </c>
      <c r="E430" s="31" t="s">
        <v>127</v>
      </c>
      <c r="F430" s="47">
        <v>19971</v>
      </c>
      <c r="G430" s="109">
        <v>19839.36</v>
      </c>
      <c r="H430" s="32">
        <f aca="true" t="shared" si="16" ref="H430:H446">G430*100/F430</f>
        <v>99.34084422412498</v>
      </c>
      <c r="I430" s="33">
        <v>0</v>
      </c>
    </row>
    <row r="431" spans="1:10" s="35" customFormat="1" ht="12.75">
      <c r="A431" s="62"/>
      <c r="B431" s="36"/>
      <c r="C431" s="64"/>
      <c r="D431" s="72">
        <v>4260</v>
      </c>
      <c r="E431" s="31" t="s">
        <v>116</v>
      </c>
      <c r="F431" s="47">
        <v>324850</v>
      </c>
      <c r="G431" s="109">
        <v>306501.95</v>
      </c>
      <c r="H431" s="32">
        <f t="shared" si="16"/>
        <v>94.35183931045098</v>
      </c>
      <c r="I431" s="33">
        <v>8191.99</v>
      </c>
      <c r="J431" s="34"/>
    </row>
    <row r="432" spans="1:10" s="35" customFormat="1" ht="12.75">
      <c r="A432" s="62"/>
      <c r="B432" s="36"/>
      <c r="C432" s="64"/>
      <c r="D432" s="72">
        <v>4270</v>
      </c>
      <c r="E432" s="31" t="s">
        <v>113</v>
      </c>
      <c r="F432" s="47">
        <v>36300</v>
      </c>
      <c r="G432" s="109">
        <v>33202.32</v>
      </c>
      <c r="H432" s="32">
        <f t="shared" si="16"/>
        <v>91.46644628099173</v>
      </c>
      <c r="I432" s="33">
        <v>147.6</v>
      </c>
      <c r="J432" s="34"/>
    </row>
    <row r="433" spans="1:10" s="35" customFormat="1" ht="12.75">
      <c r="A433" s="36"/>
      <c r="B433" s="36"/>
      <c r="C433" s="64"/>
      <c r="D433" s="72">
        <v>4280</v>
      </c>
      <c r="E433" s="31" t="s">
        <v>114</v>
      </c>
      <c r="F433" s="47">
        <v>10250</v>
      </c>
      <c r="G433" s="109">
        <v>9335</v>
      </c>
      <c r="H433" s="32">
        <f t="shared" si="16"/>
        <v>91.07317073170732</v>
      </c>
      <c r="I433" s="33">
        <v>0</v>
      </c>
      <c r="J433" s="34"/>
    </row>
    <row r="434" spans="1:10" s="35" customFormat="1" ht="12.75">
      <c r="A434" s="36"/>
      <c r="B434" s="81"/>
      <c r="C434" s="64"/>
      <c r="D434" s="72">
        <v>4300</v>
      </c>
      <c r="E434" s="31" t="s">
        <v>115</v>
      </c>
      <c r="F434" s="47">
        <v>99177.04</v>
      </c>
      <c r="G434" s="109">
        <v>95391.98</v>
      </c>
      <c r="H434" s="32">
        <f t="shared" si="16"/>
        <v>96.18353199490528</v>
      </c>
      <c r="I434" s="33">
        <v>2136.6</v>
      </c>
      <c r="J434" s="34"/>
    </row>
    <row r="435" spans="1:10" s="35" customFormat="1" ht="12.75">
      <c r="A435" s="36"/>
      <c r="B435" s="81"/>
      <c r="C435" s="64"/>
      <c r="D435" s="72">
        <v>4360</v>
      </c>
      <c r="E435" s="31" t="s">
        <v>153</v>
      </c>
      <c r="F435" s="47">
        <v>13280</v>
      </c>
      <c r="G435" s="109">
        <v>12883.51</v>
      </c>
      <c r="H435" s="32">
        <f t="shared" si="16"/>
        <v>97.01438253012049</v>
      </c>
      <c r="I435" s="33">
        <v>0</v>
      </c>
      <c r="J435" s="34"/>
    </row>
    <row r="436" spans="1:10" s="35" customFormat="1" ht="25.5">
      <c r="A436" s="36"/>
      <c r="B436" s="81"/>
      <c r="C436" s="64"/>
      <c r="D436" s="72">
        <v>4400</v>
      </c>
      <c r="E436" s="31" t="s">
        <v>117</v>
      </c>
      <c r="F436" s="47">
        <v>47700</v>
      </c>
      <c r="G436" s="109">
        <v>47671.32</v>
      </c>
      <c r="H436" s="32">
        <f t="shared" si="16"/>
        <v>99.93987421383648</v>
      </c>
      <c r="I436" s="33">
        <v>0</v>
      </c>
      <c r="J436" s="34"/>
    </row>
    <row r="437" spans="1:10" s="35" customFormat="1" ht="12.75">
      <c r="A437" s="36"/>
      <c r="B437" s="81"/>
      <c r="C437" s="64"/>
      <c r="D437" s="72">
        <v>4410</v>
      </c>
      <c r="E437" s="31" t="s">
        <v>118</v>
      </c>
      <c r="F437" s="47">
        <v>2116</v>
      </c>
      <c r="G437" s="109">
        <v>1955.88</v>
      </c>
      <c r="H437" s="32">
        <f t="shared" si="16"/>
        <v>92.43289224952741</v>
      </c>
      <c r="I437" s="33">
        <v>0</v>
      </c>
      <c r="J437" s="34"/>
    </row>
    <row r="438" spans="1:9" s="35" customFormat="1" ht="12.75">
      <c r="A438" s="36"/>
      <c r="B438" s="81"/>
      <c r="C438" s="64"/>
      <c r="D438" s="72">
        <v>4430</v>
      </c>
      <c r="E438" s="31" t="s">
        <v>120</v>
      </c>
      <c r="F438" s="47">
        <v>5576</v>
      </c>
      <c r="G438" s="109">
        <v>5575.23</v>
      </c>
      <c r="H438" s="32">
        <f t="shared" si="16"/>
        <v>99.98619081779053</v>
      </c>
      <c r="I438" s="33">
        <v>0</v>
      </c>
    </row>
    <row r="439" spans="1:10" s="35" customFormat="1" ht="12.75">
      <c r="A439" s="36"/>
      <c r="B439" s="81"/>
      <c r="C439" s="64"/>
      <c r="D439" s="72">
        <v>4440</v>
      </c>
      <c r="E439" s="31" t="s">
        <v>121</v>
      </c>
      <c r="F439" s="47">
        <v>369614</v>
      </c>
      <c r="G439" s="109">
        <v>369613.8</v>
      </c>
      <c r="H439" s="32">
        <f t="shared" si="16"/>
        <v>99.99994588949552</v>
      </c>
      <c r="I439" s="33">
        <v>0</v>
      </c>
      <c r="J439" s="56" t="s">
        <v>59</v>
      </c>
    </row>
    <row r="440" spans="1:10" s="18" customFormat="1" ht="25.5">
      <c r="A440" s="74"/>
      <c r="B440" s="75"/>
      <c r="C440" s="64"/>
      <c r="D440" s="72">
        <v>4520</v>
      </c>
      <c r="E440" s="31" t="s">
        <v>123</v>
      </c>
      <c r="F440" s="47">
        <v>16432</v>
      </c>
      <c r="G440" s="109">
        <v>16431.6</v>
      </c>
      <c r="H440" s="32">
        <f>G440*100/F440</f>
        <v>99.9975657254138</v>
      </c>
      <c r="I440" s="33">
        <v>0</v>
      </c>
      <c r="J440" s="17"/>
    </row>
    <row r="441" spans="1:9" s="129" customFormat="1" ht="42.75" customHeight="1">
      <c r="A441" s="15" t="s">
        <v>56</v>
      </c>
      <c r="B441" s="16">
        <v>18</v>
      </c>
      <c r="C441" s="55"/>
      <c r="D441" s="55"/>
      <c r="E441" s="78"/>
      <c r="F441" s="55"/>
      <c r="G441" s="418"/>
      <c r="H441" s="79" t="s">
        <v>59</v>
      </c>
      <c r="I441" s="77"/>
    </row>
    <row r="442" spans="1:9" s="129" customFormat="1" ht="13.5" thickBot="1">
      <c r="A442" s="15"/>
      <c r="B442" s="16"/>
      <c r="C442" s="55"/>
      <c r="D442" s="55"/>
      <c r="E442" s="78"/>
      <c r="F442" s="55"/>
      <c r="G442" s="418"/>
      <c r="H442" s="79"/>
      <c r="I442" s="77"/>
    </row>
    <row r="443" spans="1:11" s="129" customFormat="1" ht="13.5" thickBot="1">
      <c r="A443" s="19" t="s">
        <v>26</v>
      </c>
      <c r="B443" s="20" t="s">
        <v>52</v>
      </c>
      <c r="C443" s="716" t="s">
        <v>36</v>
      </c>
      <c r="D443" s="717"/>
      <c r="E443" s="21" t="s">
        <v>25</v>
      </c>
      <c r="F443" s="20" t="s">
        <v>60</v>
      </c>
      <c r="G443" s="353" t="s">
        <v>61</v>
      </c>
      <c r="H443" s="22" t="s">
        <v>62</v>
      </c>
      <c r="I443" s="190" t="s">
        <v>66</v>
      </c>
      <c r="K443" s="302" t="s">
        <v>59</v>
      </c>
    </row>
    <row r="444" spans="1:10" s="18" customFormat="1" ht="51">
      <c r="A444" s="36"/>
      <c r="B444" s="81"/>
      <c r="C444" s="64"/>
      <c r="D444" s="72">
        <v>4560</v>
      </c>
      <c r="E444" s="31" t="s">
        <v>315</v>
      </c>
      <c r="F444" s="47">
        <v>152</v>
      </c>
      <c r="G444" s="109">
        <v>52</v>
      </c>
      <c r="H444" s="32">
        <f t="shared" si="16"/>
        <v>34.21052631578947</v>
      </c>
      <c r="I444" s="33">
        <v>0</v>
      </c>
      <c r="J444" s="17"/>
    </row>
    <row r="445" spans="1:9" s="35" customFormat="1" ht="25.5">
      <c r="A445" s="36"/>
      <c r="B445" s="342"/>
      <c r="C445" s="64"/>
      <c r="D445" s="72">
        <v>4700</v>
      </c>
      <c r="E445" s="31" t="s">
        <v>137</v>
      </c>
      <c r="F445" s="47">
        <v>2025</v>
      </c>
      <c r="G445" s="109">
        <v>2000</v>
      </c>
      <c r="H445" s="32">
        <f t="shared" si="16"/>
        <v>98.76543209876543</v>
      </c>
      <c r="I445" s="33">
        <v>0</v>
      </c>
    </row>
    <row r="446" spans="1:11" s="35" customFormat="1" ht="38.25">
      <c r="A446" s="108"/>
      <c r="B446" s="121"/>
      <c r="C446" s="30"/>
      <c r="D446" s="29"/>
      <c r="E446" s="31" t="s">
        <v>316</v>
      </c>
      <c r="F446" s="126">
        <f>SUM(F448:F450,F451:F452,)</f>
        <v>215782.81</v>
      </c>
      <c r="G446" s="126">
        <f>SUM(G448:G452)</f>
        <v>215782.81</v>
      </c>
      <c r="H446" s="128">
        <f t="shared" si="16"/>
        <v>100</v>
      </c>
      <c r="I446" s="127">
        <f>SUM(I448:I452)</f>
        <v>0</v>
      </c>
      <c r="J446" s="34"/>
      <c r="K446" s="312" t="s">
        <v>59</v>
      </c>
    </row>
    <row r="447" spans="1:9" s="129" customFormat="1" ht="12.75">
      <c r="A447" s="324"/>
      <c r="B447" s="301"/>
      <c r="C447" s="171"/>
      <c r="D447" s="171"/>
      <c r="E447" s="71" t="s">
        <v>63</v>
      </c>
      <c r="F447" s="198"/>
      <c r="G447" s="417"/>
      <c r="H447" s="68" t="s">
        <v>59</v>
      </c>
      <c r="I447" s="33"/>
    </row>
    <row r="448" spans="1:12" s="56" customFormat="1" ht="12.75">
      <c r="A448" s="62"/>
      <c r="B448" s="36"/>
      <c r="C448" s="64"/>
      <c r="D448" s="72">
        <v>4017</v>
      </c>
      <c r="E448" s="31" t="s">
        <v>165</v>
      </c>
      <c r="F448" s="137">
        <v>40226.67</v>
      </c>
      <c r="G448" s="180">
        <v>40226.67</v>
      </c>
      <c r="H448" s="128">
        <f aca="true" t="shared" si="17" ref="H448:H453">G448*100/F448</f>
        <v>100</v>
      </c>
      <c r="I448" s="141">
        <v>0</v>
      </c>
      <c r="L448" s="610" t="e">
        <f>SUM(F448,#REF!,)</f>
        <v>#REF!</v>
      </c>
    </row>
    <row r="449" spans="1:12" s="18" customFormat="1" ht="12.75">
      <c r="A449" s="324"/>
      <c r="B449" s="130"/>
      <c r="C449" s="139"/>
      <c r="D449" s="72">
        <v>4117</v>
      </c>
      <c r="E449" s="31" t="s">
        <v>166</v>
      </c>
      <c r="F449" s="140">
        <v>7588.83</v>
      </c>
      <c r="G449" s="109">
        <v>7588.83</v>
      </c>
      <c r="H449" s="128">
        <f t="shared" si="17"/>
        <v>100</v>
      </c>
      <c r="I449" s="127">
        <v>0</v>
      </c>
      <c r="J449" s="17"/>
      <c r="L449" s="628" t="e">
        <f>SUM(F449,#REF!,)</f>
        <v>#REF!</v>
      </c>
    </row>
    <row r="450" spans="1:12" s="129" customFormat="1" ht="12.75">
      <c r="A450" s="324"/>
      <c r="B450" s="130"/>
      <c r="C450" s="139"/>
      <c r="D450" s="72">
        <v>4127</v>
      </c>
      <c r="E450" s="31" t="s">
        <v>167</v>
      </c>
      <c r="F450" s="144">
        <v>1075.07</v>
      </c>
      <c r="G450" s="109">
        <v>1075.07</v>
      </c>
      <c r="H450" s="128">
        <f t="shared" si="17"/>
        <v>100</v>
      </c>
      <c r="I450" s="127">
        <v>0</v>
      </c>
      <c r="L450" s="606" t="e">
        <f>SUM(F450,#REF!,)</f>
        <v>#REF!</v>
      </c>
    </row>
    <row r="451" spans="1:10" s="35" customFormat="1" ht="12.75">
      <c r="A451" s="62"/>
      <c r="B451" s="36"/>
      <c r="C451" s="64"/>
      <c r="D451" s="72">
        <v>4307</v>
      </c>
      <c r="E451" s="31" t="s">
        <v>115</v>
      </c>
      <c r="F451" s="47">
        <v>126956.09</v>
      </c>
      <c r="G451" s="109">
        <v>126956.09</v>
      </c>
      <c r="H451" s="32">
        <f t="shared" si="17"/>
        <v>100</v>
      </c>
      <c r="I451" s="33">
        <v>0</v>
      </c>
      <c r="J451" s="34"/>
    </row>
    <row r="452" spans="1:10" s="35" customFormat="1" ht="12.75">
      <c r="A452" s="36"/>
      <c r="B452" s="342"/>
      <c r="C452" s="64"/>
      <c r="D452" s="72">
        <v>4309</v>
      </c>
      <c r="E452" s="31" t="s">
        <v>115</v>
      </c>
      <c r="F452" s="47">
        <v>39936.15</v>
      </c>
      <c r="G452" s="109">
        <v>39936.15</v>
      </c>
      <c r="H452" s="32">
        <f t="shared" si="17"/>
        <v>100</v>
      </c>
      <c r="I452" s="33">
        <v>0</v>
      </c>
      <c r="J452" s="34"/>
    </row>
    <row r="453" spans="1:9" s="5" customFormat="1" ht="12.75">
      <c r="A453" s="130"/>
      <c r="B453" s="170"/>
      <c r="C453" s="139"/>
      <c r="D453" s="139"/>
      <c r="E453" s="31" t="s">
        <v>11</v>
      </c>
      <c r="F453" s="47">
        <f>SUM(F455,F459,)</f>
        <v>111562</v>
      </c>
      <c r="G453" s="47">
        <f>SUM(G455,G459,)</f>
        <v>51562</v>
      </c>
      <c r="H453" s="32">
        <f t="shared" si="17"/>
        <v>46.218246356286194</v>
      </c>
      <c r="I453" s="279">
        <f>SUM(I455,I459,)</f>
        <v>0</v>
      </c>
    </row>
    <row r="454" spans="1:11" s="129" customFormat="1" ht="12.75">
      <c r="A454" s="62"/>
      <c r="B454" s="60" t="s">
        <v>59</v>
      </c>
      <c r="C454" s="69"/>
      <c r="D454" s="69"/>
      <c r="E454" s="71" t="s">
        <v>63</v>
      </c>
      <c r="F454" s="198"/>
      <c r="G454" s="109"/>
      <c r="H454" s="32" t="s">
        <v>59</v>
      </c>
      <c r="I454" s="33"/>
      <c r="K454" s="381" t="e">
        <f>SUM(#REF!)</f>
        <v>#REF!</v>
      </c>
    </row>
    <row r="455" spans="1:9" s="129" customFormat="1" ht="12.75">
      <c r="A455" s="296"/>
      <c r="B455" s="207"/>
      <c r="C455" s="476"/>
      <c r="D455" s="477">
        <v>6050</v>
      </c>
      <c r="E455" s="373" t="s">
        <v>169</v>
      </c>
      <c r="F455" s="532">
        <v>61562</v>
      </c>
      <c r="G455" s="109">
        <v>11562</v>
      </c>
      <c r="H455" s="96">
        <f>G455*100/F455</f>
        <v>18.781066242162375</v>
      </c>
      <c r="I455" s="67">
        <f>SUM(I458:I458)</f>
        <v>0</v>
      </c>
    </row>
    <row r="456" spans="1:11" s="129" customFormat="1" ht="12.75">
      <c r="A456" s="62"/>
      <c r="B456" s="36"/>
      <c r="C456" s="164"/>
      <c r="D456" s="341"/>
      <c r="E456" s="534" t="s">
        <v>63</v>
      </c>
      <c r="F456" s="198"/>
      <c r="G456" s="180"/>
      <c r="H456" s="32" t="s">
        <v>59</v>
      </c>
      <c r="I456" s="33"/>
      <c r="K456" s="381">
        <f>SUM(F462:F469)</f>
        <v>36000</v>
      </c>
    </row>
    <row r="457" spans="1:11" s="35" customFormat="1" ht="38.25">
      <c r="A457" s="296"/>
      <c r="B457" s="207"/>
      <c r="C457" s="297"/>
      <c r="D457" s="320"/>
      <c r="E457" s="475" t="s">
        <v>317</v>
      </c>
      <c r="F457" s="344"/>
      <c r="G457" s="45">
        <v>0</v>
      </c>
      <c r="H457" s="352"/>
      <c r="I457" s="212">
        <v>0</v>
      </c>
      <c r="J457" s="34"/>
      <c r="K457" s="312" t="s">
        <v>59</v>
      </c>
    </row>
    <row r="458" spans="1:11" s="35" customFormat="1" ht="25.5">
      <c r="A458" s="296"/>
      <c r="B458" s="207"/>
      <c r="C458" s="438"/>
      <c r="D458" s="348"/>
      <c r="E458" s="475" t="s">
        <v>379</v>
      </c>
      <c r="F458" s="344"/>
      <c r="G458" s="45">
        <v>11562</v>
      </c>
      <c r="H458" s="352"/>
      <c r="I458" s="212">
        <v>0</v>
      </c>
      <c r="J458" s="34"/>
      <c r="K458" s="312" t="s">
        <v>59</v>
      </c>
    </row>
    <row r="459" spans="1:9" s="129" customFormat="1" ht="12.75">
      <c r="A459" s="296"/>
      <c r="B459" s="207"/>
      <c r="C459" s="297"/>
      <c r="D459" s="533">
        <v>6060</v>
      </c>
      <c r="E459" s="373" t="s">
        <v>168</v>
      </c>
      <c r="F459" s="532">
        <v>50000</v>
      </c>
      <c r="G459" s="109">
        <v>40000</v>
      </c>
      <c r="H459" s="96">
        <f>G459*100/F459</f>
        <v>80</v>
      </c>
      <c r="I459" s="67">
        <f>SUM(I461)</f>
        <v>0</v>
      </c>
    </row>
    <row r="460" spans="1:13" s="129" customFormat="1" ht="12.75">
      <c r="A460" s="62"/>
      <c r="B460" s="36"/>
      <c r="C460" s="164"/>
      <c r="D460" s="341"/>
      <c r="E460" s="534" t="s">
        <v>63</v>
      </c>
      <c r="F460" s="198"/>
      <c r="G460" s="180"/>
      <c r="H460" s="32" t="s">
        <v>59</v>
      </c>
      <c r="I460" s="33"/>
      <c r="K460" s="381">
        <f>SUM(F468:F469)</f>
        <v>12000</v>
      </c>
      <c r="M460" s="302">
        <f>SUM(G461:G469)</f>
        <v>40000</v>
      </c>
    </row>
    <row r="461" spans="1:11" s="35" customFormat="1" ht="25.5">
      <c r="A461" s="296"/>
      <c r="B461" s="290"/>
      <c r="C461" s="438"/>
      <c r="D461" s="348"/>
      <c r="E461" s="475" t="s">
        <v>318</v>
      </c>
      <c r="F461" s="344"/>
      <c r="G461" s="45">
        <v>40000</v>
      </c>
      <c r="H461" s="352"/>
      <c r="I461" s="212">
        <v>0</v>
      </c>
      <c r="J461" s="34"/>
      <c r="K461" s="312" t="s">
        <v>59</v>
      </c>
    </row>
    <row r="462" spans="1:9" s="35" customFormat="1" ht="12.75">
      <c r="A462" s="13"/>
      <c r="B462" s="91">
        <v>80106</v>
      </c>
      <c r="C462" s="8"/>
      <c r="D462" s="9"/>
      <c r="E462" s="25" t="s">
        <v>154</v>
      </c>
      <c r="F462" s="84">
        <f>SUM(F463)</f>
        <v>12000</v>
      </c>
      <c r="G462" s="84">
        <f>SUM(G463)</f>
        <v>0</v>
      </c>
      <c r="H462" s="26">
        <f>G462*100/F462</f>
        <v>0</v>
      </c>
      <c r="I462" s="58">
        <f>SUM(I463)</f>
        <v>0</v>
      </c>
    </row>
    <row r="463" spans="1:11" s="35" customFormat="1" ht="12.75">
      <c r="A463" s="28"/>
      <c r="B463" s="80"/>
      <c r="C463" s="30"/>
      <c r="D463" s="29"/>
      <c r="E463" s="31" t="s">
        <v>157</v>
      </c>
      <c r="F463" s="126">
        <f>SUM(F468)</f>
        <v>12000</v>
      </c>
      <c r="G463" s="126">
        <f>SUM(G468)</f>
        <v>0</v>
      </c>
      <c r="H463" s="128">
        <f>G463*100/F463</f>
        <v>0</v>
      </c>
      <c r="I463" s="127">
        <f>SUM(I468)</f>
        <v>0</v>
      </c>
      <c r="J463" s="34"/>
      <c r="K463" s="312" t="s">
        <v>59</v>
      </c>
    </row>
    <row r="464" spans="1:9" s="129" customFormat="1" ht="12.75">
      <c r="A464" s="151"/>
      <c r="B464" s="677"/>
      <c r="C464" s="171"/>
      <c r="D464" s="171"/>
      <c r="E464" s="71" t="s">
        <v>63</v>
      </c>
      <c r="F464" s="198"/>
      <c r="G464" s="417"/>
      <c r="H464" s="68" t="s">
        <v>59</v>
      </c>
      <c r="I464" s="33"/>
    </row>
    <row r="465" spans="1:10" s="35" customFormat="1" ht="48" customHeight="1">
      <c r="A465" s="15" t="s">
        <v>56</v>
      </c>
      <c r="B465" s="16">
        <v>19</v>
      </c>
      <c r="C465" s="55"/>
      <c r="D465" s="55"/>
      <c r="E465" s="78"/>
      <c r="F465" s="55"/>
      <c r="G465" s="418" t="s">
        <v>59</v>
      </c>
      <c r="H465" s="79" t="s">
        <v>59</v>
      </c>
      <c r="I465" s="77"/>
      <c r="J465" s="34"/>
    </row>
    <row r="466" spans="1:10" s="35" customFormat="1" ht="13.5" thickBot="1">
      <c r="A466" s="15"/>
      <c r="B466" s="16"/>
      <c r="C466" s="55"/>
      <c r="D466" s="55"/>
      <c r="E466" s="78"/>
      <c r="F466" s="55"/>
      <c r="G466" s="418" t="s">
        <v>59</v>
      </c>
      <c r="H466" s="79"/>
      <c r="I466" s="77"/>
      <c r="J466" s="34"/>
    </row>
    <row r="467" spans="1:9" s="5" customFormat="1" ht="13.5" thickBot="1">
      <c r="A467" s="19" t="s">
        <v>26</v>
      </c>
      <c r="B467" s="20" t="s">
        <v>52</v>
      </c>
      <c r="C467" s="716" t="s">
        <v>36</v>
      </c>
      <c r="D467" s="717"/>
      <c r="E467" s="21" t="s">
        <v>25</v>
      </c>
      <c r="F467" s="20" t="s">
        <v>60</v>
      </c>
      <c r="G467" s="353" t="s">
        <v>61</v>
      </c>
      <c r="H467" s="22" t="s">
        <v>62</v>
      </c>
      <c r="I467" s="190" t="s">
        <v>66</v>
      </c>
    </row>
    <row r="468" spans="1:9" s="129" customFormat="1" ht="12.75">
      <c r="A468" s="36"/>
      <c r="B468" s="81"/>
      <c r="C468" s="38"/>
      <c r="D468" s="41">
        <v>2310</v>
      </c>
      <c r="E468" s="39" t="s">
        <v>186</v>
      </c>
      <c r="F468" s="87">
        <v>12000</v>
      </c>
      <c r="G468" s="444">
        <v>0</v>
      </c>
      <c r="H468" s="148">
        <f>G468*100/F468</f>
        <v>0</v>
      </c>
      <c r="I468" s="125">
        <v>0</v>
      </c>
    </row>
    <row r="469" spans="1:11" s="129" customFormat="1" ht="65.25" customHeight="1">
      <c r="A469" s="36"/>
      <c r="B469" s="342"/>
      <c r="C469" s="53"/>
      <c r="D469" s="53"/>
      <c r="E469" s="485" t="s">
        <v>155</v>
      </c>
      <c r="F469" s="52"/>
      <c r="G469" s="445"/>
      <c r="H469" s="68" t="s">
        <v>59</v>
      </c>
      <c r="I469" s="149"/>
      <c r="K469" s="302" t="s">
        <v>59</v>
      </c>
    </row>
    <row r="470" spans="1:9" s="129" customFormat="1" ht="12.75">
      <c r="A470" s="13"/>
      <c r="B470" s="91">
        <v>80113</v>
      </c>
      <c r="C470" s="2"/>
      <c r="D470" s="3"/>
      <c r="E470" s="25" t="s">
        <v>44</v>
      </c>
      <c r="F470" s="178">
        <f>SUM(F471)</f>
        <v>600000</v>
      </c>
      <c r="G470" s="178">
        <f>SUM(G471)</f>
        <v>265402.71</v>
      </c>
      <c r="H470" s="336">
        <f>G470*100/F470</f>
        <v>44.233785000000005</v>
      </c>
      <c r="I470" s="535">
        <f>SUM(I471)</f>
        <v>165.49</v>
      </c>
    </row>
    <row r="471" spans="1:9" s="129" customFormat="1" ht="12.75">
      <c r="A471" s="108"/>
      <c r="B471" s="121"/>
      <c r="C471" s="30"/>
      <c r="D471" s="29"/>
      <c r="E471" s="31" t="s">
        <v>57</v>
      </c>
      <c r="F471" s="90">
        <f>SUM(F473:F481)</f>
        <v>600000</v>
      </c>
      <c r="G471" s="90">
        <f>SUM(G473:G481)</f>
        <v>265402.71</v>
      </c>
      <c r="H471" s="32">
        <f>G471*100/F471</f>
        <v>44.233785000000005</v>
      </c>
      <c r="I471" s="33">
        <f>SUM(I473:I481)</f>
        <v>165.49</v>
      </c>
    </row>
    <row r="472" spans="1:9" s="129" customFormat="1" ht="12.75">
      <c r="A472" s="138"/>
      <c r="B472" s="301"/>
      <c r="C472" s="131"/>
      <c r="D472" s="131"/>
      <c r="E472" s="39" t="s">
        <v>63</v>
      </c>
      <c r="F472" s="143"/>
      <c r="G472" s="154"/>
      <c r="H472" s="128" t="s">
        <v>59</v>
      </c>
      <c r="I472" s="127"/>
    </row>
    <row r="473" spans="1:10" s="35" customFormat="1" ht="12.75">
      <c r="A473" s="138"/>
      <c r="B473" s="130"/>
      <c r="C473" s="139"/>
      <c r="D473" s="72">
        <v>4010</v>
      </c>
      <c r="E473" s="31" t="s">
        <v>165</v>
      </c>
      <c r="F473" s="137">
        <v>25000</v>
      </c>
      <c r="G473" s="109">
        <v>22364.33</v>
      </c>
      <c r="H473" s="128">
        <f aca="true" t="shared" si="18" ref="H473:H483">G473*100/F473</f>
        <v>89.45732</v>
      </c>
      <c r="I473" s="127">
        <v>0</v>
      </c>
      <c r="J473" s="34"/>
    </row>
    <row r="474" spans="1:10" s="35" customFormat="1" ht="12.75">
      <c r="A474" s="130"/>
      <c r="B474" s="170"/>
      <c r="C474" s="139"/>
      <c r="D474" s="72">
        <v>4110</v>
      </c>
      <c r="E474" s="31" t="s">
        <v>166</v>
      </c>
      <c r="F474" s="140">
        <v>9000</v>
      </c>
      <c r="G474" s="109">
        <v>3773.33</v>
      </c>
      <c r="H474" s="128">
        <f>G474*100/F474</f>
        <v>41.92588888888889</v>
      </c>
      <c r="I474" s="127">
        <v>0</v>
      </c>
      <c r="J474" s="34"/>
    </row>
    <row r="475" spans="1:9" s="56" customFormat="1" ht="12.75">
      <c r="A475" s="130"/>
      <c r="B475" s="170"/>
      <c r="C475" s="139"/>
      <c r="D475" s="72">
        <v>4120</v>
      </c>
      <c r="E475" s="31" t="s">
        <v>167</v>
      </c>
      <c r="F475" s="144">
        <v>1500</v>
      </c>
      <c r="G475" s="109">
        <v>0</v>
      </c>
      <c r="H475" s="128">
        <f>G475*100/F475</f>
        <v>0</v>
      </c>
      <c r="I475" s="127">
        <v>0</v>
      </c>
    </row>
    <row r="476" spans="1:9" s="56" customFormat="1" ht="25.5">
      <c r="A476" s="130"/>
      <c r="B476" s="170"/>
      <c r="C476" s="139"/>
      <c r="D476" s="72">
        <v>4170</v>
      </c>
      <c r="E476" s="31" t="s">
        <v>170</v>
      </c>
      <c r="F476" s="144">
        <v>43000</v>
      </c>
      <c r="G476" s="109">
        <v>0</v>
      </c>
      <c r="H476" s="128">
        <f t="shared" si="18"/>
        <v>0</v>
      </c>
      <c r="I476" s="127">
        <v>0</v>
      </c>
    </row>
    <row r="477" spans="1:10" s="18" customFormat="1" ht="12.75">
      <c r="A477" s="62"/>
      <c r="B477" s="36"/>
      <c r="C477" s="64"/>
      <c r="D477" s="72">
        <v>4210</v>
      </c>
      <c r="E477" s="31" t="s">
        <v>112</v>
      </c>
      <c r="F477" s="47">
        <v>60000</v>
      </c>
      <c r="G477" s="109">
        <v>6841.73</v>
      </c>
      <c r="H477" s="128">
        <f t="shared" si="18"/>
        <v>11.402883333333333</v>
      </c>
      <c r="I477" s="33">
        <v>165.49</v>
      </c>
      <c r="J477" s="17"/>
    </row>
    <row r="478" spans="1:10" s="35" customFormat="1" ht="12.75">
      <c r="A478" s="62"/>
      <c r="B478" s="36"/>
      <c r="C478" s="64"/>
      <c r="D478" s="72">
        <v>4270</v>
      </c>
      <c r="E478" s="31" t="s">
        <v>113</v>
      </c>
      <c r="F478" s="47">
        <v>22500</v>
      </c>
      <c r="G478" s="109">
        <v>0</v>
      </c>
      <c r="H478" s="128">
        <f t="shared" si="18"/>
        <v>0</v>
      </c>
      <c r="I478" s="33">
        <v>0</v>
      </c>
      <c r="J478" s="34"/>
    </row>
    <row r="479" spans="1:10" s="35" customFormat="1" ht="12.75">
      <c r="A479" s="62"/>
      <c r="B479" s="36"/>
      <c r="C479" s="64"/>
      <c r="D479" s="72">
        <v>4280</v>
      </c>
      <c r="E479" s="31" t="s">
        <v>114</v>
      </c>
      <c r="F479" s="47">
        <v>300</v>
      </c>
      <c r="G479" s="109">
        <v>0</v>
      </c>
      <c r="H479" s="32">
        <f t="shared" si="18"/>
        <v>0</v>
      </c>
      <c r="I479" s="33">
        <v>0</v>
      </c>
      <c r="J479" s="34"/>
    </row>
    <row r="480" spans="1:9" s="35" customFormat="1" ht="12.75">
      <c r="A480" s="62"/>
      <c r="B480" s="36"/>
      <c r="C480" s="64"/>
      <c r="D480" s="72">
        <v>4300</v>
      </c>
      <c r="E480" s="31" t="s">
        <v>115</v>
      </c>
      <c r="F480" s="47">
        <v>434700</v>
      </c>
      <c r="G480" s="109">
        <v>229723.32</v>
      </c>
      <c r="H480" s="128">
        <f t="shared" si="18"/>
        <v>52.8464044168392</v>
      </c>
      <c r="I480" s="33">
        <v>0</v>
      </c>
    </row>
    <row r="481" spans="1:9" s="135" customFormat="1" ht="25.5">
      <c r="A481" s="62"/>
      <c r="B481" s="75"/>
      <c r="C481" s="64"/>
      <c r="D481" s="72">
        <v>4400</v>
      </c>
      <c r="E481" s="31" t="s">
        <v>117</v>
      </c>
      <c r="F481" s="47">
        <v>4000</v>
      </c>
      <c r="G481" s="109">
        <v>2700</v>
      </c>
      <c r="H481" s="128">
        <f t="shared" si="18"/>
        <v>67.5</v>
      </c>
      <c r="I481" s="33">
        <v>0</v>
      </c>
    </row>
    <row r="482" spans="1:10" s="35" customFormat="1" ht="12.75">
      <c r="A482" s="1"/>
      <c r="B482" s="288">
        <v>80146</v>
      </c>
      <c r="C482" s="2"/>
      <c r="D482" s="3"/>
      <c r="E482" s="25" t="s">
        <v>34</v>
      </c>
      <c r="F482" s="187">
        <f>SUM(F483)</f>
        <v>161308</v>
      </c>
      <c r="G482" s="448">
        <f>SUM(G483)</f>
        <v>88351.72</v>
      </c>
      <c r="H482" s="26">
        <f t="shared" si="18"/>
        <v>54.77206338185335</v>
      </c>
      <c r="I482" s="27">
        <f>SUM(I483)</f>
        <v>0</v>
      </c>
      <c r="J482" s="34"/>
    </row>
    <row r="483" spans="1:10" s="35" customFormat="1" ht="12.75">
      <c r="A483" s="108"/>
      <c r="B483" s="121"/>
      <c r="C483" s="30"/>
      <c r="D483" s="29"/>
      <c r="E483" s="31" t="s">
        <v>57</v>
      </c>
      <c r="F483" s="61">
        <f>SUM(F485:F490)</f>
        <v>161308</v>
      </c>
      <c r="G483" s="446">
        <f>SUM(G485:G490)</f>
        <v>88351.72</v>
      </c>
      <c r="H483" s="337">
        <f t="shared" si="18"/>
        <v>54.77206338185335</v>
      </c>
      <c r="I483" s="109">
        <f>SUM(I485:I490)</f>
        <v>0</v>
      </c>
      <c r="J483" s="34"/>
    </row>
    <row r="484" spans="1:10" s="35" customFormat="1" ht="12.75">
      <c r="A484" s="103"/>
      <c r="B484" s="63"/>
      <c r="C484" s="38"/>
      <c r="D484" s="38"/>
      <c r="E484" s="39" t="s">
        <v>63</v>
      </c>
      <c r="F484" s="132"/>
      <c r="G484" s="154"/>
      <c r="H484" s="152" t="s">
        <v>59</v>
      </c>
      <c r="I484" s="153"/>
      <c r="J484" s="34"/>
    </row>
    <row r="485" spans="1:10" s="35" customFormat="1" ht="25.5">
      <c r="A485" s="323"/>
      <c r="B485" s="206"/>
      <c r="C485" s="136"/>
      <c r="D485" s="72">
        <v>4170</v>
      </c>
      <c r="E485" s="31" t="s">
        <v>170</v>
      </c>
      <c r="F485" s="144">
        <v>10000</v>
      </c>
      <c r="G485" s="109">
        <v>0</v>
      </c>
      <c r="H485" s="146">
        <f aca="true" t="shared" si="19" ref="H485:H495">G485*100/F485</f>
        <v>0</v>
      </c>
      <c r="I485" s="127">
        <v>0</v>
      </c>
      <c r="J485" s="34"/>
    </row>
    <row r="486" spans="1:10" s="35" customFormat="1" ht="12.75">
      <c r="A486" s="62"/>
      <c r="B486" s="36"/>
      <c r="C486" s="64"/>
      <c r="D486" s="72">
        <v>4210</v>
      </c>
      <c r="E486" s="31" t="s">
        <v>112</v>
      </c>
      <c r="F486" s="47">
        <v>16263</v>
      </c>
      <c r="G486" s="109">
        <v>11274.13</v>
      </c>
      <c r="H486" s="32">
        <f t="shared" si="19"/>
        <v>69.32380249646437</v>
      </c>
      <c r="I486" s="33">
        <v>0</v>
      </c>
      <c r="J486" s="34"/>
    </row>
    <row r="487" spans="1:10" s="35" customFormat="1" ht="12.75">
      <c r="A487" s="36"/>
      <c r="B487" s="81"/>
      <c r="C487" s="64"/>
      <c r="D487" s="72">
        <v>4220</v>
      </c>
      <c r="E487" s="31" t="s">
        <v>129</v>
      </c>
      <c r="F487" s="47">
        <v>200</v>
      </c>
      <c r="G487" s="109">
        <v>89.14</v>
      </c>
      <c r="H487" s="32">
        <f t="shared" si="19"/>
        <v>44.57</v>
      </c>
      <c r="I487" s="33">
        <v>0</v>
      </c>
      <c r="J487" s="34"/>
    </row>
    <row r="488" spans="1:9" s="5" customFormat="1" ht="12.75">
      <c r="A488" s="36"/>
      <c r="B488" s="81"/>
      <c r="C488" s="64"/>
      <c r="D488" s="72">
        <v>4300</v>
      </c>
      <c r="E488" s="31" t="s">
        <v>115</v>
      </c>
      <c r="F488" s="47">
        <v>68526</v>
      </c>
      <c r="G488" s="109">
        <v>20058.41</v>
      </c>
      <c r="H488" s="32">
        <f>G488*100/F488</f>
        <v>29.27124011324169</v>
      </c>
      <c r="I488" s="33">
        <v>0</v>
      </c>
    </row>
    <row r="489" spans="1:9" s="35" customFormat="1" ht="12.75">
      <c r="A489" s="36"/>
      <c r="B489" s="81"/>
      <c r="C489" s="64"/>
      <c r="D489" s="72">
        <v>4410</v>
      </c>
      <c r="E489" s="31" t="s">
        <v>118</v>
      </c>
      <c r="F489" s="47">
        <v>2863</v>
      </c>
      <c r="G489" s="109">
        <v>1225.62</v>
      </c>
      <c r="H489" s="32">
        <f t="shared" si="19"/>
        <v>42.80894166957736</v>
      </c>
      <c r="I489" s="33">
        <v>0</v>
      </c>
    </row>
    <row r="490" spans="1:9" s="129" customFormat="1" ht="25.5">
      <c r="A490" s="75"/>
      <c r="B490" s="342"/>
      <c r="C490" s="64"/>
      <c r="D490" s="72">
        <v>4700</v>
      </c>
      <c r="E490" s="31" t="s">
        <v>137</v>
      </c>
      <c r="F490" s="47">
        <v>63456</v>
      </c>
      <c r="G490" s="109">
        <v>55704.42</v>
      </c>
      <c r="H490" s="32">
        <f t="shared" si="19"/>
        <v>87.78432299546142</v>
      </c>
      <c r="I490" s="33">
        <v>0</v>
      </c>
    </row>
    <row r="491" spans="1:9" s="44" customFormat="1" ht="42.75" customHeight="1">
      <c r="A491" s="15" t="s">
        <v>56</v>
      </c>
      <c r="B491" s="16">
        <v>20</v>
      </c>
      <c r="C491" s="55"/>
      <c r="D491" s="55"/>
      <c r="E491" s="78"/>
      <c r="F491" s="55"/>
      <c r="G491" s="418"/>
      <c r="H491" s="79" t="s">
        <v>59</v>
      </c>
      <c r="I491" s="77"/>
    </row>
    <row r="492" spans="1:9" s="44" customFormat="1" ht="13.5" thickBot="1">
      <c r="A492" s="15"/>
      <c r="B492" s="16"/>
      <c r="C492" s="55"/>
      <c r="D492" s="55"/>
      <c r="E492" s="78"/>
      <c r="F492" s="55"/>
      <c r="G492" s="418"/>
      <c r="H492" s="79"/>
      <c r="I492" s="77"/>
    </row>
    <row r="493" spans="1:9" s="44" customFormat="1" ht="13.5" thickBot="1">
      <c r="A493" s="19" t="s">
        <v>26</v>
      </c>
      <c r="B493" s="20" t="s">
        <v>52</v>
      </c>
      <c r="C493" s="716" t="s">
        <v>36</v>
      </c>
      <c r="D493" s="717"/>
      <c r="E493" s="21" t="s">
        <v>25</v>
      </c>
      <c r="F493" s="20" t="s">
        <v>60</v>
      </c>
      <c r="G493" s="353" t="s">
        <v>61</v>
      </c>
      <c r="H493" s="22" t="s">
        <v>62</v>
      </c>
      <c r="I493" s="190" t="s">
        <v>66</v>
      </c>
    </row>
    <row r="494" spans="1:9" s="129" customFormat="1" ht="12.75">
      <c r="A494" s="13"/>
      <c r="B494" s="91">
        <v>80148</v>
      </c>
      <c r="C494" s="2"/>
      <c r="D494" s="3"/>
      <c r="E494" s="25" t="s">
        <v>98</v>
      </c>
      <c r="F494" s="57">
        <f>SUM(F495,F512,)</f>
        <v>1345967</v>
      </c>
      <c r="G494" s="57">
        <f>SUM(G495,G512,)</f>
        <v>1050934.2000000002</v>
      </c>
      <c r="H494" s="336">
        <f t="shared" si="19"/>
        <v>78.08023525093856</v>
      </c>
      <c r="I494" s="577">
        <f>SUM(I495,I512,)</f>
        <v>49080.350000000006</v>
      </c>
    </row>
    <row r="495" spans="1:9" s="129" customFormat="1" ht="12.75">
      <c r="A495" s="108"/>
      <c r="B495" s="121"/>
      <c r="C495" s="30"/>
      <c r="D495" s="29"/>
      <c r="E495" s="31" t="s">
        <v>57</v>
      </c>
      <c r="F495" s="61">
        <f>SUM(F497:F511)</f>
        <v>1303967</v>
      </c>
      <c r="G495" s="446">
        <f>SUM(G497:G511)</f>
        <v>1031181.1400000001</v>
      </c>
      <c r="H495" s="68">
        <f t="shared" si="19"/>
        <v>79.08030954771095</v>
      </c>
      <c r="I495" s="33">
        <f>SUM(I497:I511)</f>
        <v>49080.350000000006</v>
      </c>
    </row>
    <row r="496" spans="1:9" s="129" customFormat="1" ht="12.75">
      <c r="A496" s="103"/>
      <c r="B496" s="63"/>
      <c r="C496" s="38"/>
      <c r="D496" s="38"/>
      <c r="E496" s="39" t="s">
        <v>63</v>
      </c>
      <c r="F496" s="132"/>
      <c r="G496" s="154"/>
      <c r="H496" s="152" t="s">
        <v>59</v>
      </c>
      <c r="I496" s="153"/>
    </row>
    <row r="497" spans="1:10" s="35" customFormat="1" ht="12.75">
      <c r="A497" s="323"/>
      <c r="B497" s="206"/>
      <c r="C497" s="136"/>
      <c r="D497" s="72">
        <v>4010</v>
      </c>
      <c r="E497" s="31" t="s">
        <v>165</v>
      </c>
      <c r="F497" s="137">
        <v>438213</v>
      </c>
      <c r="G497" s="109">
        <v>436700.5</v>
      </c>
      <c r="H497" s="128">
        <f aca="true" t="shared" si="20" ref="H497:H503">G497*100/F497</f>
        <v>99.6548482130836</v>
      </c>
      <c r="I497" s="127">
        <v>8936.05</v>
      </c>
      <c r="J497" s="34"/>
    </row>
    <row r="498" spans="1:10" s="35" customFormat="1" ht="12.75">
      <c r="A498" s="138"/>
      <c r="B498" s="130"/>
      <c r="C498" s="139"/>
      <c r="D498" s="72">
        <v>4040</v>
      </c>
      <c r="E498" s="31" t="s">
        <v>173</v>
      </c>
      <c r="F498" s="140">
        <v>34787</v>
      </c>
      <c r="G498" s="109">
        <v>34786.25</v>
      </c>
      <c r="H498" s="128">
        <f t="shared" si="20"/>
        <v>99.9978440221922</v>
      </c>
      <c r="I498" s="127">
        <v>26188.45</v>
      </c>
      <c r="J498" s="34"/>
    </row>
    <row r="499" spans="1:10" s="35" customFormat="1" ht="12.75">
      <c r="A499" s="138"/>
      <c r="B499" s="130"/>
      <c r="C499" s="139"/>
      <c r="D499" s="72">
        <v>4110</v>
      </c>
      <c r="E499" s="31" t="s">
        <v>166</v>
      </c>
      <c r="F499" s="140">
        <v>73000</v>
      </c>
      <c r="G499" s="109">
        <v>70374.2</v>
      </c>
      <c r="H499" s="128">
        <f t="shared" si="20"/>
        <v>96.40301369863013</v>
      </c>
      <c r="I499" s="127">
        <v>10416.79</v>
      </c>
      <c r="J499" s="34"/>
    </row>
    <row r="500" spans="1:10" s="35" customFormat="1" ht="12.75">
      <c r="A500" s="130"/>
      <c r="B500" s="170"/>
      <c r="C500" s="139"/>
      <c r="D500" s="72">
        <v>4120</v>
      </c>
      <c r="E500" s="31" t="s">
        <v>167</v>
      </c>
      <c r="F500" s="144">
        <v>6536</v>
      </c>
      <c r="G500" s="109">
        <v>5810.43</v>
      </c>
      <c r="H500" s="146">
        <f t="shared" si="20"/>
        <v>88.89886780905752</v>
      </c>
      <c r="I500" s="127">
        <v>719.4</v>
      </c>
      <c r="J500" s="34"/>
    </row>
    <row r="501" spans="1:10" s="35" customFormat="1" ht="12.75">
      <c r="A501" s="36"/>
      <c r="B501" s="81"/>
      <c r="C501" s="64"/>
      <c r="D501" s="72">
        <v>4140</v>
      </c>
      <c r="E501" s="31" t="s">
        <v>125</v>
      </c>
      <c r="F501" s="47">
        <v>4000</v>
      </c>
      <c r="G501" s="109">
        <v>2168</v>
      </c>
      <c r="H501" s="32">
        <f t="shared" si="20"/>
        <v>54.2</v>
      </c>
      <c r="I501" s="33">
        <v>108</v>
      </c>
      <c r="J501" s="34"/>
    </row>
    <row r="502" spans="1:10" s="35" customFormat="1" ht="12.75">
      <c r="A502" s="36"/>
      <c r="B502" s="81"/>
      <c r="C502" s="64"/>
      <c r="D502" s="72">
        <v>4210</v>
      </c>
      <c r="E502" s="31" t="s">
        <v>112</v>
      </c>
      <c r="F502" s="47">
        <v>168550</v>
      </c>
      <c r="G502" s="109">
        <v>163510.22</v>
      </c>
      <c r="H502" s="32">
        <f t="shared" si="20"/>
        <v>97.00991990507268</v>
      </c>
      <c r="I502" s="33">
        <v>0</v>
      </c>
      <c r="J502" s="34"/>
    </row>
    <row r="503" spans="1:10" s="35" customFormat="1" ht="12.75">
      <c r="A503" s="36"/>
      <c r="B503" s="81"/>
      <c r="C503" s="64"/>
      <c r="D503" s="72">
        <v>4220</v>
      </c>
      <c r="E503" s="31" t="s">
        <v>129</v>
      </c>
      <c r="F503" s="47">
        <v>453850</v>
      </c>
      <c r="G503" s="109">
        <v>207197.7</v>
      </c>
      <c r="H503" s="32">
        <f t="shared" si="20"/>
        <v>45.65334361573207</v>
      </c>
      <c r="I503" s="33">
        <v>0</v>
      </c>
      <c r="J503" s="34"/>
    </row>
    <row r="504" spans="1:10" s="35" customFormat="1" ht="12.75">
      <c r="A504" s="36"/>
      <c r="B504" s="81"/>
      <c r="C504" s="64"/>
      <c r="D504" s="72">
        <v>4260</v>
      </c>
      <c r="E504" s="31" t="s">
        <v>116</v>
      </c>
      <c r="F504" s="47">
        <v>61900</v>
      </c>
      <c r="G504" s="109">
        <v>58136.55</v>
      </c>
      <c r="H504" s="32">
        <f aca="true" t="shared" si="21" ref="H504:H512">G504*100/F504</f>
        <v>93.92011308562198</v>
      </c>
      <c r="I504" s="33">
        <v>2711.66</v>
      </c>
      <c r="J504" s="34"/>
    </row>
    <row r="505" spans="1:9" s="56" customFormat="1" ht="12.75">
      <c r="A505" s="36"/>
      <c r="B505" s="81"/>
      <c r="C505" s="64"/>
      <c r="D505" s="72">
        <v>4270</v>
      </c>
      <c r="E505" s="31" t="s">
        <v>113</v>
      </c>
      <c r="F505" s="47">
        <v>15000</v>
      </c>
      <c r="G505" s="109">
        <v>8934.57</v>
      </c>
      <c r="H505" s="32">
        <f t="shared" si="21"/>
        <v>59.5638</v>
      </c>
      <c r="I505" s="33">
        <v>0</v>
      </c>
    </row>
    <row r="506" spans="1:9" s="56" customFormat="1" ht="12.75">
      <c r="A506" s="36"/>
      <c r="B506" s="81"/>
      <c r="C506" s="64"/>
      <c r="D506" s="72">
        <v>4280</v>
      </c>
      <c r="E506" s="31" t="s">
        <v>114</v>
      </c>
      <c r="F506" s="47">
        <v>1400</v>
      </c>
      <c r="G506" s="109">
        <v>755</v>
      </c>
      <c r="H506" s="32">
        <f t="shared" si="21"/>
        <v>53.92857142857143</v>
      </c>
      <c r="I506" s="33">
        <v>0</v>
      </c>
    </row>
    <row r="507" spans="1:10" s="18" customFormat="1" ht="12.75">
      <c r="A507" s="36"/>
      <c r="B507" s="81"/>
      <c r="C507" s="64"/>
      <c r="D507" s="72">
        <v>4300</v>
      </c>
      <c r="E507" s="31" t="s">
        <v>115</v>
      </c>
      <c r="F507" s="47">
        <v>8600</v>
      </c>
      <c r="G507" s="109">
        <v>6322.04</v>
      </c>
      <c r="H507" s="32">
        <f t="shared" si="21"/>
        <v>73.51209302325582</v>
      </c>
      <c r="I507" s="33">
        <v>0</v>
      </c>
      <c r="J507" s="17"/>
    </row>
    <row r="508" spans="1:9" s="35" customFormat="1" ht="25.5">
      <c r="A508" s="36"/>
      <c r="B508" s="81"/>
      <c r="C508" s="64"/>
      <c r="D508" s="72">
        <v>4400</v>
      </c>
      <c r="E508" s="31" t="s">
        <v>117</v>
      </c>
      <c r="F508" s="47">
        <v>13000</v>
      </c>
      <c r="G508" s="109">
        <v>12271.68</v>
      </c>
      <c r="H508" s="32">
        <f t="shared" si="21"/>
        <v>94.39753846153846</v>
      </c>
      <c r="I508" s="33">
        <v>0</v>
      </c>
    </row>
    <row r="509" spans="1:9" s="56" customFormat="1" ht="12.75">
      <c r="A509" s="62"/>
      <c r="B509" s="36"/>
      <c r="C509" s="64"/>
      <c r="D509" s="72">
        <v>4440</v>
      </c>
      <c r="E509" s="31" t="s">
        <v>121</v>
      </c>
      <c r="F509" s="47">
        <v>20731</v>
      </c>
      <c r="G509" s="109">
        <v>20731</v>
      </c>
      <c r="H509" s="32">
        <f t="shared" si="21"/>
        <v>100</v>
      </c>
      <c r="I509" s="33">
        <v>0</v>
      </c>
    </row>
    <row r="510" spans="1:10" s="18" customFormat="1" ht="25.5">
      <c r="A510" s="62"/>
      <c r="B510" s="36"/>
      <c r="C510" s="64"/>
      <c r="D510" s="72">
        <v>4520</v>
      </c>
      <c r="E510" s="31" t="s">
        <v>123</v>
      </c>
      <c r="F510" s="47">
        <v>3400</v>
      </c>
      <c r="G510" s="109">
        <v>3360</v>
      </c>
      <c r="H510" s="32">
        <f t="shared" si="21"/>
        <v>98.82352941176471</v>
      </c>
      <c r="I510" s="33">
        <v>0</v>
      </c>
      <c r="J510" s="17"/>
    </row>
    <row r="511" spans="1:10" s="35" customFormat="1" ht="25.5">
      <c r="A511" s="36"/>
      <c r="B511" s="342"/>
      <c r="C511" s="64"/>
      <c r="D511" s="72">
        <v>4700</v>
      </c>
      <c r="E511" s="31" t="s">
        <v>137</v>
      </c>
      <c r="F511" s="47">
        <v>1000</v>
      </c>
      <c r="G511" s="109">
        <v>123</v>
      </c>
      <c r="H511" s="32">
        <f t="shared" si="21"/>
        <v>12.3</v>
      </c>
      <c r="I511" s="33">
        <v>0</v>
      </c>
      <c r="J511" s="34"/>
    </row>
    <row r="512" spans="1:9" s="5" customFormat="1" ht="12.75">
      <c r="A512" s="130"/>
      <c r="B512" s="170"/>
      <c r="C512" s="139"/>
      <c r="D512" s="139"/>
      <c r="E512" s="31" t="s">
        <v>11</v>
      </c>
      <c r="F512" s="47">
        <f>SUM(F514,F518,)</f>
        <v>42000</v>
      </c>
      <c r="G512" s="47">
        <f>SUM(G514,G518,)</f>
        <v>19753.06</v>
      </c>
      <c r="H512" s="32">
        <f t="shared" si="21"/>
        <v>47.03109523809525</v>
      </c>
      <c r="I512" s="279">
        <f>SUM(I514,I518,)</f>
        <v>0</v>
      </c>
    </row>
    <row r="513" spans="1:11" s="129" customFormat="1" ht="12.75">
      <c r="A513" s="62"/>
      <c r="B513" s="60" t="s">
        <v>59</v>
      </c>
      <c r="C513" s="69"/>
      <c r="D513" s="69"/>
      <c r="E513" s="71" t="s">
        <v>63</v>
      </c>
      <c r="F513" s="198"/>
      <c r="G513" s="109"/>
      <c r="H513" s="32" t="s">
        <v>59</v>
      </c>
      <c r="I513" s="33"/>
      <c r="K513" s="381">
        <f>SUM(F534:F539)</f>
        <v>2335260.02</v>
      </c>
    </row>
    <row r="514" spans="1:9" s="129" customFormat="1" ht="12.75" hidden="1">
      <c r="A514" s="296"/>
      <c r="B514" s="207"/>
      <c r="C514" s="476"/>
      <c r="D514" s="477">
        <v>6050</v>
      </c>
      <c r="E514" s="373" t="s">
        <v>169</v>
      </c>
      <c r="F514" s="532">
        <v>0</v>
      </c>
      <c r="G514" s="109">
        <v>0</v>
      </c>
      <c r="H514" s="96" t="e">
        <f>G514*100/F514</f>
        <v>#DIV/0!</v>
      </c>
      <c r="I514" s="67">
        <f>SUM(I517:I517)</f>
        <v>0</v>
      </c>
    </row>
    <row r="515" spans="1:11" s="129" customFormat="1" ht="12.75" hidden="1">
      <c r="A515" s="62"/>
      <c r="B515" s="62"/>
      <c r="C515" s="165"/>
      <c r="D515" s="341"/>
      <c r="E515" s="534" t="s">
        <v>63</v>
      </c>
      <c r="F515" s="198"/>
      <c r="G515" s="180"/>
      <c r="H515" s="32" t="s">
        <v>59</v>
      </c>
      <c r="I515" s="33"/>
      <c r="K515" s="381">
        <f>SUM(F526:F539)</f>
        <v>5030766.04</v>
      </c>
    </row>
    <row r="516" spans="1:11" s="35" customFormat="1" ht="25.5" hidden="1">
      <c r="A516" s="296"/>
      <c r="B516" s="296"/>
      <c r="C516" s="296"/>
      <c r="D516" s="320"/>
      <c r="E516" s="475" t="s">
        <v>259</v>
      </c>
      <c r="F516" s="344"/>
      <c r="G516" s="45">
        <v>0</v>
      </c>
      <c r="H516" s="352"/>
      <c r="I516" s="212">
        <v>0</v>
      </c>
      <c r="J516" s="34"/>
      <c r="K516" s="312" t="s">
        <v>59</v>
      </c>
    </row>
    <row r="517" spans="1:11" s="35" customFormat="1" ht="12.75" hidden="1">
      <c r="A517" s="296"/>
      <c r="B517" s="296"/>
      <c r="C517" s="474"/>
      <c r="D517" s="348"/>
      <c r="E517" s="475" t="s">
        <v>260</v>
      </c>
      <c r="F517" s="344"/>
      <c r="G517" s="45">
        <v>0</v>
      </c>
      <c r="H517" s="352"/>
      <c r="I517" s="212">
        <v>0</v>
      </c>
      <c r="J517" s="34"/>
      <c r="K517" s="312" t="s">
        <v>59</v>
      </c>
    </row>
    <row r="518" spans="1:9" s="129" customFormat="1" ht="12.75">
      <c r="A518" s="207"/>
      <c r="B518" s="412"/>
      <c r="C518" s="297"/>
      <c r="D518" s="533">
        <v>6060</v>
      </c>
      <c r="E518" s="373" t="s">
        <v>168</v>
      </c>
      <c r="F518" s="532">
        <v>42000</v>
      </c>
      <c r="G518" s="109">
        <v>19753.06</v>
      </c>
      <c r="H518" s="96">
        <f>G518*100/F518</f>
        <v>47.03109523809525</v>
      </c>
      <c r="I518" s="67">
        <f>SUM(I521:I525)</f>
        <v>0</v>
      </c>
    </row>
    <row r="519" spans="1:13" s="129" customFormat="1" ht="12.75">
      <c r="A519" s="62"/>
      <c r="B519" s="62"/>
      <c r="C519" s="165"/>
      <c r="D519" s="341"/>
      <c r="E519" s="534" t="s">
        <v>63</v>
      </c>
      <c r="F519" s="198"/>
      <c r="G519" s="180"/>
      <c r="H519" s="32" t="s">
        <v>59</v>
      </c>
      <c r="I519" s="33"/>
      <c r="K519" s="381">
        <f>SUM(F523:F539)</f>
        <v>5783181.04</v>
      </c>
      <c r="M519" s="302">
        <f>SUM(G521:G525)</f>
        <v>725442.24</v>
      </c>
    </row>
    <row r="520" spans="1:13" s="44" customFormat="1" ht="25.5">
      <c r="A520" s="191"/>
      <c r="B520" s="191"/>
      <c r="C520" s="191"/>
      <c r="D520" s="200"/>
      <c r="E520" s="667" t="s">
        <v>319</v>
      </c>
      <c r="F520" s="668"/>
      <c r="G520" s="521">
        <v>19753.06</v>
      </c>
      <c r="H520" s="509"/>
      <c r="I520" s="212">
        <v>0</v>
      </c>
      <c r="K520" s="414"/>
      <c r="M520" s="311"/>
    </row>
    <row r="521" spans="1:11" s="35" customFormat="1" ht="25.5">
      <c r="A521" s="290"/>
      <c r="B521" s="474"/>
      <c r="C521" s="474"/>
      <c r="D521" s="348"/>
      <c r="E521" s="475" t="s">
        <v>320</v>
      </c>
      <c r="F521" s="344"/>
      <c r="G521" s="45">
        <v>0</v>
      </c>
      <c r="H521" s="352"/>
      <c r="I521" s="212">
        <v>0</v>
      </c>
      <c r="J521" s="34"/>
      <c r="K521" s="312" t="s">
        <v>59</v>
      </c>
    </row>
    <row r="522" spans="1:9" s="44" customFormat="1" ht="67.5" customHeight="1">
      <c r="A522" s="15" t="s">
        <v>56</v>
      </c>
      <c r="B522" s="16">
        <v>21</v>
      </c>
      <c r="C522" s="55"/>
      <c r="D522" s="55"/>
      <c r="E522" s="78"/>
      <c r="F522" s="55"/>
      <c r="G522" s="418"/>
      <c r="H522" s="79" t="s">
        <v>59</v>
      </c>
      <c r="I522" s="77"/>
    </row>
    <row r="523" spans="1:9" s="44" customFormat="1" ht="13.5" thickBot="1">
      <c r="A523" s="15"/>
      <c r="B523" s="16"/>
      <c r="C523" s="55"/>
      <c r="D523" s="55"/>
      <c r="E523" s="78"/>
      <c r="F523" s="55"/>
      <c r="G523" s="418"/>
      <c r="H523" s="79"/>
      <c r="I523" s="77"/>
    </row>
    <row r="524" spans="1:9" s="44" customFormat="1" ht="13.5" thickBot="1">
      <c r="A524" s="19" t="s">
        <v>26</v>
      </c>
      <c r="B524" s="20" t="s">
        <v>52</v>
      </c>
      <c r="C524" s="716" t="s">
        <v>36</v>
      </c>
      <c r="D524" s="717"/>
      <c r="E524" s="21" t="s">
        <v>25</v>
      </c>
      <c r="F524" s="20" t="s">
        <v>60</v>
      </c>
      <c r="G524" s="353" t="s">
        <v>61</v>
      </c>
      <c r="H524" s="22" t="s">
        <v>62</v>
      </c>
      <c r="I524" s="190" t="s">
        <v>66</v>
      </c>
    </row>
    <row r="525" spans="1:9" s="35" customFormat="1" ht="63.75">
      <c r="A525" s="13"/>
      <c r="B525" s="91">
        <v>80149</v>
      </c>
      <c r="C525" s="2"/>
      <c r="D525" s="3"/>
      <c r="E525" s="25" t="s">
        <v>156</v>
      </c>
      <c r="F525" s="84">
        <f>SUM(F526)</f>
        <v>752415</v>
      </c>
      <c r="G525" s="84">
        <f>SUM(G526)</f>
        <v>725442.24</v>
      </c>
      <c r="H525" s="26">
        <f>G525*100/F525</f>
        <v>96.41517513606188</v>
      </c>
      <c r="I525" s="58">
        <f>SUM(I526)</f>
        <v>0</v>
      </c>
    </row>
    <row r="526" spans="1:11" s="35" customFormat="1" ht="12.75">
      <c r="A526" s="108"/>
      <c r="B526" s="121"/>
      <c r="C526" s="30"/>
      <c r="D526" s="29"/>
      <c r="E526" s="31" t="s">
        <v>157</v>
      </c>
      <c r="F526" s="126">
        <f>SUM(F528:F532)</f>
        <v>752415</v>
      </c>
      <c r="G526" s="126">
        <f>SUM(G528:G532)</f>
        <v>725442.24</v>
      </c>
      <c r="H526" s="128">
        <f>G526*100/F526</f>
        <v>96.41517513606188</v>
      </c>
      <c r="I526" s="127">
        <f>SUM(I528:I529)</f>
        <v>0</v>
      </c>
      <c r="J526" s="34"/>
      <c r="K526" s="312" t="s">
        <v>59</v>
      </c>
    </row>
    <row r="527" spans="1:9" s="129" customFormat="1" ht="12.75">
      <c r="A527" s="138"/>
      <c r="B527" s="301"/>
      <c r="C527" s="171"/>
      <c r="D527" s="171"/>
      <c r="E527" s="71" t="s">
        <v>63</v>
      </c>
      <c r="F527" s="198"/>
      <c r="G527" s="417"/>
      <c r="H527" s="68" t="s">
        <v>59</v>
      </c>
      <c r="I527" s="33"/>
    </row>
    <row r="528" spans="1:9" s="129" customFormat="1" ht="12.75">
      <c r="A528" s="36"/>
      <c r="B528" s="81"/>
      <c r="C528" s="38"/>
      <c r="D528" s="41">
        <v>2540</v>
      </c>
      <c r="E528" s="39" t="s">
        <v>187</v>
      </c>
      <c r="F528" s="87">
        <v>642000</v>
      </c>
      <c r="G528" s="444">
        <v>615101.61</v>
      </c>
      <c r="H528" s="148">
        <f>G528*100/F528</f>
        <v>95.81021962616822</v>
      </c>
      <c r="I528" s="125">
        <v>0</v>
      </c>
    </row>
    <row r="529" spans="1:11" s="129" customFormat="1" ht="51">
      <c r="A529" s="36"/>
      <c r="B529" s="81"/>
      <c r="C529" s="53"/>
      <c r="D529" s="53"/>
      <c r="E529" s="54" t="s">
        <v>93</v>
      </c>
      <c r="F529" s="52"/>
      <c r="G529" s="445"/>
      <c r="H529" s="68" t="s">
        <v>59</v>
      </c>
      <c r="I529" s="149"/>
      <c r="K529" s="302" t="s">
        <v>59</v>
      </c>
    </row>
    <row r="530" spans="1:10" s="35" customFormat="1" ht="12.75">
      <c r="A530" s="206"/>
      <c r="B530" s="631"/>
      <c r="C530" s="136"/>
      <c r="D530" s="72">
        <v>4010</v>
      </c>
      <c r="E530" s="31" t="s">
        <v>165</v>
      </c>
      <c r="F530" s="137">
        <v>92572</v>
      </c>
      <c r="G530" s="109">
        <v>92571.13</v>
      </c>
      <c r="H530" s="128">
        <f>G530*100/F530</f>
        <v>99.99906019098647</v>
      </c>
      <c r="I530" s="127">
        <v>0</v>
      </c>
      <c r="J530" s="34"/>
    </row>
    <row r="531" spans="1:10" s="35" customFormat="1" ht="12.75">
      <c r="A531" s="130"/>
      <c r="B531" s="170"/>
      <c r="C531" s="139"/>
      <c r="D531" s="72">
        <v>4110</v>
      </c>
      <c r="E531" s="31" t="s">
        <v>166</v>
      </c>
      <c r="F531" s="140">
        <v>15952</v>
      </c>
      <c r="G531" s="109">
        <v>15879.27</v>
      </c>
      <c r="H531" s="128">
        <f>G531*100/F531</f>
        <v>99.54406970912738</v>
      </c>
      <c r="I531" s="127">
        <v>0</v>
      </c>
      <c r="J531" s="34"/>
    </row>
    <row r="532" spans="1:10" s="35" customFormat="1" ht="12.75">
      <c r="A532" s="130"/>
      <c r="B532" s="630"/>
      <c r="C532" s="139"/>
      <c r="D532" s="72">
        <v>4120</v>
      </c>
      <c r="E532" s="31" t="s">
        <v>167</v>
      </c>
      <c r="F532" s="144">
        <v>1891</v>
      </c>
      <c r="G532" s="109">
        <v>1890.23</v>
      </c>
      <c r="H532" s="146">
        <f>G532*100/F532</f>
        <v>99.95928080380752</v>
      </c>
      <c r="I532" s="127">
        <v>0</v>
      </c>
      <c r="J532" s="34"/>
    </row>
    <row r="533" spans="1:9" s="35" customFormat="1" ht="63.75">
      <c r="A533" s="13"/>
      <c r="B533" s="91">
        <v>80150</v>
      </c>
      <c r="C533" s="2"/>
      <c r="D533" s="3"/>
      <c r="E533" s="25" t="s">
        <v>158</v>
      </c>
      <c r="F533" s="84">
        <f>SUM(F534)</f>
        <v>1190676.02</v>
      </c>
      <c r="G533" s="84">
        <f>SUM(G534)</f>
        <v>1174309.9000000001</v>
      </c>
      <c r="H533" s="26">
        <f>G533*100/F533</f>
        <v>98.62547664309223</v>
      </c>
      <c r="I533" s="58">
        <f>SUM(I534)</f>
        <v>104091.45</v>
      </c>
    </row>
    <row r="534" spans="1:11" s="35" customFormat="1" ht="12.75">
      <c r="A534" s="28"/>
      <c r="B534" s="80"/>
      <c r="C534" s="30"/>
      <c r="D534" s="29"/>
      <c r="E534" s="31" t="s">
        <v>157</v>
      </c>
      <c r="F534" s="126">
        <f>SUM(F536:F540)</f>
        <v>1190676.02</v>
      </c>
      <c r="G534" s="126">
        <f>SUM(G536:G540)</f>
        <v>1174309.9000000001</v>
      </c>
      <c r="H534" s="128">
        <f>G534*100/F534</f>
        <v>98.62547664309223</v>
      </c>
      <c r="I534" s="127">
        <f>SUM(I536:I540)</f>
        <v>104091.45</v>
      </c>
      <c r="J534" s="34"/>
      <c r="K534" s="312" t="s">
        <v>59</v>
      </c>
    </row>
    <row r="535" spans="1:9" s="129" customFormat="1" ht="12.75">
      <c r="A535" s="130"/>
      <c r="B535" s="406"/>
      <c r="C535" s="171"/>
      <c r="D535" s="171"/>
      <c r="E535" s="71" t="s">
        <v>63</v>
      </c>
      <c r="F535" s="198"/>
      <c r="G535" s="417"/>
      <c r="H535" s="68" t="s">
        <v>59</v>
      </c>
      <c r="I535" s="33"/>
    </row>
    <row r="536" spans="1:9" s="56" customFormat="1" ht="12.75">
      <c r="A536" s="36"/>
      <c r="B536" s="81"/>
      <c r="C536" s="64"/>
      <c r="D536" s="72">
        <v>4010</v>
      </c>
      <c r="E536" s="31" t="s">
        <v>165</v>
      </c>
      <c r="F536" s="137">
        <v>906982</v>
      </c>
      <c r="G536" s="180">
        <v>898868.51</v>
      </c>
      <c r="H536" s="128">
        <f aca="true" t="shared" si="22" ref="H536:H542">G536*100/F536</f>
        <v>99.105440901804</v>
      </c>
      <c r="I536" s="141">
        <v>24336.07</v>
      </c>
    </row>
    <row r="537" spans="1:10" s="35" customFormat="1" ht="12.75">
      <c r="A537" s="138"/>
      <c r="B537" s="130"/>
      <c r="C537" s="139"/>
      <c r="D537" s="72">
        <v>4040</v>
      </c>
      <c r="E537" s="31" t="s">
        <v>173</v>
      </c>
      <c r="F537" s="140">
        <v>63492</v>
      </c>
      <c r="G537" s="109">
        <v>63347.14</v>
      </c>
      <c r="H537" s="128">
        <f t="shared" si="22"/>
        <v>99.77184527184527</v>
      </c>
      <c r="I537" s="127">
        <v>58191.38</v>
      </c>
      <c r="J537" s="34"/>
    </row>
    <row r="538" spans="1:10" s="18" customFormat="1" ht="12.75">
      <c r="A538" s="130"/>
      <c r="B538" s="170"/>
      <c r="C538" s="139"/>
      <c r="D538" s="72">
        <v>4110</v>
      </c>
      <c r="E538" s="31" t="s">
        <v>166</v>
      </c>
      <c r="F538" s="140">
        <v>154782</v>
      </c>
      <c r="G538" s="109">
        <v>148986.9</v>
      </c>
      <c r="H538" s="128">
        <f t="shared" si="22"/>
        <v>96.25595999534829</v>
      </c>
      <c r="I538" s="127">
        <v>18981.88</v>
      </c>
      <c r="J538" s="17"/>
    </row>
    <row r="539" spans="1:9" s="129" customFormat="1" ht="12.75">
      <c r="A539" s="130"/>
      <c r="B539" s="170"/>
      <c r="C539" s="139"/>
      <c r="D539" s="72">
        <v>4120</v>
      </c>
      <c r="E539" s="31" t="s">
        <v>167</v>
      </c>
      <c r="F539" s="144">
        <v>19328</v>
      </c>
      <c r="G539" s="109">
        <v>17015.33</v>
      </c>
      <c r="H539" s="128">
        <f t="shared" si="22"/>
        <v>88.03461299668875</v>
      </c>
      <c r="I539" s="127">
        <v>2582.12</v>
      </c>
    </row>
    <row r="540" spans="1:9" s="35" customFormat="1" ht="12.75">
      <c r="A540" s="36"/>
      <c r="B540" s="342"/>
      <c r="C540" s="64"/>
      <c r="D540" s="72">
        <v>4440</v>
      </c>
      <c r="E540" s="31" t="s">
        <v>121</v>
      </c>
      <c r="F540" s="47">
        <v>46092.02</v>
      </c>
      <c r="G540" s="109">
        <v>46092.02</v>
      </c>
      <c r="H540" s="32">
        <f t="shared" si="22"/>
        <v>100</v>
      </c>
      <c r="I540" s="33">
        <v>0</v>
      </c>
    </row>
    <row r="541" spans="1:9" s="56" customFormat="1" ht="38.25">
      <c r="A541" s="13"/>
      <c r="B541" s="91">
        <v>80153</v>
      </c>
      <c r="C541" s="2"/>
      <c r="D541" s="3"/>
      <c r="E541" s="545" t="s">
        <v>321</v>
      </c>
      <c r="F541" s="84">
        <f>SUM(F542)</f>
        <v>267201</v>
      </c>
      <c r="G541" s="84">
        <f>SUM(G542)</f>
        <v>264373.5</v>
      </c>
      <c r="H541" s="336">
        <f t="shared" si="22"/>
        <v>98.94180785251552</v>
      </c>
      <c r="I541" s="58">
        <f>SUM(I542)</f>
        <v>0</v>
      </c>
    </row>
    <row r="542" spans="1:11" s="56" customFormat="1" ht="12.75">
      <c r="A542" s="28"/>
      <c r="B542" s="80"/>
      <c r="C542" s="30"/>
      <c r="D542" s="29"/>
      <c r="E542" s="31" t="s">
        <v>157</v>
      </c>
      <c r="F542" s="126">
        <f>SUM(F544)</f>
        <v>267201</v>
      </c>
      <c r="G542" s="126">
        <f>SUM(G544)</f>
        <v>264373.5</v>
      </c>
      <c r="H542" s="337">
        <f t="shared" si="22"/>
        <v>98.94180785251552</v>
      </c>
      <c r="I542" s="109">
        <v>0</v>
      </c>
      <c r="J542" s="55"/>
      <c r="K542" s="338" t="s">
        <v>59</v>
      </c>
    </row>
    <row r="543" spans="1:9" s="56" customFormat="1" ht="12.75">
      <c r="A543" s="28"/>
      <c r="B543" s="204"/>
      <c r="C543" s="95"/>
      <c r="D543" s="95"/>
      <c r="E543" s="71" t="s">
        <v>63</v>
      </c>
      <c r="F543" s="198"/>
      <c r="G543" s="417"/>
      <c r="H543" s="337" t="s">
        <v>59</v>
      </c>
      <c r="I543" s="109"/>
    </row>
    <row r="544" spans="1:9" s="5" customFormat="1" ht="12.75">
      <c r="A544" s="496"/>
      <c r="B544" s="351"/>
      <c r="C544" s="29"/>
      <c r="D544" s="72">
        <v>4240</v>
      </c>
      <c r="E544" s="31" t="s">
        <v>127</v>
      </c>
      <c r="F544" s="47">
        <v>267201</v>
      </c>
      <c r="G544" s="109">
        <v>264373.5</v>
      </c>
      <c r="H544" s="337">
        <f>G544*100/F544</f>
        <v>98.94180785251552</v>
      </c>
      <c r="I544" s="109">
        <v>0</v>
      </c>
    </row>
    <row r="545" spans="1:9" s="35" customFormat="1" ht="18.75" customHeight="1">
      <c r="A545" s="15" t="s">
        <v>56</v>
      </c>
      <c r="B545" s="16">
        <v>22</v>
      </c>
      <c r="C545" s="55"/>
      <c r="D545" s="55"/>
      <c r="E545" s="78"/>
      <c r="F545" s="55"/>
      <c r="G545" s="77"/>
      <c r="H545" s="79" t="s">
        <v>59</v>
      </c>
      <c r="I545" s="77" t="s">
        <v>59</v>
      </c>
    </row>
    <row r="546" spans="1:9" s="35" customFormat="1" ht="13.5" thickBot="1">
      <c r="A546" s="15"/>
      <c r="B546" s="16"/>
      <c r="C546" s="55"/>
      <c r="D546" s="55"/>
      <c r="E546" s="78"/>
      <c r="F546" s="55"/>
      <c r="G546" s="77"/>
      <c r="H546" s="79"/>
      <c r="I546" s="77" t="s">
        <v>59</v>
      </c>
    </row>
    <row r="547" spans="1:9" s="44" customFormat="1" ht="13.5" thickBot="1">
      <c r="A547" s="19" t="s">
        <v>26</v>
      </c>
      <c r="B547" s="20" t="s">
        <v>52</v>
      </c>
      <c r="C547" s="716" t="s">
        <v>36</v>
      </c>
      <c r="D547" s="717"/>
      <c r="E547" s="21" t="s">
        <v>25</v>
      </c>
      <c r="F547" s="20" t="s">
        <v>60</v>
      </c>
      <c r="G547" s="353" t="s">
        <v>61</v>
      </c>
      <c r="H547" s="22" t="s">
        <v>62</v>
      </c>
      <c r="I547" s="190" t="s">
        <v>66</v>
      </c>
    </row>
    <row r="548" spans="1:10" s="35" customFormat="1" ht="12.75">
      <c r="A548" s="13"/>
      <c r="B548" s="91">
        <v>80195</v>
      </c>
      <c r="C548" s="2"/>
      <c r="D548" s="3"/>
      <c r="E548" s="25" t="s">
        <v>43</v>
      </c>
      <c r="F548" s="89">
        <f>SUM(F549,F567,F564)</f>
        <v>4082628.93</v>
      </c>
      <c r="G548" s="89">
        <f>SUM(G549,G567,G564)</f>
        <v>2476961.29</v>
      </c>
      <c r="H548" s="26">
        <f>G548*100/F548</f>
        <v>60.67074261387747</v>
      </c>
      <c r="I548" s="27">
        <f>SUM(I549,I564,I567)</f>
        <v>452.13</v>
      </c>
      <c r="J548" s="34"/>
    </row>
    <row r="549" spans="1:10" s="35" customFormat="1" ht="12.75">
      <c r="A549" s="28"/>
      <c r="B549" s="325"/>
      <c r="C549" s="30"/>
      <c r="D549" s="29"/>
      <c r="E549" s="31" t="s">
        <v>144</v>
      </c>
      <c r="F549" s="90">
        <f>SUM(F551:F563)</f>
        <v>1452741.2</v>
      </c>
      <c r="G549" s="90">
        <f>SUM(G551:G563)</f>
        <v>132703.56</v>
      </c>
      <c r="H549" s="32">
        <f>G549*100/F549</f>
        <v>9.134700661067505</v>
      </c>
      <c r="I549" s="33">
        <f>SUM(I553:I563)</f>
        <v>452.13</v>
      </c>
      <c r="J549" s="34"/>
    </row>
    <row r="550" spans="1:10" s="35" customFormat="1" ht="12.75">
      <c r="A550" s="62"/>
      <c r="B550" s="63"/>
      <c r="C550" s="69"/>
      <c r="D550" s="69"/>
      <c r="E550" s="71" t="s">
        <v>63</v>
      </c>
      <c r="F550" s="198"/>
      <c r="G550" s="417"/>
      <c r="H550" s="23" t="s">
        <v>59</v>
      </c>
      <c r="I550" s="109"/>
      <c r="J550" s="34"/>
    </row>
    <row r="551" spans="1:9" s="129" customFormat="1" ht="12.75">
      <c r="A551" s="36"/>
      <c r="B551" s="81"/>
      <c r="C551" s="38"/>
      <c r="D551" s="41">
        <v>2310</v>
      </c>
      <c r="E551" s="39" t="s">
        <v>186</v>
      </c>
      <c r="F551" s="87">
        <v>5000</v>
      </c>
      <c r="G551" s="444">
        <v>3080.75</v>
      </c>
      <c r="H551" s="148">
        <f>G551*100/F551</f>
        <v>61.615</v>
      </c>
      <c r="I551" s="125">
        <v>0</v>
      </c>
    </row>
    <row r="552" spans="1:11" s="129" customFormat="1" ht="50.25" customHeight="1">
      <c r="A552" s="103"/>
      <c r="B552" s="36"/>
      <c r="C552" s="53"/>
      <c r="D552" s="53"/>
      <c r="E552" s="485" t="s">
        <v>211</v>
      </c>
      <c r="F552" s="52"/>
      <c r="G552" s="445"/>
      <c r="H552" s="68" t="s">
        <v>59</v>
      </c>
      <c r="I552" s="149"/>
      <c r="K552" s="302" t="s">
        <v>59</v>
      </c>
    </row>
    <row r="553" spans="1:9" s="35" customFormat="1" ht="25.5">
      <c r="A553" s="62"/>
      <c r="B553" s="36"/>
      <c r="C553" s="64"/>
      <c r="D553" s="72">
        <v>3020</v>
      </c>
      <c r="E553" s="31" t="s">
        <v>188</v>
      </c>
      <c r="F553" s="86">
        <v>21500</v>
      </c>
      <c r="G553" s="180">
        <v>10500</v>
      </c>
      <c r="H553" s="32">
        <f aca="true" t="shared" si="23" ref="H553:H564">G553*100/F553</f>
        <v>48.83720930232558</v>
      </c>
      <c r="I553" s="67">
        <v>0</v>
      </c>
    </row>
    <row r="554" spans="1:10" s="35" customFormat="1" ht="12.75">
      <c r="A554" s="323"/>
      <c r="B554" s="206"/>
      <c r="C554" s="136"/>
      <c r="D554" s="72">
        <v>4010</v>
      </c>
      <c r="E554" s="31" t="s">
        <v>165</v>
      </c>
      <c r="F554" s="137">
        <v>3663</v>
      </c>
      <c r="G554" s="109">
        <v>0</v>
      </c>
      <c r="H554" s="128">
        <f t="shared" si="23"/>
        <v>0</v>
      </c>
      <c r="I554" s="127">
        <v>0</v>
      </c>
      <c r="J554" s="34"/>
    </row>
    <row r="555" spans="1:10" s="18" customFormat="1" ht="12.75">
      <c r="A555" s="130"/>
      <c r="B555" s="170"/>
      <c r="C555" s="139"/>
      <c r="D555" s="72">
        <v>4110</v>
      </c>
      <c r="E555" s="31" t="s">
        <v>166</v>
      </c>
      <c r="F555" s="140">
        <v>500</v>
      </c>
      <c r="G555" s="109">
        <v>0</v>
      </c>
      <c r="H555" s="128">
        <f t="shared" si="23"/>
        <v>0</v>
      </c>
      <c r="I555" s="127">
        <v>0</v>
      </c>
      <c r="J555" s="17"/>
    </row>
    <row r="556" spans="1:9" s="129" customFormat="1" ht="12.75">
      <c r="A556" s="130"/>
      <c r="B556" s="170"/>
      <c r="C556" s="139"/>
      <c r="D556" s="72">
        <v>4120</v>
      </c>
      <c r="E556" s="31" t="s">
        <v>167</v>
      </c>
      <c r="F556" s="144">
        <v>200</v>
      </c>
      <c r="G556" s="109">
        <v>0</v>
      </c>
      <c r="H556" s="128">
        <f t="shared" si="23"/>
        <v>0</v>
      </c>
      <c r="I556" s="127">
        <v>0</v>
      </c>
    </row>
    <row r="557" spans="1:10" s="35" customFormat="1" ht="25.5">
      <c r="A557" s="130"/>
      <c r="B557" s="170"/>
      <c r="C557" s="386"/>
      <c r="D557" s="361">
        <v>4170</v>
      </c>
      <c r="E557" s="384" t="s">
        <v>170</v>
      </c>
      <c r="F557" s="385">
        <v>5000</v>
      </c>
      <c r="G557" s="109">
        <v>1750</v>
      </c>
      <c r="H557" s="96">
        <f>G557*100/F557</f>
        <v>35</v>
      </c>
      <c r="I557" s="33">
        <v>0</v>
      </c>
      <c r="J557" s="34"/>
    </row>
    <row r="558" spans="1:10" s="35" customFormat="1" ht="12.75">
      <c r="A558" s="130"/>
      <c r="B558" s="170"/>
      <c r="C558" s="383"/>
      <c r="D558" s="361">
        <v>4190</v>
      </c>
      <c r="E558" s="384" t="s">
        <v>164</v>
      </c>
      <c r="F558" s="510">
        <v>6500</v>
      </c>
      <c r="G558" s="180">
        <v>0</v>
      </c>
      <c r="H558" s="96">
        <f>G558*100/F558</f>
        <v>0</v>
      </c>
      <c r="I558" s="67">
        <v>0</v>
      </c>
      <c r="J558" s="34"/>
    </row>
    <row r="559" spans="1:10" s="35" customFormat="1" ht="12.75">
      <c r="A559" s="36"/>
      <c r="B559" s="81"/>
      <c r="C559" s="53"/>
      <c r="D559" s="379">
        <v>4210</v>
      </c>
      <c r="E559" s="54" t="s">
        <v>112</v>
      </c>
      <c r="F559" s="47">
        <v>80509.1</v>
      </c>
      <c r="G559" s="180">
        <v>14295.17</v>
      </c>
      <c r="H559" s="32">
        <f>G559*100/F559</f>
        <v>17.75596795890154</v>
      </c>
      <c r="I559" s="67">
        <v>452.13</v>
      </c>
      <c r="J559" s="34"/>
    </row>
    <row r="560" spans="1:9" s="5" customFormat="1" ht="12.75">
      <c r="A560" s="36"/>
      <c r="B560" s="81"/>
      <c r="C560" s="64"/>
      <c r="D560" s="72">
        <v>4220</v>
      </c>
      <c r="E560" s="31" t="s">
        <v>129</v>
      </c>
      <c r="F560" s="47">
        <v>5150</v>
      </c>
      <c r="G560" s="109">
        <v>1227.03</v>
      </c>
      <c r="H560" s="32">
        <f>G560*100/F560</f>
        <v>23.825825242718448</v>
      </c>
      <c r="I560" s="33">
        <v>0</v>
      </c>
    </row>
    <row r="561" spans="1:9" s="5" customFormat="1" ht="12.75">
      <c r="A561" s="28"/>
      <c r="B561" s="367"/>
      <c r="C561" s="29"/>
      <c r="D561" s="72">
        <v>4240</v>
      </c>
      <c r="E561" s="31" t="s">
        <v>127</v>
      </c>
      <c r="F561" s="47">
        <v>112500</v>
      </c>
      <c r="G561" s="109">
        <v>0.16</v>
      </c>
      <c r="H561" s="337">
        <f>G561*100/F561</f>
        <v>0.0001422222222222222</v>
      </c>
      <c r="I561" s="109">
        <v>0</v>
      </c>
    </row>
    <row r="562" spans="1:9" s="56" customFormat="1" ht="12.75">
      <c r="A562" s="36"/>
      <c r="B562" s="81"/>
      <c r="C562" s="64"/>
      <c r="D562" s="72">
        <v>4270</v>
      </c>
      <c r="E562" s="31" t="s">
        <v>113</v>
      </c>
      <c r="F562" s="47">
        <v>355766</v>
      </c>
      <c r="G562" s="109">
        <v>44414</v>
      </c>
      <c r="H562" s="32">
        <f t="shared" si="23"/>
        <v>12.484048503791819</v>
      </c>
      <c r="I562" s="33">
        <v>0</v>
      </c>
    </row>
    <row r="563" spans="1:10" s="18" customFormat="1" ht="12.75">
      <c r="A563" s="36"/>
      <c r="B563" s="342"/>
      <c r="C563" s="64"/>
      <c r="D563" s="72">
        <v>4300</v>
      </c>
      <c r="E563" s="31" t="s">
        <v>115</v>
      </c>
      <c r="F563" s="47">
        <v>856453.1</v>
      </c>
      <c r="G563" s="109">
        <v>57436.45</v>
      </c>
      <c r="H563" s="32">
        <f t="shared" si="23"/>
        <v>6.7063158508037395</v>
      </c>
      <c r="I563" s="33">
        <v>0</v>
      </c>
      <c r="J563" s="17"/>
    </row>
    <row r="564" spans="1:10" s="35" customFormat="1" ht="76.5">
      <c r="A564" s="28"/>
      <c r="B564" s="325"/>
      <c r="C564" s="30"/>
      <c r="D564" s="29"/>
      <c r="E564" s="31" t="s">
        <v>322</v>
      </c>
      <c r="F564" s="90">
        <f>SUM(F566)</f>
        <v>184887.73</v>
      </c>
      <c r="G564" s="90">
        <f>SUM(G566)</f>
        <v>184887.73</v>
      </c>
      <c r="H564" s="32">
        <f t="shared" si="23"/>
        <v>100</v>
      </c>
      <c r="I564" s="33">
        <f>SUM(I566)</f>
        <v>0</v>
      </c>
      <c r="J564" s="34"/>
    </row>
    <row r="565" spans="1:10" s="35" customFormat="1" ht="12.75">
      <c r="A565" s="62"/>
      <c r="B565" s="63"/>
      <c r="C565" s="69"/>
      <c r="D565" s="69"/>
      <c r="E565" s="71" t="s">
        <v>63</v>
      </c>
      <c r="F565" s="198"/>
      <c r="G565" s="417"/>
      <c r="H565" s="23" t="s">
        <v>59</v>
      </c>
      <c r="I565" s="109"/>
      <c r="J565" s="34"/>
    </row>
    <row r="566" spans="1:9" s="129" customFormat="1" ht="12.75">
      <c r="A566" s="36"/>
      <c r="B566" s="75"/>
      <c r="C566" s="583"/>
      <c r="D566" s="361">
        <v>4247</v>
      </c>
      <c r="E566" s="384" t="s">
        <v>127</v>
      </c>
      <c r="F566" s="669">
        <v>184887.73</v>
      </c>
      <c r="G566" s="462">
        <v>184887.73</v>
      </c>
      <c r="H566" s="65">
        <v>0</v>
      </c>
      <c r="I566" s="163">
        <v>0</v>
      </c>
    </row>
    <row r="567" spans="1:9" s="5" customFormat="1" ht="12.75">
      <c r="A567" s="130"/>
      <c r="B567" s="170"/>
      <c r="C567" s="479"/>
      <c r="D567" s="479"/>
      <c r="E567" s="54" t="s">
        <v>11</v>
      </c>
      <c r="F567" s="47">
        <f>SUM(F572,F574,)</f>
        <v>2445000</v>
      </c>
      <c r="G567" s="47">
        <f>SUM(G572,G574,)</f>
        <v>2159370</v>
      </c>
      <c r="H567" s="32">
        <f>G567*100/F567</f>
        <v>88.31779141104295</v>
      </c>
      <c r="I567" s="67">
        <f>SUM(I572,I574,)</f>
        <v>0</v>
      </c>
    </row>
    <row r="568" spans="1:11" s="129" customFormat="1" ht="12.75">
      <c r="A568" s="74"/>
      <c r="B568" s="391"/>
      <c r="C568" s="69"/>
      <c r="D568" s="69"/>
      <c r="E568" s="71" t="s">
        <v>63</v>
      </c>
      <c r="F568" s="198"/>
      <c r="G568" s="109" t="s">
        <v>59</v>
      </c>
      <c r="H568" s="32" t="s">
        <v>59</v>
      </c>
      <c r="I568" s="33"/>
      <c r="K568" s="381">
        <f>SUM(F599:F618)</f>
        <v>739301</v>
      </c>
    </row>
    <row r="569" spans="1:9" s="35" customFormat="1" ht="45" customHeight="1">
      <c r="A569" s="15" t="s">
        <v>56</v>
      </c>
      <c r="B569" s="16">
        <v>23</v>
      </c>
      <c r="C569" s="55"/>
      <c r="D569" s="55"/>
      <c r="E569" s="78"/>
      <c r="F569" s="55"/>
      <c r="G569" s="77"/>
      <c r="H569" s="79" t="s">
        <v>59</v>
      </c>
      <c r="I569" s="77" t="s">
        <v>59</v>
      </c>
    </row>
    <row r="570" spans="1:9" s="35" customFormat="1" ht="13.5" thickBot="1">
      <c r="A570" s="15"/>
      <c r="B570" s="16"/>
      <c r="C570" s="55"/>
      <c r="D570" s="55"/>
      <c r="E570" s="78"/>
      <c r="F570" s="55"/>
      <c r="G570" s="77"/>
      <c r="H570" s="79"/>
      <c r="I570" s="77" t="s">
        <v>59</v>
      </c>
    </row>
    <row r="571" spans="1:9" s="44" customFormat="1" ht="13.5" thickBot="1">
      <c r="A571" s="19" t="s">
        <v>26</v>
      </c>
      <c r="B571" s="20" t="s">
        <v>52</v>
      </c>
      <c r="C571" s="716" t="s">
        <v>36</v>
      </c>
      <c r="D571" s="717"/>
      <c r="E571" s="21" t="s">
        <v>25</v>
      </c>
      <c r="F571" s="20" t="s">
        <v>60</v>
      </c>
      <c r="G571" s="353" t="s">
        <v>61</v>
      </c>
      <c r="H571" s="22" t="s">
        <v>62</v>
      </c>
      <c r="I571" s="190" t="s">
        <v>66</v>
      </c>
    </row>
    <row r="572" spans="1:9" s="129" customFormat="1" ht="12.75">
      <c r="A572" s="207"/>
      <c r="B572" s="412"/>
      <c r="C572" s="476"/>
      <c r="D572" s="477">
        <v>6050</v>
      </c>
      <c r="E572" s="66" t="s">
        <v>169</v>
      </c>
      <c r="F572" s="175">
        <v>2385000</v>
      </c>
      <c r="G572" s="186">
        <v>2159370</v>
      </c>
      <c r="H572" s="49">
        <f>G572*100/F572</f>
        <v>90.53962264150944</v>
      </c>
      <c r="I572" s="67">
        <v>0</v>
      </c>
    </row>
    <row r="573" spans="1:11" s="35" customFormat="1" ht="38.25">
      <c r="A573" s="296"/>
      <c r="B573" s="207"/>
      <c r="C573" s="517"/>
      <c r="D573" s="278"/>
      <c r="E573" s="475" t="s">
        <v>369</v>
      </c>
      <c r="F573" s="344"/>
      <c r="G573" s="45">
        <v>2159370</v>
      </c>
      <c r="H573" s="352"/>
      <c r="I573" s="212">
        <v>0</v>
      </c>
      <c r="J573" s="34"/>
      <c r="K573" s="312" t="s">
        <v>59</v>
      </c>
    </row>
    <row r="574" spans="1:9" s="129" customFormat="1" ht="12.75">
      <c r="A574" s="207"/>
      <c r="B574" s="412"/>
      <c r="C574" s="297"/>
      <c r="D574" s="533">
        <v>6060</v>
      </c>
      <c r="E574" s="373" t="s">
        <v>168</v>
      </c>
      <c r="F574" s="532">
        <v>60000</v>
      </c>
      <c r="G574" s="109">
        <v>0</v>
      </c>
      <c r="H574" s="96">
        <f>G574*100/F574</f>
        <v>0</v>
      </c>
      <c r="I574" s="67">
        <v>0</v>
      </c>
    </row>
    <row r="575" spans="1:13" s="129" customFormat="1" ht="12.75">
      <c r="A575" s="62"/>
      <c r="B575" s="62"/>
      <c r="C575" s="165"/>
      <c r="D575" s="341"/>
      <c r="E575" s="534" t="s">
        <v>63</v>
      </c>
      <c r="F575" s="198"/>
      <c r="G575" s="180"/>
      <c r="H575" s="32" t="s">
        <v>59</v>
      </c>
      <c r="I575" s="33"/>
      <c r="K575" s="381">
        <f>SUM(F590:F603)</f>
        <v>2613501</v>
      </c>
      <c r="M575" s="302">
        <f>SUM(G576:G577)</f>
        <v>1168842.01</v>
      </c>
    </row>
    <row r="576" spans="1:11" s="35" customFormat="1" ht="13.5" thickBot="1">
      <c r="A576" s="296"/>
      <c r="B576" s="474"/>
      <c r="C576" s="474"/>
      <c r="D576" s="348"/>
      <c r="E576" s="475" t="s">
        <v>261</v>
      </c>
      <c r="F576" s="344"/>
      <c r="G576" s="45">
        <v>0</v>
      </c>
      <c r="H576" s="597"/>
      <c r="I576" s="212">
        <v>0</v>
      </c>
      <c r="J576" s="34"/>
      <c r="K576" s="312" t="s">
        <v>59</v>
      </c>
    </row>
    <row r="577" spans="1:10" s="35" customFormat="1" ht="12.75">
      <c r="A577" s="433">
        <v>851</v>
      </c>
      <c r="B577" s="281"/>
      <c r="C577" s="281"/>
      <c r="D577" s="282"/>
      <c r="E577" s="283" t="s">
        <v>15</v>
      </c>
      <c r="F577" s="284">
        <f>SUM(F578,F590,F596,F637,)</f>
        <v>1854246</v>
      </c>
      <c r="G577" s="284">
        <f>SUM(G578,G590,G596,G637,)</f>
        <v>1168842.01</v>
      </c>
      <c r="H577" s="516">
        <f>G577*100/F577</f>
        <v>63.035973112521205</v>
      </c>
      <c r="I577" s="614">
        <f>SUM(I578,I590,I596,I637,)</f>
        <v>15684.080000000002</v>
      </c>
      <c r="J577" s="34"/>
    </row>
    <row r="578" spans="1:10" s="56" customFormat="1" ht="12.75">
      <c r="A578" s="13"/>
      <c r="B578" s="205">
        <v>85111</v>
      </c>
      <c r="C578" s="8"/>
      <c r="D578" s="9"/>
      <c r="E578" s="92" t="s">
        <v>189</v>
      </c>
      <c r="F578" s="210">
        <f>SUM(F579,F583)</f>
        <v>130000</v>
      </c>
      <c r="G578" s="210">
        <f>SUM(G579,G583)</f>
        <v>130000</v>
      </c>
      <c r="H578" s="542">
        <f>G578*100/F578</f>
        <v>100</v>
      </c>
      <c r="I578" s="58">
        <v>0</v>
      </c>
      <c r="J578" s="55"/>
    </row>
    <row r="579" spans="1:10" s="56" customFormat="1" ht="12.75">
      <c r="A579" s="28"/>
      <c r="B579" s="204"/>
      <c r="C579" s="95"/>
      <c r="D579" s="329"/>
      <c r="E579" s="71" t="s">
        <v>57</v>
      </c>
      <c r="F579" s="162">
        <f>SUM(F581)</f>
        <v>30000</v>
      </c>
      <c r="G579" s="162">
        <f>SUM(G581)</f>
        <v>30000</v>
      </c>
      <c r="H579" s="387">
        <f>G579*100/F579</f>
        <v>100</v>
      </c>
      <c r="I579" s="354">
        <v>0</v>
      </c>
      <c r="J579" s="55"/>
    </row>
    <row r="580" spans="1:9" s="5" customFormat="1" ht="12.75">
      <c r="A580" s="28"/>
      <c r="B580" s="204"/>
      <c r="C580" s="80"/>
      <c r="D580" s="80"/>
      <c r="E580" s="39" t="s">
        <v>63</v>
      </c>
      <c r="F580" s="399"/>
      <c r="G580" s="444"/>
      <c r="H580" s="339" t="s">
        <v>59</v>
      </c>
      <c r="I580" s="355"/>
    </row>
    <row r="581" spans="1:9" s="56" customFormat="1" ht="25.5">
      <c r="A581" s="28"/>
      <c r="B581" s="367"/>
      <c r="C581" s="29"/>
      <c r="D581" s="72">
        <v>2800</v>
      </c>
      <c r="E581" s="31" t="s">
        <v>323</v>
      </c>
      <c r="F581" s="47">
        <v>30000</v>
      </c>
      <c r="G581" s="109">
        <v>30000</v>
      </c>
      <c r="H581" s="387">
        <f>G581*100/F581</f>
        <v>100</v>
      </c>
      <c r="I581" s="109">
        <v>0</v>
      </c>
    </row>
    <row r="582" spans="1:9" s="44" customFormat="1" ht="153">
      <c r="A582" s="42"/>
      <c r="B582" s="88"/>
      <c r="C582" s="511"/>
      <c r="D582" s="512"/>
      <c r="E582" s="506" t="s">
        <v>324</v>
      </c>
      <c r="F582" s="515" t="s">
        <v>59</v>
      </c>
      <c r="G582" s="45" t="s">
        <v>59</v>
      </c>
      <c r="H582" s="514" t="s">
        <v>59</v>
      </c>
      <c r="I582" s="45">
        <v>0</v>
      </c>
    </row>
    <row r="583" spans="1:10" s="56" customFormat="1" ht="12.75">
      <c r="A583" s="28"/>
      <c r="B583" s="204"/>
      <c r="C583" s="95"/>
      <c r="D583" s="329"/>
      <c r="E583" s="71" t="s">
        <v>11</v>
      </c>
      <c r="F583" s="162">
        <f>SUM(F585)</f>
        <v>100000</v>
      </c>
      <c r="G583" s="162">
        <f>SUM(G585)</f>
        <v>100000</v>
      </c>
      <c r="H583" s="387">
        <f>G583*100/F583</f>
        <v>100</v>
      </c>
      <c r="I583" s="354">
        <v>0</v>
      </c>
      <c r="J583" s="55"/>
    </row>
    <row r="584" spans="1:9" s="5" customFormat="1" ht="12.75">
      <c r="A584" s="28"/>
      <c r="B584" s="204"/>
      <c r="C584" s="80"/>
      <c r="D584" s="80"/>
      <c r="E584" s="39" t="s">
        <v>63</v>
      </c>
      <c r="F584" s="399"/>
      <c r="G584" s="444"/>
      <c r="H584" s="339" t="s">
        <v>59</v>
      </c>
      <c r="I584" s="355"/>
    </row>
    <row r="585" spans="1:9" s="56" customFormat="1" ht="40.5" customHeight="1">
      <c r="A585" s="28"/>
      <c r="B585" s="367"/>
      <c r="C585" s="29"/>
      <c r="D585" s="72">
        <v>6220</v>
      </c>
      <c r="E585" s="31" t="s">
        <v>190</v>
      </c>
      <c r="F585" s="47">
        <v>100000</v>
      </c>
      <c r="G585" s="109">
        <v>100000</v>
      </c>
      <c r="H585" s="339">
        <f>G585*100/F585</f>
        <v>100</v>
      </c>
      <c r="I585" s="109">
        <v>0</v>
      </c>
    </row>
    <row r="586" spans="1:9" s="44" customFormat="1" ht="25.5">
      <c r="A586" s="201"/>
      <c r="B586" s="88"/>
      <c r="C586" s="511"/>
      <c r="D586" s="512"/>
      <c r="E586" s="506" t="s">
        <v>191</v>
      </c>
      <c r="F586" s="515">
        <v>100000</v>
      </c>
      <c r="G586" s="45">
        <v>100000</v>
      </c>
      <c r="H586" s="700">
        <f>G586*100/F586</f>
        <v>100</v>
      </c>
      <c r="I586" s="45">
        <v>0</v>
      </c>
    </row>
    <row r="587" spans="1:9" s="35" customFormat="1" ht="29.25" customHeight="1">
      <c r="A587" s="15" t="s">
        <v>56</v>
      </c>
      <c r="B587" s="16">
        <v>24</v>
      </c>
      <c r="C587" s="55"/>
      <c r="D587" s="55"/>
      <c r="E587" s="78"/>
      <c r="F587" s="55"/>
      <c r="G587" s="77"/>
      <c r="H587" s="79" t="s">
        <v>59</v>
      </c>
      <c r="I587" s="77" t="s">
        <v>59</v>
      </c>
    </row>
    <row r="588" spans="1:9" s="35" customFormat="1" ht="13.5" thickBot="1">
      <c r="A588" s="15"/>
      <c r="B588" s="16"/>
      <c r="C588" s="55"/>
      <c r="D588" s="55"/>
      <c r="E588" s="78"/>
      <c r="F588" s="55"/>
      <c r="G588" s="77"/>
      <c r="H588" s="79"/>
      <c r="I588" s="77" t="s">
        <v>59</v>
      </c>
    </row>
    <row r="589" spans="1:9" s="44" customFormat="1" ht="13.5" thickBot="1">
      <c r="A589" s="19" t="s">
        <v>26</v>
      </c>
      <c r="B589" s="20" t="s">
        <v>52</v>
      </c>
      <c r="C589" s="716" t="s">
        <v>36</v>
      </c>
      <c r="D589" s="717"/>
      <c r="E589" s="21" t="s">
        <v>25</v>
      </c>
      <c r="F589" s="20" t="s">
        <v>60</v>
      </c>
      <c r="G589" s="353" t="s">
        <v>61</v>
      </c>
      <c r="H589" s="22" t="s">
        <v>62</v>
      </c>
      <c r="I589" s="190" t="s">
        <v>66</v>
      </c>
    </row>
    <row r="590" spans="1:10" s="56" customFormat="1" ht="12.75">
      <c r="A590" s="13"/>
      <c r="B590" s="205">
        <v>85153</v>
      </c>
      <c r="C590" s="8"/>
      <c r="D590" s="9"/>
      <c r="E590" s="92" t="s">
        <v>74</v>
      </c>
      <c r="F590" s="210">
        <f>SUM(F591)</f>
        <v>10000</v>
      </c>
      <c r="G590" s="463">
        <f>SUM(G591)</f>
        <v>2460</v>
      </c>
      <c r="H590" s="480">
        <f>G590*100/F590</f>
        <v>24.6</v>
      </c>
      <c r="I590" s="58">
        <f>SUM(I591)</f>
        <v>0</v>
      </c>
      <c r="J590" s="55"/>
    </row>
    <row r="591" spans="1:10" s="56" customFormat="1" ht="12.75">
      <c r="A591" s="28"/>
      <c r="B591" s="204"/>
      <c r="C591" s="95"/>
      <c r="D591" s="329"/>
      <c r="E591" s="71" t="s">
        <v>57</v>
      </c>
      <c r="F591" s="162">
        <f>SUM(F593:F595)</f>
        <v>10000</v>
      </c>
      <c r="G591" s="162">
        <f>SUM(G593:G595)</f>
        <v>2460</v>
      </c>
      <c r="H591" s="339">
        <f>G591*100/F591</f>
        <v>24.6</v>
      </c>
      <c r="I591" s="354">
        <f>SUM(I593:I595)</f>
        <v>0</v>
      </c>
      <c r="J591" s="55"/>
    </row>
    <row r="592" spans="1:9" s="5" customFormat="1" ht="12.75">
      <c r="A592" s="59"/>
      <c r="B592" s="60"/>
      <c r="C592" s="80"/>
      <c r="D592" s="80"/>
      <c r="E592" s="39" t="s">
        <v>63</v>
      </c>
      <c r="F592" s="399"/>
      <c r="G592" s="444"/>
      <c r="H592" s="339" t="s">
        <v>59</v>
      </c>
      <c r="I592" s="355"/>
    </row>
    <row r="593" spans="1:10" s="35" customFormat="1" ht="25.5">
      <c r="A593" s="138"/>
      <c r="B593" s="130"/>
      <c r="C593" s="139"/>
      <c r="D593" s="72">
        <v>4170</v>
      </c>
      <c r="E593" s="31" t="s">
        <v>170</v>
      </c>
      <c r="F593" s="73">
        <v>2500</v>
      </c>
      <c r="G593" s="109">
        <v>0</v>
      </c>
      <c r="H593" s="68">
        <f>G593*100/F593</f>
        <v>0</v>
      </c>
      <c r="I593" s="109">
        <v>0</v>
      </c>
      <c r="J593" s="34"/>
    </row>
    <row r="594" spans="1:9" s="56" customFormat="1" ht="12.75">
      <c r="A594" s="59"/>
      <c r="B594" s="28"/>
      <c r="C594" s="29"/>
      <c r="D594" s="72">
        <v>4210</v>
      </c>
      <c r="E594" s="31" t="s">
        <v>112</v>
      </c>
      <c r="F594" s="47">
        <v>5000</v>
      </c>
      <c r="G594" s="109">
        <v>0</v>
      </c>
      <c r="H594" s="68">
        <f>G594*100/F594</f>
        <v>0</v>
      </c>
      <c r="I594" s="109">
        <v>0</v>
      </c>
    </row>
    <row r="595" spans="1:10" s="35" customFormat="1" ht="12.75">
      <c r="A595" s="36"/>
      <c r="B595" s="75"/>
      <c r="C595" s="64"/>
      <c r="D595" s="72">
        <v>4300</v>
      </c>
      <c r="E595" s="31" t="s">
        <v>115</v>
      </c>
      <c r="F595" s="47">
        <v>2500</v>
      </c>
      <c r="G595" s="109">
        <v>2460</v>
      </c>
      <c r="H595" s="32">
        <f>G595*100/F595</f>
        <v>98.4</v>
      </c>
      <c r="I595" s="33">
        <v>0</v>
      </c>
      <c r="J595" s="34"/>
    </row>
    <row r="596" spans="1:9" s="35" customFormat="1" ht="12.75">
      <c r="A596" s="13"/>
      <c r="B596" s="205">
        <v>85154</v>
      </c>
      <c r="C596" s="2"/>
      <c r="D596" s="3"/>
      <c r="E596" s="92" t="s">
        <v>37</v>
      </c>
      <c r="F596" s="210">
        <f>SUM(F597,F629,)</f>
        <v>1699246</v>
      </c>
      <c r="G596" s="210">
        <f>SUM(G597,G629,)</f>
        <v>1036382.01</v>
      </c>
      <c r="H596" s="336">
        <f>G596*100/F596</f>
        <v>60.99069881582773</v>
      </c>
      <c r="I596" s="484">
        <f>SUM(I597)</f>
        <v>15684.080000000002</v>
      </c>
    </row>
    <row r="597" spans="1:9" s="35" customFormat="1" ht="12.75">
      <c r="A597" s="28"/>
      <c r="B597" s="204"/>
      <c r="C597" s="80"/>
      <c r="D597" s="80"/>
      <c r="E597" s="39" t="s">
        <v>57</v>
      </c>
      <c r="F597" s="162">
        <f>SUM(F599:F628)</f>
        <v>769255</v>
      </c>
      <c r="G597" s="162">
        <f>SUM(G599,G607:G628)</f>
        <v>559508.68</v>
      </c>
      <c r="H597" s="65">
        <f>G597*100/F597</f>
        <v>72.73383728412556</v>
      </c>
      <c r="I597" s="354">
        <f>SUM(I599,I607:I628)</f>
        <v>15684.080000000002</v>
      </c>
    </row>
    <row r="598" spans="1:12" s="44" customFormat="1" ht="12.75">
      <c r="A598" s="62"/>
      <c r="B598" s="63"/>
      <c r="C598" s="38"/>
      <c r="D598" s="38"/>
      <c r="E598" s="71" t="s">
        <v>63</v>
      </c>
      <c r="F598" s="198"/>
      <c r="G598" s="419"/>
      <c r="H598" s="32" t="s">
        <v>59</v>
      </c>
      <c r="I598" s="354"/>
      <c r="K598" s="311" t="s">
        <v>59</v>
      </c>
      <c r="L598" s="311" t="s">
        <v>59</v>
      </c>
    </row>
    <row r="599" spans="1:9" s="44" customFormat="1" ht="12.75">
      <c r="A599" s="36"/>
      <c r="B599" s="34"/>
      <c r="C599" s="165"/>
      <c r="D599" s="203">
        <v>2820</v>
      </c>
      <c r="E599" s="285" t="s">
        <v>178</v>
      </c>
      <c r="F599" s="158">
        <v>115000</v>
      </c>
      <c r="G599" s="444">
        <v>110000</v>
      </c>
      <c r="H599" s="51">
        <f>G599*100/F599</f>
        <v>95.65217391304348</v>
      </c>
      <c r="I599" s="355">
        <v>0</v>
      </c>
    </row>
    <row r="600" spans="1:11" s="44" customFormat="1" ht="12.75">
      <c r="A600" s="62"/>
      <c r="B600" s="62"/>
      <c r="C600" s="62"/>
      <c r="D600" s="81"/>
      <c r="E600" s="286" t="s">
        <v>24</v>
      </c>
      <c r="F600" s="34"/>
      <c r="G600" s="420" t="s">
        <v>59</v>
      </c>
      <c r="H600" s="49" t="s">
        <v>59</v>
      </c>
      <c r="I600" s="119"/>
      <c r="K600" s="311" t="s">
        <v>59</v>
      </c>
    </row>
    <row r="601" spans="1:9" s="56" customFormat="1" ht="12.75">
      <c r="A601" s="62"/>
      <c r="B601" s="62"/>
      <c r="C601" s="62"/>
      <c r="D601" s="81"/>
      <c r="E601" s="287" t="s">
        <v>8</v>
      </c>
      <c r="F601" s="298"/>
      <c r="G601" s="415"/>
      <c r="H601" s="49" t="s">
        <v>59</v>
      </c>
      <c r="I601" s="113"/>
    </row>
    <row r="602" spans="1:9" s="56" customFormat="1" ht="12.75">
      <c r="A602" s="191"/>
      <c r="B602" s="191"/>
      <c r="C602" s="191"/>
      <c r="D602" s="200"/>
      <c r="E602" s="580" t="s">
        <v>77</v>
      </c>
      <c r="F602" s="304"/>
      <c r="G602" s="45">
        <v>50000</v>
      </c>
      <c r="H602" s="306"/>
      <c r="I602" s="212">
        <v>0</v>
      </c>
    </row>
    <row r="603" spans="1:9" s="44" customFormat="1" ht="12.75">
      <c r="A603" s="191"/>
      <c r="B603" s="191"/>
      <c r="C603" s="271"/>
      <c r="D603" s="88"/>
      <c r="E603" s="580" t="s">
        <v>78</v>
      </c>
      <c r="F603" s="304"/>
      <c r="G603" s="45">
        <v>60000</v>
      </c>
      <c r="H603" s="306"/>
      <c r="I603" s="212">
        <v>0</v>
      </c>
    </row>
    <row r="604" spans="1:9" s="129" customFormat="1" ht="25.5" hidden="1">
      <c r="A604" s="191"/>
      <c r="B604" s="42"/>
      <c r="C604" s="43"/>
      <c r="D604" s="200"/>
      <c r="E604" s="580" t="s">
        <v>145</v>
      </c>
      <c r="F604" s="304"/>
      <c r="G604" s="45">
        <v>0</v>
      </c>
      <c r="H604" s="306"/>
      <c r="I604" s="212">
        <v>0</v>
      </c>
    </row>
    <row r="605" spans="1:9" s="129" customFormat="1" ht="12.75" hidden="1">
      <c r="A605" s="191"/>
      <c r="B605" s="42"/>
      <c r="C605" s="82"/>
      <c r="D605" s="88"/>
      <c r="E605" s="580" t="s">
        <v>80</v>
      </c>
      <c r="F605" s="304"/>
      <c r="G605" s="45">
        <v>0</v>
      </c>
      <c r="H605" s="306"/>
      <c r="I605" s="212">
        <v>0</v>
      </c>
    </row>
    <row r="606" spans="1:9" s="129" customFormat="1" ht="12.75" hidden="1">
      <c r="A606" s="191"/>
      <c r="B606" s="42"/>
      <c r="C606" s="82"/>
      <c r="D606" s="88"/>
      <c r="E606" s="580" t="s">
        <v>136</v>
      </c>
      <c r="F606" s="304"/>
      <c r="G606" s="45">
        <v>0</v>
      </c>
      <c r="H606" s="306"/>
      <c r="I606" s="212">
        <v>0</v>
      </c>
    </row>
    <row r="607" spans="1:9" s="35" customFormat="1" ht="12.75">
      <c r="A607" s="130"/>
      <c r="B607" s="170"/>
      <c r="C607" s="479"/>
      <c r="D607" s="379">
        <v>4010</v>
      </c>
      <c r="E607" s="54" t="s">
        <v>165</v>
      </c>
      <c r="F607" s="142">
        <v>135037</v>
      </c>
      <c r="G607" s="109">
        <v>135037</v>
      </c>
      <c r="H607" s="128">
        <f>G607*100/F607</f>
        <v>100</v>
      </c>
      <c r="I607" s="109">
        <v>0</v>
      </c>
    </row>
    <row r="608" spans="1:10" s="35" customFormat="1" ht="12.75">
      <c r="A608" s="130"/>
      <c r="B608" s="170"/>
      <c r="C608" s="139"/>
      <c r="D608" s="72">
        <v>4040</v>
      </c>
      <c r="E608" s="31" t="s">
        <v>173</v>
      </c>
      <c r="F608" s="144">
        <v>11384</v>
      </c>
      <c r="G608" s="109">
        <v>11381.18</v>
      </c>
      <c r="H608" s="128">
        <f>G608*100/F608</f>
        <v>99.97522839072383</v>
      </c>
      <c r="I608" s="109">
        <v>10934.44</v>
      </c>
      <c r="J608" s="34"/>
    </row>
    <row r="609" spans="1:10" s="35" customFormat="1" ht="12.75">
      <c r="A609" s="130"/>
      <c r="B609" s="170"/>
      <c r="C609" s="139"/>
      <c r="D609" s="72">
        <v>4110</v>
      </c>
      <c r="E609" s="31" t="s">
        <v>166</v>
      </c>
      <c r="F609" s="144">
        <v>45422</v>
      </c>
      <c r="G609" s="109">
        <v>42754.08</v>
      </c>
      <c r="H609" s="128">
        <f>G609*100/F609</f>
        <v>94.12637048126459</v>
      </c>
      <c r="I609" s="109">
        <v>1882.91</v>
      </c>
      <c r="J609" s="34"/>
    </row>
    <row r="610" spans="1:10" s="35" customFormat="1" ht="12.75">
      <c r="A610" s="130"/>
      <c r="B610" s="170"/>
      <c r="C610" s="171"/>
      <c r="D610" s="70">
        <v>4120</v>
      </c>
      <c r="E610" s="71" t="s">
        <v>167</v>
      </c>
      <c r="F610" s="330">
        <v>5588</v>
      </c>
      <c r="G610" s="109">
        <v>3435.5</v>
      </c>
      <c r="H610" s="128">
        <f aca="true" t="shared" si="24" ref="H610:H618">G610*100/F610</f>
        <v>61.479957050823195</v>
      </c>
      <c r="I610" s="109">
        <v>231.95</v>
      </c>
      <c r="J610" s="34"/>
    </row>
    <row r="611" spans="1:10" s="35" customFormat="1" ht="25.5">
      <c r="A611" s="130"/>
      <c r="B611" s="170"/>
      <c r="C611" s="139"/>
      <c r="D611" s="72">
        <v>4170</v>
      </c>
      <c r="E611" s="31" t="s">
        <v>170</v>
      </c>
      <c r="F611" s="73">
        <v>199373</v>
      </c>
      <c r="G611" s="109">
        <v>162735.75</v>
      </c>
      <c r="H611" s="68">
        <f t="shared" si="24"/>
        <v>81.62376550485773</v>
      </c>
      <c r="I611" s="109">
        <v>0</v>
      </c>
      <c r="J611" s="34"/>
    </row>
    <row r="612" spans="1:10" s="35" customFormat="1" ht="12.75">
      <c r="A612" s="130"/>
      <c r="B612" s="170"/>
      <c r="C612" s="139"/>
      <c r="D612" s="72">
        <v>4190</v>
      </c>
      <c r="E612" s="31" t="s">
        <v>164</v>
      </c>
      <c r="F612" s="47">
        <v>2000</v>
      </c>
      <c r="G612" s="109">
        <v>108</v>
      </c>
      <c r="H612" s="68">
        <f t="shared" si="24"/>
        <v>5.4</v>
      </c>
      <c r="I612" s="109">
        <v>0</v>
      </c>
      <c r="J612" s="34"/>
    </row>
    <row r="613" spans="1:10" s="35" customFormat="1" ht="12.75">
      <c r="A613" s="36"/>
      <c r="B613" s="81"/>
      <c r="C613" s="64"/>
      <c r="D613" s="72">
        <v>4210</v>
      </c>
      <c r="E613" s="31" t="s">
        <v>112</v>
      </c>
      <c r="F613" s="47">
        <v>48305</v>
      </c>
      <c r="G613" s="109">
        <v>13806.31</v>
      </c>
      <c r="H613" s="32">
        <f t="shared" si="24"/>
        <v>28.58153400269123</v>
      </c>
      <c r="I613" s="33">
        <v>0</v>
      </c>
      <c r="J613" s="34"/>
    </row>
    <row r="614" spans="1:9" s="5" customFormat="1" ht="12.75">
      <c r="A614" s="36"/>
      <c r="B614" s="81"/>
      <c r="C614" s="64"/>
      <c r="D614" s="72">
        <v>4220</v>
      </c>
      <c r="E614" s="31" t="s">
        <v>129</v>
      </c>
      <c r="F614" s="47">
        <v>7000</v>
      </c>
      <c r="G614" s="109">
        <v>0</v>
      </c>
      <c r="H614" s="32">
        <f>G614*100/F614</f>
        <v>0</v>
      </c>
      <c r="I614" s="33">
        <v>0</v>
      </c>
    </row>
    <row r="615" spans="1:10" s="35" customFormat="1" ht="12.75">
      <c r="A615" s="36"/>
      <c r="B615" s="81"/>
      <c r="C615" s="64"/>
      <c r="D615" s="72">
        <v>4260</v>
      </c>
      <c r="E615" s="31" t="s">
        <v>116</v>
      </c>
      <c r="F615" s="47">
        <v>18729</v>
      </c>
      <c r="G615" s="109">
        <v>17867.62</v>
      </c>
      <c r="H615" s="32">
        <f t="shared" si="24"/>
        <v>95.4008222542581</v>
      </c>
      <c r="I615" s="33">
        <v>2343.78</v>
      </c>
      <c r="J615" s="34"/>
    </row>
    <row r="616" spans="1:10" s="35" customFormat="1" ht="12.75">
      <c r="A616" s="36"/>
      <c r="B616" s="81"/>
      <c r="C616" s="64"/>
      <c r="D616" s="72">
        <v>4270</v>
      </c>
      <c r="E616" s="31" t="s">
        <v>113</v>
      </c>
      <c r="F616" s="47">
        <v>283</v>
      </c>
      <c r="G616" s="109">
        <v>282.95</v>
      </c>
      <c r="H616" s="32">
        <f t="shared" si="24"/>
        <v>99.98233215547704</v>
      </c>
      <c r="I616" s="33">
        <v>0</v>
      </c>
      <c r="J616" s="34"/>
    </row>
    <row r="617" spans="1:10" s="35" customFormat="1" ht="12.75">
      <c r="A617" s="36"/>
      <c r="B617" s="81"/>
      <c r="C617" s="64"/>
      <c r="D617" s="72">
        <v>4280</v>
      </c>
      <c r="E617" s="31" t="s">
        <v>114</v>
      </c>
      <c r="F617" s="47">
        <v>40</v>
      </c>
      <c r="G617" s="109">
        <v>40</v>
      </c>
      <c r="H617" s="32">
        <f>G617*100/F617</f>
        <v>100</v>
      </c>
      <c r="I617" s="33">
        <v>0</v>
      </c>
      <c r="J617" s="34"/>
    </row>
    <row r="618" spans="1:10" s="35" customFormat="1" ht="12.75">
      <c r="A618" s="36"/>
      <c r="B618" s="81"/>
      <c r="C618" s="64"/>
      <c r="D618" s="72">
        <v>4300</v>
      </c>
      <c r="E618" s="31" t="s">
        <v>115</v>
      </c>
      <c r="F618" s="47">
        <v>151140</v>
      </c>
      <c r="G618" s="109">
        <v>44227.54</v>
      </c>
      <c r="H618" s="32">
        <f t="shared" si="24"/>
        <v>29.262630673547704</v>
      </c>
      <c r="I618" s="33">
        <v>291</v>
      </c>
      <c r="J618" s="34"/>
    </row>
    <row r="619" spans="1:10" s="35" customFormat="1" ht="12.75">
      <c r="A619" s="62"/>
      <c r="B619" s="36"/>
      <c r="C619" s="64"/>
      <c r="D619" s="72">
        <v>4360</v>
      </c>
      <c r="E619" s="31" t="s">
        <v>153</v>
      </c>
      <c r="F619" s="47">
        <v>1945</v>
      </c>
      <c r="G619" s="109">
        <v>1846.75</v>
      </c>
      <c r="H619" s="32">
        <f>G619*100/F619</f>
        <v>94.94858611825192</v>
      </c>
      <c r="I619" s="33">
        <v>0</v>
      </c>
      <c r="J619" s="34"/>
    </row>
    <row r="620" spans="1:9" s="5" customFormat="1" ht="25.5">
      <c r="A620" s="62"/>
      <c r="B620" s="36"/>
      <c r="C620" s="64"/>
      <c r="D620" s="72">
        <v>4400</v>
      </c>
      <c r="E620" s="31" t="s">
        <v>117</v>
      </c>
      <c r="F620" s="47">
        <v>9900</v>
      </c>
      <c r="G620" s="109">
        <v>9877</v>
      </c>
      <c r="H620" s="32">
        <f>G620*100/F620</f>
        <v>99.76767676767676</v>
      </c>
      <c r="I620" s="33">
        <v>0</v>
      </c>
    </row>
    <row r="621" spans="1:9" s="35" customFormat="1" ht="12.75">
      <c r="A621" s="62"/>
      <c r="B621" s="36"/>
      <c r="C621" s="64"/>
      <c r="D621" s="72">
        <v>4410</v>
      </c>
      <c r="E621" s="31" t="s">
        <v>118</v>
      </c>
      <c r="F621" s="47">
        <v>7500</v>
      </c>
      <c r="G621" s="109">
        <v>0</v>
      </c>
      <c r="H621" s="32">
        <f>G621*100/F621</f>
        <v>0</v>
      </c>
      <c r="I621" s="33">
        <v>0</v>
      </c>
    </row>
    <row r="622" spans="1:9" s="129" customFormat="1" ht="12.75">
      <c r="A622" s="74"/>
      <c r="B622" s="75"/>
      <c r="C622" s="64"/>
      <c r="D622" s="72">
        <v>4430</v>
      </c>
      <c r="E622" s="31" t="s">
        <v>120</v>
      </c>
      <c r="F622" s="47">
        <v>2000</v>
      </c>
      <c r="G622" s="109">
        <v>0</v>
      </c>
      <c r="H622" s="32">
        <f>G622*100/F622</f>
        <v>0</v>
      </c>
      <c r="I622" s="33">
        <v>0</v>
      </c>
    </row>
    <row r="623" spans="1:9" s="35" customFormat="1" ht="18.75" customHeight="1">
      <c r="A623" s="15" t="s">
        <v>56</v>
      </c>
      <c r="B623" s="16">
        <v>25</v>
      </c>
      <c r="C623" s="55"/>
      <c r="D623" s="55"/>
      <c r="E623" s="78"/>
      <c r="F623" s="55"/>
      <c r="G623" s="77"/>
      <c r="H623" s="79" t="s">
        <v>59</v>
      </c>
      <c r="I623" s="77" t="s">
        <v>59</v>
      </c>
    </row>
    <row r="624" spans="1:9" s="35" customFormat="1" ht="13.5" thickBot="1">
      <c r="A624" s="15"/>
      <c r="B624" s="16"/>
      <c r="C624" s="55"/>
      <c r="D624" s="55"/>
      <c r="E624" s="78"/>
      <c r="F624" s="55"/>
      <c r="G624" s="77"/>
      <c r="H624" s="79"/>
      <c r="I624" s="77" t="s">
        <v>59</v>
      </c>
    </row>
    <row r="625" spans="1:9" s="44" customFormat="1" ht="13.5" thickBot="1">
      <c r="A625" s="19" t="s">
        <v>26</v>
      </c>
      <c r="B625" s="20" t="s">
        <v>52</v>
      </c>
      <c r="C625" s="716" t="s">
        <v>36</v>
      </c>
      <c r="D625" s="717"/>
      <c r="E625" s="21" t="s">
        <v>25</v>
      </c>
      <c r="F625" s="20" t="s">
        <v>60</v>
      </c>
      <c r="G625" s="353" t="s">
        <v>61</v>
      </c>
      <c r="H625" s="22" t="s">
        <v>62</v>
      </c>
      <c r="I625" s="190" t="s">
        <v>66</v>
      </c>
    </row>
    <row r="626" spans="1:9" s="35" customFormat="1" ht="12.75">
      <c r="A626" s="36"/>
      <c r="B626" s="81"/>
      <c r="C626" s="64"/>
      <c r="D626" s="72">
        <v>4440</v>
      </c>
      <c r="E626" s="31" t="s">
        <v>121</v>
      </c>
      <c r="F626" s="47">
        <v>4909</v>
      </c>
      <c r="G626" s="109">
        <v>4909</v>
      </c>
      <c r="H626" s="32">
        <f>G626*100/F626</f>
        <v>100</v>
      </c>
      <c r="I626" s="33">
        <v>0</v>
      </c>
    </row>
    <row r="627" spans="1:10" s="18" customFormat="1" ht="25.5">
      <c r="A627" s="36"/>
      <c r="B627" s="81"/>
      <c r="C627" s="64"/>
      <c r="D627" s="72">
        <v>4520</v>
      </c>
      <c r="E627" s="31" t="s">
        <v>123</v>
      </c>
      <c r="F627" s="47">
        <v>1200</v>
      </c>
      <c r="G627" s="109">
        <v>1200</v>
      </c>
      <c r="H627" s="32">
        <f>G627*100/F627</f>
        <v>100</v>
      </c>
      <c r="I627" s="33">
        <v>0</v>
      </c>
      <c r="J627" s="17"/>
    </row>
    <row r="628" spans="1:9" s="56" customFormat="1" ht="25.5">
      <c r="A628" s="36"/>
      <c r="B628" s="342"/>
      <c r="C628" s="64"/>
      <c r="D628" s="72">
        <v>4700</v>
      </c>
      <c r="E628" s="31" t="s">
        <v>137</v>
      </c>
      <c r="F628" s="47">
        <v>2500</v>
      </c>
      <c r="G628" s="109">
        <v>0</v>
      </c>
      <c r="H628" s="32">
        <f>G628*100/F628</f>
        <v>0</v>
      </c>
      <c r="I628" s="33">
        <v>0</v>
      </c>
    </row>
    <row r="629" spans="1:9" s="5" customFormat="1" ht="12.75">
      <c r="A629" s="130"/>
      <c r="B629" s="170"/>
      <c r="C629" s="479"/>
      <c r="D629" s="479"/>
      <c r="E629" s="54" t="s">
        <v>11</v>
      </c>
      <c r="F629" s="47">
        <f>SUM(F631,F634,)</f>
        <v>929991</v>
      </c>
      <c r="G629" s="47">
        <f>SUM(G631,G634,)</f>
        <v>476873.33</v>
      </c>
      <c r="H629" s="32">
        <f>G629*100/F629</f>
        <v>51.27719838148971</v>
      </c>
      <c r="I629" s="67">
        <f>SUM(I631,I634,)</f>
        <v>0</v>
      </c>
    </row>
    <row r="630" spans="1:11" s="129" customFormat="1" ht="12.75">
      <c r="A630" s="62"/>
      <c r="B630" s="63"/>
      <c r="C630" s="69"/>
      <c r="D630" s="69"/>
      <c r="E630" s="71" t="s">
        <v>63</v>
      </c>
      <c r="F630" s="198"/>
      <c r="G630" s="109"/>
      <c r="H630" s="32" t="s">
        <v>59</v>
      </c>
      <c r="I630" s="33"/>
      <c r="K630" s="381">
        <f>SUM(F660:F678)</f>
        <v>217634.9</v>
      </c>
    </row>
    <row r="631" spans="1:9" s="129" customFormat="1" ht="12.75">
      <c r="A631" s="207"/>
      <c r="B631" s="412"/>
      <c r="C631" s="476"/>
      <c r="D631" s="477">
        <v>6050</v>
      </c>
      <c r="E631" s="66" t="s">
        <v>169</v>
      </c>
      <c r="F631" s="385">
        <v>924991</v>
      </c>
      <c r="G631" s="109">
        <v>476873.33</v>
      </c>
      <c r="H631" s="96">
        <f>G631*100/F631</f>
        <v>51.554375123649855</v>
      </c>
      <c r="I631" s="67">
        <v>0</v>
      </c>
    </row>
    <row r="632" spans="1:13" s="129" customFormat="1" ht="12.75">
      <c r="A632" s="62"/>
      <c r="B632" s="62"/>
      <c r="C632" s="165"/>
      <c r="D632" s="341"/>
      <c r="E632" s="534" t="s">
        <v>63</v>
      </c>
      <c r="F632" s="198"/>
      <c r="G632" s="180"/>
      <c r="H632" s="32" t="s">
        <v>59</v>
      </c>
      <c r="I632" s="33"/>
      <c r="K632" s="381">
        <f>SUM(F644:F661)</f>
        <v>14263660.41</v>
      </c>
      <c r="M632" s="302">
        <f>SUM(G633:G634)</f>
        <v>476873.33</v>
      </c>
    </row>
    <row r="633" spans="1:11" s="35" customFormat="1" ht="51">
      <c r="A633" s="296"/>
      <c r="B633" s="296"/>
      <c r="C633" s="517"/>
      <c r="D633" s="278"/>
      <c r="E633" s="475" t="s">
        <v>325</v>
      </c>
      <c r="F633" s="344"/>
      <c r="G633" s="45">
        <v>476873.33</v>
      </c>
      <c r="H633" s="352"/>
      <c r="I633" s="212">
        <v>0</v>
      </c>
      <c r="J633" s="34"/>
      <c r="K633" s="312" t="s">
        <v>59</v>
      </c>
    </row>
    <row r="634" spans="1:9" s="129" customFormat="1" ht="12.75">
      <c r="A634" s="207"/>
      <c r="B634" s="412"/>
      <c r="C634" s="297"/>
      <c r="D634" s="533">
        <v>6060</v>
      </c>
      <c r="E634" s="373" t="s">
        <v>168</v>
      </c>
      <c r="F634" s="532">
        <v>5000</v>
      </c>
      <c r="G634" s="109">
        <v>0</v>
      </c>
      <c r="H634" s="32">
        <f>G634*100/F634</f>
        <v>0</v>
      </c>
      <c r="I634" s="67">
        <v>0</v>
      </c>
    </row>
    <row r="635" spans="1:13" s="129" customFormat="1" ht="12.75">
      <c r="A635" s="62"/>
      <c r="B635" s="62"/>
      <c r="C635" s="165"/>
      <c r="D635" s="341"/>
      <c r="E635" s="534" t="s">
        <v>63</v>
      </c>
      <c r="F635" s="198"/>
      <c r="G635" s="180"/>
      <c r="H635" s="32" t="s">
        <v>59</v>
      </c>
      <c r="I635" s="33"/>
      <c r="K635" s="381">
        <f>SUM(F647:F664)</f>
        <v>3779510.5</v>
      </c>
      <c r="M635" s="302">
        <f>SUM(G636:G637)</f>
        <v>0</v>
      </c>
    </row>
    <row r="636" spans="1:11" s="35" customFormat="1" ht="27" customHeight="1">
      <c r="A636" s="296"/>
      <c r="B636" s="474"/>
      <c r="C636" s="474"/>
      <c r="D636" s="348"/>
      <c r="E636" s="475" t="s">
        <v>326</v>
      </c>
      <c r="F636" s="344"/>
      <c r="G636" s="45">
        <v>0</v>
      </c>
      <c r="H636" s="352"/>
      <c r="I636" s="212">
        <v>0</v>
      </c>
      <c r="J636" s="34"/>
      <c r="K636" s="312" t="s">
        <v>59</v>
      </c>
    </row>
    <row r="637" spans="1:9" s="56" customFormat="1" ht="12.75">
      <c r="A637" s="13"/>
      <c r="B637" s="205">
        <v>85195</v>
      </c>
      <c r="C637" s="2"/>
      <c r="D637" s="3"/>
      <c r="E637" s="25" t="s">
        <v>43</v>
      </c>
      <c r="F637" s="84">
        <f>SUM(F638)</f>
        <v>15000</v>
      </c>
      <c r="G637" s="84">
        <f>SUM(G638)</f>
        <v>0</v>
      </c>
      <c r="H637" s="161">
        <f>G637*100/F637</f>
        <v>0</v>
      </c>
      <c r="I637" s="58">
        <f>SUM(I638)</f>
        <v>0</v>
      </c>
    </row>
    <row r="638" spans="1:10" s="18" customFormat="1" ht="12.75">
      <c r="A638" s="28"/>
      <c r="B638" s="204"/>
      <c r="C638" s="80"/>
      <c r="D638" s="80"/>
      <c r="E638" s="39" t="s">
        <v>57</v>
      </c>
      <c r="F638" s="162">
        <f>SUM(F640:F643)</f>
        <v>15000</v>
      </c>
      <c r="G638" s="162">
        <f>SUM(G640)</f>
        <v>0</v>
      </c>
      <c r="H638" s="96">
        <f>G638*100/F638</f>
        <v>0</v>
      </c>
      <c r="I638" s="163">
        <f>SUM(I640:I643)</f>
        <v>0</v>
      </c>
      <c r="J638" s="17"/>
    </row>
    <row r="639" spans="1:9" s="35" customFormat="1" ht="12.75">
      <c r="A639" s="36"/>
      <c r="B639" s="341"/>
      <c r="C639" s="69"/>
      <c r="D639" s="69"/>
      <c r="E639" s="71" t="s">
        <v>63</v>
      </c>
      <c r="F639" s="198"/>
      <c r="G639" s="419"/>
      <c r="H639" s="32" t="s">
        <v>59</v>
      </c>
      <c r="I639" s="163"/>
    </row>
    <row r="640" spans="1:9" s="44" customFormat="1" ht="12.75">
      <c r="A640" s="36"/>
      <c r="B640" s="81"/>
      <c r="C640" s="164"/>
      <c r="D640" s="203">
        <v>2820</v>
      </c>
      <c r="E640" s="285" t="s">
        <v>178</v>
      </c>
      <c r="F640" s="158">
        <v>15000</v>
      </c>
      <c r="G640" s="444">
        <v>0</v>
      </c>
      <c r="H640" s="51">
        <f>G640*100/F640</f>
        <v>0</v>
      </c>
      <c r="I640" s="125">
        <v>0</v>
      </c>
    </row>
    <row r="641" spans="1:10" s="35" customFormat="1" ht="12.75">
      <c r="A641" s="62"/>
      <c r="B641" s="62"/>
      <c r="C641" s="62"/>
      <c r="D641" s="81"/>
      <c r="E641" s="286" t="s">
        <v>24</v>
      </c>
      <c r="F641" s="34"/>
      <c r="G641" s="464"/>
      <c r="H641" s="387" t="s">
        <v>59</v>
      </c>
      <c r="I641" s="160"/>
      <c r="J641" s="34"/>
    </row>
    <row r="642" spans="1:9" s="11" customFormat="1" ht="13.5" thickBot="1">
      <c r="A642" s="218"/>
      <c r="B642" s="611"/>
      <c r="C642" s="536"/>
      <c r="D642" s="393"/>
      <c r="E642" s="672" t="s">
        <v>133</v>
      </c>
      <c r="F642" s="673"/>
      <c r="G642" s="674"/>
      <c r="H642" s="675" t="s">
        <v>59</v>
      </c>
      <c r="I642" s="676"/>
    </row>
    <row r="643" spans="1:9" s="129" customFormat="1" ht="13.5" hidden="1" thickBot="1">
      <c r="A643" s="271"/>
      <c r="B643" s="201"/>
      <c r="C643" s="271"/>
      <c r="D643" s="88"/>
      <c r="E643" s="670" t="s">
        <v>192</v>
      </c>
      <c r="F643" s="308"/>
      <c r="G643" s="521">
        <v>0</v>
      </c>
      <c r="H643" s="671"/>
      <c r="I643" s="212">
        <v>0</v>
      </c>
    </row>
    <row r="644" spans="1:10" s="56" customFormat="1" ht="12.75">
      <c r="A644" s="537">
        <v>852</v>
      </c>
      <c r="B644" s="227"/>
      <c r="C644" s="227"/>
      <c r="D644" s="228"/>
      <c r="E644" s="401" t="s">
        <v>18</v>
      </c>
      <c r="F644" s="402">
        <f>SUM(F645,F653,F672,F680,F685,F691,F695,F703,F729,F738,F746,)</f>
        <v>8131796.41</v>
      </c>
      <c r="G644" s="402">
        <f>SUM(G645,G653,G672,G680,G685,G691,G695,G703,G729,G738,G742,G746,)</f>
        <v>7900377.970000001</v>
      </c>
      <c r="H644" s="516">
        <f>G644*100/F644</f>
        <v>97.15415354330054</v>
      </c>
      <c r="I644" s="574">
        <f>SUM(I645,I653,I672,I680,I685,I691,I695,I703,I729,I738,I746,)</f>
        <v>243994.97999999998</v>
      </c>
      <c r="J644" s="55"/>
    </row>
    <row r="645" spans="1:9" s="5" customFormat="1" ht="12.75">
      <c r="A645" s="13"/>
      <c r="B645" s="97">
        <v>85202</v>
      </c>
      <c r="C645" s="2"/>
      <c r="D645" s="3"/>
      <c r="E645" s="25" t="s">
        <v>99</v>
      </c>
      <c r="F645" s="434">
        <f>SUM(F646)</f>
        <v>1239966</v>
      </c>
      <c r="G645" s="434">
        <f>SUM(G646)</f>
        <v>1219687.31</v>
      </c>
      <c r="H645" s="26">
        <f>G645*100/F645</f>
        <v>98.36457693194814</v>
      </c>
      <c r="I645" s="27">
        <f>SUM(I646)</f>
        <v>0</v>
      </c>
    </row>
    <row r="646" spans="1:9" s="129" customFormat="1" ht="38.25">
      <c r="A646" s="28"/>
      <c r="B646" s="29"/>
      <c r="C646" s="30"/>
      <c r="D646" s="29"/>
      <c r="E646" s="31" t="s">
        <v>4</v>
      </c>
      <c r="F646" s="142">
        <f>SUM(F648:F652)</f>
        <v>1239966</v>
      </c>
      <c r="G646" s="142">
        <f>SUM(G648:G652)</f>
        <v>1219687.31</v>
      </c>
      <c r="H646" s="128">
        <f>G646*100/F646</f>
        <v>98.36457693194814</v>
      </c>
      <c r="I646" s="127">
        <f>SUM(I648:I652)</f>
        <v>0</v>
      </c>
    </row>
    <row r="647" spans="1:9" s="129" customFormat="1" ht="12.75">
      <c r="A647" s="36"/>
      <c r="B647" s="341"/>
      <c r="C647" s="34"/>
      <c r="D647" s="34"/>
      <c r="E647" s="66" t="s">
        <v>63</v>
      </c>
      <c r="F647" s="340"/>
      <c r="G647" s="180"/>
      <c r="H647" s="68" t="s">
        <v>59</v>
      </c>
      <c r="I647" s="67"/>
    </row>
    <row r="648" spans="1:9" s="56" customFormat="1" ht="51">
      <c r="A648" s="496"/>
      <c r="B648" s="351"/>
      <c r="C648" s="95"/>
      <c r="D648" s="549">
        <v>2910</v>
      </c>
      <c r="E648" s="543" t="s">
        <v>314</v>
      </c>
      <c r="F648" s="550">
        <v>8810</v>
      </c>
      <c r="G648" s="109">
        <v>0</v>
      </c>
      <c r="H648" s="337">
        <f>G648*100/F648</f>
        <v>0</v>
      </c>
      <c r="I648" s="109">
        <v>0</v>
      </c>
    </row>
    <row r="649" spans="1:9" s="35" customFormat="1" ht="17.25" customHeight="1">
      <c r="A649" s="15" t="s">
        <v>56</v>
      </c>
      <c r="B649" s="16">
        <v>26</v>
      </c>
      <c r="C649" s="55"/>
      <c r="D649" s="55"/>
      <c r="E649" s="78"/>
      <c r="F649" s="55"/>
      <c r="G649" s="77"/>
      <c r="H649" s="79" t="s">
        <v>59</v>
      </c>
      <c r="I649" s="77" t="s">
        <v>59</v>
      </c>
    </row>
    <row r="650" spans="1:9" s="35" customFormat="1" ht="13.5" thickBot="1">
      <c r="A650" s="15"/>
      <c r="B650" s="16"/>
      <c r="C650" s="55"/>
      <c r="D650" s="55"/>
      <c r="E650" s="78"/>
      <c r="F650" s="55"/>
      <c r="G650" s="77"/>
      <c r="H650" s="79"/>
      <c r="I650" s="77" t="s">
        <v>59</v>
      </c>
    </row>
    <row r="651" spans="1:9" s="44" customFormat="1" ht="13.5" thickBot="1">
      <c r="A651" s="19" t="s">
        <v>26</v>
      </c>
      <c r="B651" s="20" t="s">
        <v>52</v>
      </c>
      <c r="C651" s="716" t="s">
        <v>36</v>
      </c>
      <c r="D651" s="717"/>
      <c r="E651" s="21" t="s">
        <v>25</v>
      </c>
      <c r="F651" s="20" t="s">
        <v>60</v>
      </c>
      <c r="G651" s="353" t="s">
        <v>61</v>
      </c>
      <c r="H651" s="22" t="s">
        <v>62</v>
      </c>
      <c r="I651" s="190" t="s">
        <v>66</v>
      </c>
    </row>
    <row r="652" spans="1:11" s="129" customFormat="1" ht="25.5">
      <c r="A652" s="36"/>
      <c r="B652" s="342"/>
      <c r="C652" s="64"/>
      <c r="D652" s="72">
        <v>4330</v>
      </c>
      <c r="E652" s="31" t="s">
        <v>130</v>
      </c>
      <c r="F652" s="47">
        <v>1231156</v>
      </c>
      <c r="G652" s="109">
        <v>1219687.31</v>
      </c>
      <c r="H652" s="337">
        <f>G652*100/F652</f>
        <v>99.06846167341912</v>
      </c>
      <c r="I652" s="33">
        <v>0</v>
      </c>
      <c r="K652" s="302" t="s">
        <v>59</v>
      </c>
    </row>
    <row r="653" spans="1:9" s="129" customFormat="1" ht="12.75">
      <c r="A653" s="13"/>
      <c r="B653" s="197">
        <v>85203</v>
      </c>
      <c r="C653" s="2"/>
      <c r="D653" s="3"/>
      <c r="E653" s="25" t="s">
        <v>67</v>
      </c>
      <c r="F653" s="89">
        <f>SUM(F654)</f>
        <v>863761.5</v>
      </c>
      <c r="G653" s="434">
        <f>SUM(G654)</f>
        <v>845653.72</v>
      </c>
      <c r="H653" s="26">
        <f>G653*100/F653</f>
        <v>97.90361343958952</v>
      </c>
      <c r="I653" s="27">
        <f>SUM(I654)</f>
        <v>48645.67999999999</v>
      </c>
    </row>
    <row r="654" spans="1:9" s="129" customFormat="1" ht="52.5" customHeight="1">
      <c r="A654" s="28"/>
      <c r="B654" s="439"/>
      <c r="C654" s="29"/>
      <c r="D654" s="29"/>
      <c r="E654" s="358" t="s">
        <v>262</v>
      </c>
      <c r="F654" s="142">
        <f>SUM(F656:F670,F671,)</f>
        <v>863761.5</v>
      </c>
      <c r="G654" s="142">
        <f>SUM(G656:G670,G671,)</f>
        <v>845653.72</v>
      </c>
      <c r="H654" s="128">
        <f>G654*100/F654</f>
        <v>97.90361343958952</v>
      </c>
      <c r="I654" s="127">
        <f>SUM(I656:I670,I671,)</f>
        <v>48645.67999999999</v>
      </c>
    </row>
    <row r="655" spans="1:13" s="129" customFormat="1" ht="12.75">
      <c r="A655" s="130"/>
      <c r="B655" s="406"/>
      <c r="C655" s="171"/>
      <c r="D655" s="171"/>
      <c r="E655" s="71" t="s">
        <v>63</v>
      </c>
      <c r="F655" s="364"/>
      <c r="G655" s="109"/>
      <c r="H655" s="128" t="s">
        <v>59</v>
      </c>
      <c r="I655" s="127"/>
      <c r="M655" s="604">
        <f>SUM(G654)</f>
        <v>845653.72</v>
      </c>
    </row>
    <row r="656" spans="1:9" s="129" customFormat="1" ht="12.75">
      <c r="A656" s="36"/>
      <c r="B656" s="36"/>
      <c r="C656" s="64"/>
      <c r="D656" s="72">
        <v>3020</v>
      </c>
      <c r="E656" s="31" t="s">
        <v>194</v>
      </c>
      <c r="F656" s="104">
        <v>2010</v>
      </c>
      <c r="G656" s="109">
        <v>2010</v>
      </c>
      <c r="H656" s="32">
        <f aca="true" t="shared" si="25" ref="H656:H661">G656*100/F656</f>
        <v>100</v>
      </c>
      <c r="I656" s="33">
        <v>0</v>
      </c>
    </row>
    <row r="657" spans="1:13" s="129" customFormat="1" ht="12.75">
      <c r="A657" s="130"/>
      <c r="B657" s="170"/>
      <c r="C657" s="139"/>
      <c r="D657" s="72">
        <v>4010</v>
      </c>
      <c r="E657" s="31" t="s">
        <v>165</v>
      </c>
      <c r="F657" s="140">
        <v>538920.45</v>
      </c>
      <c r="G657" s="109">
        <v>532064.35</v>
      </c>
      <c r="H657" s="128">
        <f t="shared" si="25"/>
        <v>98.72780852906956</v>
      </c>
      <c r="I657" s="127">
        <v>0</v>
      </c>
      <c r="M657" s="604">
        <v>291072.16</v>
      </c>
    </row>
    <row r="658" spans="1:13" s="35" customFormat="1" ht="12.75">
      <c r="A658" s="130"/>
      <c r="B658" s="170"/>
      <c r="C658" s="139"/>
      <c r="D658" s="72">
        <v>4040</v>
      </c>
      <c r="E658" s="31" t="s">
        <v>173</v>
      </c>
      <c r="F658" s="144">
        <v>30811</v>
      </c>
      <c r="G658" s="109">
        <v>30810.23</v>
      </c>
      <c r="H658" s="128">
        <f t="shared" si="25"/>
        <v>99.99750089253838</v>
      </c>
      <c r="I658" s="127">
        <v>38738.28</v>
      </c>
      <c r="J658" s="34"/>
      <c r="M658" s="605">
        <f>SUM(M655-M657)</f>
        <v>554581.56</v>
      </c>
    </row>
    <row r="659" spans="1:10" s="35" customFormat="1" ht="12.75">
      <c r="A659" s="130"/>
      <c r="B659" s="170"/>
      <c r="C659" s="139"/>
      <c r="D659" s="72">
        <v>4110</v>
      </c>
      <c r="E659" s="31" t="s">
        <v>166</v>
      </c>
      <c r="F659" s="144">
        <v>88743.15</v>
      </c>
      <c r="G659" s="109">
        <v>87562.69</v>
      </c>
      <c r="H659" s="128">
        <f t="shared" si="25"/>
        <v>98.66980155651451</v>
      </c>
      <c r="I659" s="127">
        <v>6670.73</v>
      </c>
      <c r="J659" s="34"/>
    </row>
    <row r="660" spans="1:10" s="35" customFormat="1" ht="12.75">
      <c r="A660" s="130"/>
      <c r="B660" s="170"/>
      <c r="C660" s="131"/>
      <c r="D660" s="41">
        <v>4120</v>
      </c>
      <c r="E660" s="39" t="s">
        <v>167</v>
      </c>
      <c r="F660" s="166">
        <v>5958.4</v>
      </c>
      <c r="G660" s="109">
        <v>5577.23</v>
      </c>
      <c r="H660" s="128">
        <f t="shared" si="25"/>
        <v>93.60281283566059</v>
      </c>
      <c r="I660" s="127">
        <v>410.95</v>
      </c>
      <c r="J660" s="34"/>
    </row>
    <row r="661" spans="1:9" s="56" customFormat="1" ht="25.5">
      <c r="A661" s="130"/>
      <c r="B661" s="130"/>
      <c r="C661" s="171"/>
      <c r="D661" s="70">
        <v>4170</v>
      </c>
      <c r="E661" s="31" t="s">
        <v>170</v>
      </c>
      <c r="F661" s="167">
        <v>18000</v>
      </c>
      <c r="G661" s="109">
        <v>18000</v>
      </c>
      <c r="H661" s="146">
        <f t="shared" si="25"/>
        <v>100</v>
      </c>
      <c r="I661" s="127">
        <v>0</v>
      </c>
    </row>
    <row r="662" spans="1:9" s="56" customFormat="1" ht="12.75">
      <c r="A662" s="36"/>
      <c r="B662" s="81"/>
      <c r="C662" s="64"/>
      <c r="D662" s="72">
        <v>4210</v>
      </c>
      <c r="E662" s="31" t="s">
        <v>112</v>
      </c>
      <c r="F662" s="47">
        <v>41090.5</v>
      </c>
      <c r="G662" s="109">
        <v>39879</v>
      </c>
      <c r="H662" s="32">
        <f aca="true" t="shared" si="26" ref="H662:H670">G662*100/F662</f>
        <v>97.05162993879364</v>
      </c>
      <c r="I662" s="33">
        <v>0</v>
      </c>
    </row>
    <row r="663" spans="1:10" s="18" customFormat="1" ht="12.75">
      <c r="A663" s="62"/>
      <c r="B663" s="36"/>
      <c r="C663" s="64"/>
      <c r="D663" s="72">
        <v>4260</v>
      </c>
      <c r="E663" s="31" t="s">
        <v>116</v>
      </c>
      <c r="F663" s="47">
        <v>21000</v>
      </c>
      <c r="G663" s="109">
        <v>17840.08</v>
      </c>
      <c r="H663" s="32">
        <f t="shared" si="26"/>
        <v>84.95276190476191</v>
      </c>
      <c r="I663" s="33">
        <v>2548</v>
      </c>
      <c r="J663" s="17"/>
    </row>
    <row r="664" spans="1:10" s="35" customFormat="1" ht="12.75">
      <c r="A664" s="62"/>
      <c r="B664" s="36"/>
      <c r="C664" s="64"/>
      <c r="D664" s="72">
        <v>4270</v>
      </c>
      <c r="E664" s="31" t="s">
        <v>113</v>
      </c>
      <c r="F664" s="47">
        <v>65488</v>
      </c>
      <c r="G664" s="109">
        <v>60673</v>
      </c>
      <c r="H664" s="32">
        <f t="shared" si="26"/>
        <v>92.64750794038602</v>
      </c>
      <c r="I664" s="33">
        <v>40</v>
      </c>
      <c r="J664" s="34"/>
    </row>
    <row r="665" spans="1:10" s="35" customFormat="1" ht="12.75">
      <c r="A665" s="36"/>
      <c r="B665" s="81"/>
      <c r="C665" s="64"/>
      <c r="D665" s="72">
        <v>4280</v>
      </c>
      <c r="E665" s="31" t="s">
        <v>114</v>
      </c>
      <c r="F665" s="47">
        <v>383</v>
      </c>
      <c r="G665" s="109">
        <v>383</v>
      </c>
      <c r="H665" s="32">
        <f t="shared" si="26"/>
        <v>100</v>
      </c>
      <c r="I665" s="33">
        <v>0</v>
      </c>
      <c r="J665" s="34"/>
    </row>
    <row r="666" spans="1:10" s="35" customFormat="1" ht="12.75">
      <c r="A666" s="36"/>
      <c r="B666" s="81"/>
      <c r="C666" s="64"/>
      <c r="D666" s="72">
        <v>4300</v>
      </c>
      <c r="E666" s="31" t="s">
        <v>115</v>
      </c>
      <c r="F666" s="47">
        <v>20851</v>
      </c>
      <c r="G666" s="109">
        <v>20748.29</v>
      </c>
      <c r="H666" s="32">
        <f t="shared" si="26"/>
        <v>99.50740971656036</v>
      </c>
      <c r="I666" s="33">
        <v>237.72</v>
      </c>
      <c r="J666" s="34"/>
    </row>
    <row r="667" spans="1:10" s="35" customFormat="1" ht="12.75">
      <c r="A667" s="62"/>
      <c r="B667" s="36"/>
      <c r="C667" s="64"/>
      <c r="D667" s="72">
        <v>4360</v>
      </c>
      <c r="E667" s="31" t="s">
        <v>153</v>
      </c>
      <c r="F667" s="47">
        <v>1810</v>
      </c>
      <c r="G667" s="109">
        <v>1807.2</v>
      </c>
      <c r="H667" s="32">
        <f t="shared" si="26"/>
        <v>99.84530386740332</v>
      </c>
      <c r="I667" s="33">
        <v>0</v>
      </c>
      <c r="J667" s="34"/>
    </row>
    <row r="668" spans="1:9" s="129" customFormat="1" ht="12.75">
      <c r="A668" s="36"/>
      <c r="B668" s="81"/>
      <c r="C668" s="64"/>
      <c r="D668" s="72">
        <v>4430</v>
      </c>
      <c r="E668" s="31" t="s">
        <v>120</v>
      </c>
      <c r="F668" s="47">
        <v>3200</v>
      </c>
      <c r="G668" s="109">
        <v>2802.65</v>
      </c>
      <c r="H668" s="32">
        <f t="shared" si="26"/>
        <v>87.5828125</v>
      </c>
      <c r="I668" s="33">
        <v>0</v>
      </c>
    </row>
    <row r="669" spans="1:9" s="129" customFormat="1" ht="12.75">
      <c r="A669" s="36"/>
      <c r="B669" s="81"/>
      <c r="C669" s="64"/>
      <c r="D669" s="72">
        <v>4440</v>
      </c>
      <c r="E669" s="31" t="s">
        <v>121</v>
      </c>
      <c r="F669" s="47">
        <v>22026</v>
      </c>
      <c r="G669" s="109">
        <v>22026</v>
      </c>
      <c r="H669" s="32">
        <f t="shared" si="26"/>
        <v>100</v>
      </c>
      <c r="I669" s="33">
        <v>0</v>
      </c>
    </row>
    <row r="670" spans="1:10" s="18" customFormat="1" ht="25.5">
      <c r="A670" s="36"/>
      <c r="B670" s="81"/>
      <c r="C670" s="64"/>
      <c r="D670" s="72">
        <v>4520</v>
      </c>
      <c r="E670" s="31" t="s">
        <v>123</v>
      </c>
      <c r="F670" s="47">
        <v>1920</v>
      </c>
      <c r="G670" s="109">
        <v>1920</v>
      </c>
      <c r="H670" s="32">
        <f t="shared" si="26"/>
        <v>100</v>
      </c>
      <c r="I670" s="33">
        <v>0</v>
      </c>
      <c r="J670" s="17"/>
    </row>
    <row r="671" spans="1:11" s="35" customFormat="1" ht="25.5">
      <c r="A671" s="36"/>
      <c r="B671" s="342"/>
      <c r="C671" s="64"/>
      <c r="D671" s="72">
        <v>4700</v>
      </c>
      <c r="E671" s="31" t="s">
        <v>137</v>
      </c>
      <c r="F671" s="47">
        <v>1550</v>
      </c>
      <c r="G671" s="109">
        <v>1550</v>
      </c>
      <c r="H671" s="32">
        <f>G671*100/F671</f>
        <v>100</v>
      </c>
      <c r="I671" s="33">
        <v>0</v>
      </c>
      <c r="J671" s="34"/>
      <c r="K671" s="312" t="s">
        <v>59</v>
      </c>
    </row>
    <row r="672" spans="1:10" s="35" customFormat="1" ht="25.5">
      <c r="A672" s="13"/>
      <c r="B672" s="91">
        <v>85205</v>
      </c>
      <c r="C672" s="2"/>
      <c r="D672" s="3"/>
      <c r="E672" s="25" t="s">
        <v>75</v>
      </c>
      <c r="F672" s="89">
        <f>SUM(F673)</f>
        <v>5530</v>
      </c>
      <c r="G672" s="434">
        <f>SUM(G673)</f>
        <v>5325.87</v>
      </c>
      <c r="H672" s="26">
        <f>G672*100/F672</f>
        <v>96.30867992766727</v>
      </c>
      <c r="I672" s="27">
        <f>SUM(I673)</f>
        <v>0</v>
      </c>
      <c r="J672" s="34"/>
    </row>
    <row r="673" spans="1:10" s="35" customFormat="1" ht="51">
      <c r="A673" s="496"/>
      <c r="B673" s="329"/>
      <c r="C673" s="30"/>
      <c r="D673" s="29"/>
      <c r="E673" s="31" t="s">
        <v>5</v>
      </c>
      <c r="F673" s="142">
        <f>SUM(F678:F679)</f>
        <v>5530</v>
      </c>
      <c r="G673" s="142">
        <f>SUM(G678:G679)</f>
        <v>5325.87</v>
      </c>
      <c r="H673" s="128">
        <f>G673*100/F673</f>
        <v>96.30867992766727</v>
      </c>
      <c r="I673" s="127">
        <f>SUM(I678:I679)</f>
        <v>0</v>
      </c>
      <c r="J673" s="34"/>
    </row>
    <row r="674" spans="1:9" s="129" customFormat="1" ht="16.5" customHeight="1">
      <c r="A674" s="15" t="s">
        <v>56</v>
      </c>
      <c r="B674" s="16">
        <v>27</v>
      </c>
      <c r="C674" s="55"/>
      <c r="D674" s="55"/>
      <c r="E674" s="78"/>
      <c r="F674" s="55"/>
      <c r="G674" s="418"/>
      <c r="H674" s="79" t="s">
        <v>59</v>
      </c>
      <c r="I674" s="77"/>
    </row>
    <row r="675" spans="1:9" s="129" customFormat="1" ht="13.5" thickBot="1">
      <c r="A675" s="15"/>
      <c r="B675" s="16"/>
      <c r="C675" s="55"/>
      <c r="D675" s="55"/>
      <c r="E675" s="78"/>
      <c r="F675" s="55"/>
      <c r="G675" s="418"/>
      <c r="H675" s="79"/>
      <c r="I675" s="77"/>
    </row>
    <row r="676" spans="1:11" s="35" customFormat="1" ht="13.5" thickBot="1">
      <c r="A676" s="19" t="s">
        <v>26</v>
      </c>
      <c r="B676" s="20" t="s">
        <v>52</v>
      </c>
      <c r="C676" s="720" t="s">
        <v>36</v>
      </c>
      <c r="D676" s="721"/>
      <c r="E676" s="21" t="s">
        <v>25</v>
      </c>
      <c r="F676" s="20" t="s">
        <v>60</v>
      </c>
      <c r="G676" s="353" t="s">
        <v>61</v>
      </c>
      <c r="H676" s="22" t="s">
        <v>62</v>
      </c>
      <c r="I676" s="190" t="s">
        <v>66</v>
      </c>
      <c r="J676" s="34"/>
      <c r="K676" s="312" t="s">
        <v>59</v>
      </c>
    </row>
    <row r="677" spans="1:10" s="35" customFormat="1" ht="12.75">
      <c r="A677" s="36"/>
      <c r="B677" s="63"/>
      <c r="C677" s="99"/>
      <c r="D677" s="99"/>
      <c r="E677" s="208" t="s">
        <v>63</v>
      </c>
      <c r="F677" s="340"/>
      <c r="G677" s="180"/>
      <c r="H677" s="68" t="s">
        <v>59</v>
      </c>
      <c r="I677" s="67"/>
      <c r="J677" s="34"/>
    </row>
    <row r="678" spans="1:9" s="5" customFormat="1" ht="12.75">
      <c r="A678" s="36"/>
      <c r="B678" s="36"/>
      <c r="C678" s="64"/>
      <c r="D678" s="72">
        <v>4210</v>
      </c>
      <c r="E678" s="31" t="s">
        <v>112</v>
      </c>
      <c r="F678" s="47">
        <v>3298</v>
      </c>
      <c r="G678" s="109">
        <v>3285.87</v>
      </c>
      <c r="H678" s="339">
        <f>G678*100/F678</f>
        <v>99.63220133414191</v>
      </c>
      <c r="I678" s="33">
        <v>0</v>
      </c>
    </row>
    <row r="679" spans="1:9" s="129" customFormat="1" ht="13.5" customHeight="1">
      <c r="A679" s="36"/>
      <c r="B679" s="342"/>
      <c r="C679" s="64"/>
      <c r="D679" s="72">
        <v>4300</v>
      </c>
      <c r="E679" s="31" t="s">
        <v>115</v>
      </c>
      <c r="F679" s="47">
        <v>2232</v>
      </c>
      <c r="G679" s="109">
        <v>2040</v>
      </c>
      <c r="H679" s="339">
        <f>G679*100/F679</f>
        <v>91.39784946236558</v>
      </c>
      <c r="I679" s="33">
        <v>0</v>
      </c>
    </row>
    <row r="680" spans="1:13" s="35" customFormat="1" ht="12.75">
      <c r="A680" s="13"/>
      <c r="B680" s="205">
        <v>85213</v>
      </c>
      <c r="C680" s="6"/>
      <c r="D680" s="7"/>
      <c r="E680" s="114" t="s">
        <v>94</v>
      </c>
      <c r="F680" s="168">
        <f>SUM(F682)</f>
        <v>22905</v>
      </c>
      <c r="G680" s="465">
        <f>SUM(G682)</f>
        <v>22464.19</v>
      </c>
      <c r="H680" s="116">
        <f>G680*100/F680</f>
        <v>98.07548570181183</v>
      </c>
      <c r="I680" s="169">
        <f>SUM(I682)</f>
        <v>0</v>
      </c>
      <c r="J680" s="34"/>
      <c r="K680" s="312" t="s">
        <v>59</v>
      </c>
      <c r="M680" s="378" t="e">
        <f>SUM(#REF!)</f>
        <v>#REF!</v>
      </c>
    </row>
    <row r="681" spans="1:9" s="5" customFormat="1" ht="38.25">
      <c r="A681" s="13"/>
      <c r="B681" s="9"/>
      <c r="C681" s="8"/>
      <c r="D681" s="9"/>
      <c r="E681" s="92" t="s">
        <v>3</v>
      </c>
      <c r="F681" s="8"/>
      <c r="G681" s="460"/>
      <c r="H681" s="23" t="s">
        <v>59</v>
      </c>
      <c r="I681" s="118"/>
    </row>
    <row r="682" spans="1:9" s="5" customFormat="1" ht="38.25">
      <c r="A682" s="28"/>
      <c r="B682" s="80"/>
      <c r="C682" s="30"/>
      <c r="D682" s="29"/>
      <c r="E682" s="607" t="s">
        <v>243</v>
      </c>
      <c r="F682" s="316">
        <f>SUM(F684)</f>
        <v>22905</v>
      </c>
      <c r="G682" s="316">
        <f>SUM(G684)</f>
        <v>22464.19</v>
      </c>
      <c r="H682" s="299">
        <f>G682*100/F682</f>
        <v>98.07548570181183</v>
      </c>
      <c r="I682" s="300">
        <f>SUM(I684)</f>
        <v>0</v>
      </c>
    </row>
    <row r="683" spans="1:9" s="129" customFormat="1" ht="12.75">
      <c r="A683" s="138"/>
      <c r="B683" s="301"/>
      <c r="C683" s="131"/>
      <c r="D683" s="131"/>
      <c r="E683" s="39" t="s">
        <v>63</v>
      </c>
      <c r="F683" s="143"/>
      <c r="G683" s="154"/>
      <c r="H683" s="128" t="s">
        <v>59</v>
      </c>
      <c r="I683" s="127"/>
    </row>
    <row r="684" spans="1:9" s="129" customFormat="1" ht="12.75">
      <c r="A684" s="36"/>
      <c r="B684" s="342"/>
      <c r="C684" s="64"/>
      <c r="D684" s="72">
        <v>4130</v>
      </c>
      <c r="E684" s="31" t="s">
        <v>196</v>
      </c>
      <c r="F684" s="104">
        <v>22905</v>
      </c>
      <c r="G684" s="109">
        <v>22464.19</v>
      </c>
      <c r="H684" s="32">
        <f>G684*100/F684</f>
        <v>98.07548570181183</v>
      </c>
      <c r="I684" s="33">
        <v>0</v>
      </c>
    </row>
    <row r="685" spans="1:11" s="35" customFormat="1" ht="12.75">
      <c r="A685" s="13"/>
      <c r="B685" s="205">
        <v>85214</v>
      </c>
      <c r="C685" s="6"/>
      <c r="D685" s="7"/>
      <c r="E685" s="114" t="s">
        <v>95</v>
      </c>
      <c r="F685" s="123">
        <f>SUM(F687)</f>
        <v>716068.59</v>
      </c>
      <c r="G685" s="452">
        <f>SUM(G687)</f>
        <v>711763.02</v>
      </c>
      <c r="H685" s="116">
        <f>G685*100/F685</f>
        <v>99.3987210079973</v>
      </c>
      <c r="I685" s="169">
        <f>SUM(I687)</f>
        <v>0</v>
      </c>
      <c r="J685" s="34"/>
      <c r="K685" s="312" t="s">
        <v>59</v>
      </c>
    </row>
    <row r="686" spans="1:11" s="35" customFormat="1" ht="12.75">
      <c r="A686" s="13"/>
      <c r="B686" s="9"/>
      <c r="C686" s="8"/>
      <c r="D686" s="9"/>
      <c r="E686" s="92" t="s">
        <v>148</v>
      </c>
      <c r="F686" s="8"/>
      <c r="G686" s="460"/>
      <c r="H686" s="23" t="s">
        <v>59</v>
      </c>
      <c r="I686" s="118"/>
      <c r="J686" s="34"/>
      <c r="K686" s="312" t="s">
        <v>59</v>
      </c>
    </row>
    <row r="687" spans="1:9" s="5" customFormat="1" ht="12.75">
      <c r="A687" s="28"/>
      <c r="B687" s="80"/>
      <c r="C687" s="30"/>
      <c r="D687" s="29"/>
      <c r="E687" s="31" t="s">
        <v>6</v>
      </c>
      <c r="F687" s="142">
        <f>SUM(F689:F690)</f>
        <v>716068.59</v>
      </c>
      <c r="G687" s="142">
        <f>SUM(G689:G690)</f>
        <v>711763.02</v>
      </c>
      <c r="H687" s="128">
        <f>G687*100/F687</f>
        <v>99.3987210079973</v>
      </c>
      <c r="I687" s="141">
        <f>SUM(I689:I690)</f>
        <v>0</v>
      </c>
    </row>
    <row r="688" spans="1:9" s="35" customFormat="1" ht="12.75">
      <c r="A688" s="138"/>
      <c r="B688" s="301"/>
      <c r="C688" s="131"/>
      <c r="D688" s="131"/>
      <c r="E688" s="39" t="s">
        <v>63</v>
      </c>
      <c r="F688" s="143"/>
      <c r="G688" s="154"/>
      <c r="H688" s="128" t="s">
        <v>59</v>
      </c>
      <c r="I688" s="127"/>
    </row>
    <row r="689" spans="1:9" s="129" customFormat="1" ht="12.75">
      <c r="A689" s="62"/>
      <c r="B689" s="36"/>
      <c r="C689" s="64"/>
      <c r="D689" s="72">
        <v>3110</v>
      </c>
      <c r="E689" s="31" t="s">
        <v>195</v>
      </c>
      <c r="F689" s="104">
        <v>630291</v>
      </c>
      <c r="G689" s="109">
        <v>629765.43</v>
      </c>
      <c r="H689" s="32">
        <f>G689*100/F689</f>
        <v>99.91661470654033</v>
      </c>
      <c r="I689" s="33">
        <v>0</v>
      </c>
    </row>
    <row r="690" spans="1:13" s="129" customFormat="1" ht="12.75">
      <c r="A690" s="36"/>
      <c r="B690" s="75"/>
      <c r="C690" s="64"/>
      <c r="D690" s="72">
        <v>3119</v>
      </c>
      <c r="E690" s="31" t="s">
        <v>195</v>
      </c>
      <c r="F690" s="104">
        <v>85777.59</v>
      </c>
      <c r="G690" s="109">
        <v>81997.59</v>
      </c>
      <c r="H690" s="32">
        <f>G690*100/F690</f>
        <v>95.59325460181384</v>
      </c>
      <c r="I690" s="33">
        <v>0</v>
      </c>
      <c r="M690" s="382">
        <f>SUM(G692)</f>
        <v>371739.62</v>
      </c>
    </row>
    <row r="691" spans="1:13" s="5" customFormat="1" ht="12.75">
      <c r="A691" s="13"/>
      <c r="B691" s="91">
        <v>85215</v>
      </c>
      <c r="C691" s="2"/>
      <c r="D691" s="3"/>
      <c r="E691" s="25" t="s">
        <v>149</v>
      </c>
      <c r="F691" s="89">
        <f>SUM(F692)</f>
        <v>372032</v>
      </c>
      <c r="G691" s="434">
        <f>SUM(G692)</f>
        <v>371739.62</v>
      </c>
      <c r="H691" s="26">
        <f>G691*100/F691</f>
        <v>99.92140998623775</v>
      </c>
      <c r="I691" s="27">
        <v>0</v>
      </c>
      <c r="M691" s="5">
        <v>-1392.04</v>
      </c>
    </row>
    <row r="692" spans="1:13" s="35" customFormat="1" ht="51">
      <c r="A692" s="28"/>
      <c r="B692" s="80"/>
      <c r="C692" s="30"/>
      <c r="D692" s="29"/>
      <c r="E692" s="607" t="s">
        <v>327</v>
      </c>
      <c r="F692" s="90">
        <f>SUM(F694:F694)</f>
        <v>372032</v>
      </c>
      <c r="G692" s="90">
        <f>SUM(G694:G694)</f>
        <v>371739.62</v>
      </c>
      <c r="H692" s="32">
        <f>G692*100/F692</f>
        <v>99.92140998623775</v>
      </c>
      <c r="I692" s="33">
        <f>SUM(I694:I694)</f>
        <v>0</v>
      </c>
      <c r="M692" s="608">
        <f>SUM(M690:M691)</f>
        <v>370347.58</v>
      </c>
    </row>
    <row r="693" spans="1:9" s="129" customFormat="1" ht="12.75">
      <c r="A693" s="130"/>
      <c r="B693" s="406"/>
      <c r="C693" s="131"/>
      <c r="D693" s="131"/>
      <c r="E693" s="39" t="s">
        <v>63</v>
      </c>
      <c r="F693" s="143"/>
      <c r="G693" s="154"/>
      <c r="H693" s="128" t="s">
        <v>59</v>
      </c>
      <c r="I693" s="127"/>
    </row>
    <row r="694" spans="1:11" s="35" customFormat="1" ht="12.75">
      <c r="A694" s="36"/>
      <c r="B694" s="342"/>
      <c r="C694" s="64"/>
      <c r="D694" s="72">
        <v>3110</v>
      </c>
      <c r="E694" s="31" t="s">
        <v>195</v>
      </c>
      <c r="F694" s="104">
        <v>372032</v>
      </c>
      <c r="G694" s="109">
        <v>371739.62</v>
      </c>
      <c r="H694" s="32">
        <f>G694*100/F694</f>
        <v>99.92140998623775</v>
      </c>
      <c r="I694" s="33">
        <v>0</v>
      </c>
      <c r="J694" s="34"/>
      <c r="K694" s="312" t="s">
        <v>59</v>
      </c>
    </row>
    <row r="695" spans="1:9" s="5" customFormat="1" ht="12.75">
      <c r="A695" s="13"/>
      <c r="B695" s="91">
        <v>85216</v>
      </c>
      <c r="C695" s="2"/>
      <c r="D695" s="3"/>
      <c r="E695" s="25" t="s">
        <v>76</v>
      </c>
      <c r="F695" s="89">
        <f>SUM(F696)</f>
        <v>267941</v>
      </c>
      <c r="G695" s="434">
        <f>SUM(G696)</f>
        <v>265177.59</v>
      </c>
      <c r="H695" s="26">
        <f>G695*100/F695</f>
        <v>98.96864981469803</v>
      </c>
      <c r="I695" s="27">
        <v>0</v>
      </c>
    </row>
    <row r="696" spans="1:9" s="129" customFormat="1" ht="12.75">
      <c r="A696" s="28"/>
      <c r="B696" s="80"/>
      <c r="C696" s="30"/>
      <c r="D696" s="29"/>
      <c r="E696" s="31" t="s">
        <v>57</v>
      </c>
      <c r="F696" s="90">
        <f>SUM(F698:F699)</f>
        <v>267941</v>
      </c>
      <c r="G696" s="90">
        <f>SUM(G698:G699)</f>
        <v>265177.59</v>
      </c>
      <c r="H696" s="32">
        <f>G696*100/F696</f>
        <v>98.96864981469803</v>
      </c>
      <c r="I696" s="33">
        <f>SUM(I698:I699)</f>
        <v>0</v>
      </c>
    </row>
    <row r="697" spans="1:9" s="56" customFormat="1" ht="12.75">
      <c r="A697" s="138"/>
      <c r="B697" s="301"/>
      <c r="C697" s="131"/>
      <c r="D697" s="131"/>
      <c r="E697" s="39" t="s">
        <v>63</v>
      </c>
      <c r="F697" s="143"/>
      <c r="G697" s="154" t="s">
        <v>59</v>
      </c>
      <c r="H697" s="128" t="s">
        <v>59</v>
      </c>
      <c r="I697" s="127"/>
    </row>
    <row r="698" spans="1:9" s="56" customFormat="1" ht="51">
      <c r="A698" s="28"/>
      <c r="B698" s="367"/>
      <c r="C698" s="95"/>
      <c r="D698" s="549">
        <v>2910</v>
      </c>
      <c r="E698" s="543" t="s">
        <v>314</v>
      </c>
      <c r="F698" s="550">
        <v>3778</v>
      </c>
      <c r="G698" s="109">
        <v>2522.08</v>
      </c>
      <c r="H698" s="337">
        <f>G698*100/F698</f>
        <v>66.75701429327687</v>
      </c>
      <c r="I698" s="109">
        <v>0</v>
      </c>
    </row>
    <row r="699" spans="1:11" s="35" customFormat="1" ht="12.75">
      <c r="A699" s="75"/>
      <c r="B699" s="342"/>
      <c r="C699" s="64"/>
      <c r="D699" s="72">
        <v>3110</v>
      </c>
      <c r="E699" s="31" t="s">
        <v>195</v>
      </c>
      <c r="F699" s="104">
        <v>264163</v>
      </c>
      <c r="G699" s="109">
        <v>262655.51</v>
      </c>
      <c r="H699" s="32">
        <f>G699*100/F699</f>
        <v>99.42933340399678</v>
      </c>
      <c r="I699" s="33">
        <v>0</v>
      </c>
      <c r="J699" s="34"/>
      <c r="K699" s="312" t="s">
        <v>59</v>
      </c>
    </row>
    <row r="700" spans="1:9" s="5" customFormat="1" ht="18" customHeight="1">
      <c r="A700" s="15" t="s">
        <v>56</v>
      </c>
      <c r="B700" s="16">
        <v>28</v>
      </c>
      <c r="C700" s="55"/>
      <c r="D700" s="55"/>
      <c r="E700" s="78"/>
      <c r="F700" s="55"/>
      <c r="G700" s="418"/>
      <c r="H700" s="79" t="s">
        <v>59</v>
      </c>
      <c r="I700" s="77"/>
    </row>
    <row r="701" spans="1:13" s="129" customFormat="1" ht="13.5" thickBot="1">
      <c r="A701" s="15"/>
      <c r="B701" s="16"/>
      <c r="C701" s="55"/>
      <c r="D701" s="55"/>
      <c r="E701" s="78"/>
      <c r="F701" s="55"/>
      <c r="G701" s="418"/>
      <c r="H701" s="79"/>
      <c r="I701" s="77"/>
      <c r="K701" s="382">
        <f>SUM(F694:F705)</f>
        <v>5559692.48</v>
      </c>
      <c r="L701" s="302">
        <f>SUM(G694:G705)</f>
        <v>5515412.3100000005</v>
      </c>
      <c r="M701" s="302">
        <f>SUM(I694:I705)</f>
        <v>323710.98</v>
      </c>
    </row>
    <row r="702" spans="1:9" s="35" customFormat="1" ht="13.5" thickBot="1">
      <c r="A702" s="19" t="s">
        <v>26</v>
      </c>
      <c r="B702" s="20" t="s">
        <v>52</v>
      </c>
      <c r="C702" s="720" t="s">
        <v>36</v>
      </c>
      <c r="D702" s="721"/>
      <c r="E702" s="21" t="s">
        <v>25</v>
      </c>
      <c r="F702" s="20" t="s">
        <v>60</v>
      </c>
      <c r="G702" s="353" t="s">
        <v>61</v>
      </c>
      <c r="H702" s="22" t="s">
        <v>62</v>
      </c>
      <c r="I702" s="190" t="s">
        <v>66</v>
      </c>
    </row>
    <row r="703" spans="1:9" s="129" customFormat="1" ht="12.75">
      <c r="A703" s="13"/>
      <c r="B703" s="91">
        <v>85219</v>
      </c>
      <c r="C703" s="2"/>
      <c r="D703" s="3"/>
      <c r="E703" s="25" t="s">
        <v>23</v>
      </c>
      <c r="F703" s="84">
        <f>SUM(F704)</f>
        <v>2191918.74</v>
      </c>
      <c r="G703" s="436">
        <f>SUM(G704)</f>
        <v>2174069.96</v>
      </c>
      <c r="H703" s="26">
        <f>G703*100/F703</f>
        <v>99.18570065238822</v>
      </c>
      <c r="I703" s="27">
        <f>SUM(I704)</f>
        <v>161855.49</v>
      </c>
    </row>
    <row r="704" spans="1:9" s="129" customFormat="1" ht="51">
      <c r="A704" s="28"/>
      <c r="B704" s="329"/>
      <c r="C704" s="30"/>
      <c r="D704" s="29"/>
      <c r="E704" s="31" t="s">
        <v>328</v>
      </c>
      <c r="F704" s="142">
        <f>SUM(F706:F725)</f>
        <v>2191918.74</v>
      </c>
      <c r="G704" s="142">
        <f>SUM(G706:G725)</f>
        <v>2174069.96</v>
      </c>
      <c r="H704" s="128">
        <f>G704*100/F704</f>
        <v>99.18570065238822</v>
      </c>
      <c r="I704" s="127">
        <f>SUM(I706:I725)</f>
        <v>161855.49</v>
      </c>
    </row>
    <row r="705" spans="1:9" s="129" customFormat="1" ht="12.75">
      <c r="A705" s="130"/>
      <c r="B705" s="406"/>
      <c r="C705" s="171"/>
      <c r="D705" s="171"/>
      <c r="E705" s="71" t="s">
        <v>63</v>
      </c>
      <c r="F705" s="503"/>
      <c r="G705" s="109"/>
      <c r="H705" s="23" t="s">
        <v>59</v>
      </c>
      <c r="I705" s="109"/>
    </row>
    <row r="706" spans="1:9" s="129" customFormat="1" ht="12.75">
      <c r="A706" s="36"/>
      <c r="B706" s="81"/>
      <c r="C706" s="64"/>
      <c r="D706" s="72">
        <v>3020</v>
      </c>
      <c r="E706" s="31" t="s">
        <v>194</v>
      </c>
      <c r="F706" s="104">
        <v>15100</v>
      </c>
      <c r="G706" s="109">
        <v>15039.11</v>
      </c>
      <c r="H706" s="32">
        <f aca="true" t="shared" si="27" ref="H706:H718">G706*100/F706</f>
        <v>99.59675496688742</v>
      </c>
      <c r="I706" s="33">
        <v>0</v>
      </c>
    </row>
    <row r="707" spans="1:11" s="35" customFormat="1" ht="12.75">
      <c r="A707" s="62"/>
      <c r="B707" s="36"/>
      <c r="C707" s="64"/>
      <c r="D707" s="72">
        <v>3110</v>
      </c>
      <c r="E707" s="31" t="s">
        <v>195</v>
      </c>
      <c r="F707" s="104">
        <v>11451.93</v>
      </c>
      <c r="G707" s="109">
        <v>11451.93</v>
      </c>
      <c r="H707" s="32">
        <f>G707*100/F707</f>
        <v>100</v>
      </c>
      <c r="I707" s="33">
        <v>0</v>
      </c>
      <c r="J707" s="34"/>
      <c r="K707" s="312" t="s">
        <v>59</v>
      </c>
    </row>
    <row r="708" spans="1:10" s="35" customFormat="1" ht="12.75">
      <c r="A708" s="59"/>
      <c r="B708" s="28"/>
      <c r="C708" s="29"/>
      <c r="D708" s="72">
        <v>4010</v>
      </c>
      <c r="E708" s="31" t="s">
        <v>165</v>
      </c>
      <c r="F708" s="140">
        <v>1489302.81</v>
      </c>
      <c r="G708" s="109">
        <v>1486126.61</v>
      </c>
      <c r="H708" s="128">
        <f t="shared" si="27"/>
        <v>99.78673242414683</v>
      </c>
      <c r="I708" s="127">
        <v>0</v>
      </c>
      <c r="J708" s="34"/>
    </row>
    <row r="709" spans="1:9" s="56" customFormat="1" ht="12.75">
      <c r="A709" s="130"/>
      <c r="B709" s="170"/>
      <c r="C709" s="139"/>
      <c r="D709" s="72">
        <v>4040</v>
      </c>
      <c r="E709" s="31" t="s">
        <v>173</v>
      </c>
      <c r="F709" s="144">
        <v>124849.06</v>
      </c>
      <c r="G709" s="109">
        <v>124848.78</v>
      </c>
      <c r="H709" s="128">
        <f t="shared" si="27"/>
        <v>99.99977572918851</v>
      </c>
      <c r="I709" s="127">
        <v>127156.9</v>
      </c>
    </row>
    <row r="710" spans="1:9" s="56" customFormat="1" ht="12.75">
      <c r="A710" s="138"/>
      <c r="B710" s="130"/>
      <c r="C710" s="139"/>
      <c r="D710" s="72">
        <v>4110</v>
      </c>
      <c r="E710" s="31" t="s">
        <v>166</v>
      </c>
      <c r="F710" s="140">
        <v>265041.21</v>
      </c>
      <c r="G710" s="109">
        <v>264740.86</v>
      </c>
      <c r="H710" s="128">
        <f t="shared" si="27"/>
        <v>99.88667799999855</v>
      </c>
      <c r="I710" s="127">
        <v>24738.78</v>
      </c>
    </row>
    <row r="711" spans="1:10" s="18" customFormat="1" ht="12.75">
      <c r="A711" s="138"/>
      <c r="B711" s="130"/>
      <c r="C711" s="139"/>
      <c r="D711" s="72">
        <v>4120</v>
      </c>
      <c r="E711" s="31" t="s">
        <v>167</v>
      </c>
      <c r="F711" s="144">
        <v>15547.73</v>
      </c>
      <c r="G711" s="109">
        <v>15454.23</v>
      </c>
      <c r="H711" s="146">
        <f t="shared" si="27"/>
        <v>99.3986260373701</v>
      </c>
      <c r="I711" s="127">
        <v>1323.06</v>
      </c>
      <c r="J711" s="17"/>
    </row>
    <row r="712" spans="1:10" s="35" customFormat="1" ht="12.75">
      <c r="A712" s="36"/>
      <c r="B712" s="81"/>
      <c r="C712" s="64"/>
      <c r="D712" s="72">
        <v>4140</v>
      </c>
      <c r="E712" s="31" t="s">
        <v>125</v>
      </c>
      <c r="F712" s="47">
        <v>349</v>
      </c>
      <c r="G712" s="109">
        <v>0</v>
      </c>
      <c r="H712" s="32">
        <f t="shared" si="27"/>
        <v>0</v>
      </c>
      <c r="I712" s="33">
        <v>0</v>
      </c>
      <c r="J712" s="34"/>
    </row>
    <row r="713" spans="1:10" s="35" customFormat="1" ht="25.5">
      <c r="A713" s="130"/>
      <c r="B713" s="170"/>
      <c r="C713" s="171"/>
      <c r="D713" s="70">
        <v>4170</v>
      </c>
      <c r="E713" s="31" t="s">
        <v>170</v>
      </c>
      <c r="F713" s="167">
        <v>18000</v>
      </c>
      <c r="G713" s="109">
        <v>18000</v>
      </c>
      <c r="H713" s="146">
        <f t="shared" si="27"/>
        <v>100</v>
      </c>
      <c r="I713" s="127">
        <v>0</v>
      </c>
      <c r="J713" s="34"/>
    </row>
    <row r="714" spans="1:10" s="35" customFormat="1" ht="12.75">
      <c r="A714" s="36"/>
      <c r="B714" s="81"/>
      <c r="C714" s="64"/>
      <c r="D714" s="72">
        <v>4210</v>
      </c>
      <c r="E714" s="31" t="s">
        <v>112</v>
      </c>
      <c r="F714" s="47">
        <v>32128</v>
      </c>
      <c r="G714" s="109">
        <v>32127.96</v>
      </c>
      <c r="H714" s="32">
        <f t="shared" si="27"/>
        <v>99.99987549800797</v>
      </c>
      <c r="I714" s="33">
        <v>0</v>
      </c>
      <c r="J714" s="34"/>
    </row>
    <row r="715" spans="1:10" s="35" customFormat="1" ht="12.75">
      <c r="A715" s="36"/>
      <c r="B715" s="81"/>
      <c r="C715" s="64"/>
      <c r="D715" s="72">
        <v>4260</v>
      </c>
      <c r="E715" s="31" t="s">
        <v>116</v>
      </c>
      <c r="F715" s="47">
        <v>28343</v>
      </c>
      <c r="G715" s="109">
        <v>25708.53</v>
      </c>
      <c r="H715" s="32">
        <f t="shared" si="27"/>
        <v>90.70504180926507</v>
      </c>
      <c r="I715" s="33">
        <v>4510.12</v>
      </c>
      <c r="J715" s="34"/>
    </row>
    <row r="716" spans="1:10" s="35" customFormat="1" ht="12.75">
      <c r="A716" s="36"/>
      <c r="B716" s="81"/>
      <c r="C716" s="64"/>
      <c r="D716" s="72">
        <v>4270</v>
      </c>
      <c r="E716" s="31" t="s">
        <v>113</v>
      </c>
      <c r="F716" s="47">
        <v>8229</v>
      </c>
      <c r="G716" s="109">
        <v>5889.3</v>
      </c>
      <c r="H716" s="32">
        <f t="shared" si="27"/>
        <v>71.5676266861101</v>
      </c>
      <c r="I716" s="33">
        <v>0</v>
      </c>
      <c r="J716" s="34"/>
    </row>
    <row r="717" spans="1:10" s="35" customFormat="1" ht="12.75">
      <c r="A717" s="36"/>
      <c r="B717" s="81"/>
      <c r="C717" s="64"/>
      <c r="D717" s="72">
        <v>4280</v>
      </c>
      <c r="E717" s="31" t="s">
        <v>114</v>
      </c>
      <c r="F717" s="47">
        <v>755</v>
      </c>
      <c r="G717" s="109">
        <v>547</v>
      </c>
      <c r="H717" s="32">
        <f t="shared" si="27"/>
        <v>72.45033112582782</v>
      </c>
      <c r="I717" s="33">
        <v>17</v>
      </c>
      <c r="J717" s="34"/>
    </row>
    <row r="718" spans="1:10" s="35" customFormat="1" ht="12.75">
      <c r="A718" s="36"/>
      <c r="B718" s="81"/>
      <c r="C718" s="64"/>
      <c r="D718" s="72">
        <v>4300</v>
      </c>
      <c r="E718" s="31" t="s">
        <v>115</v>
      </c>
      <c r="F718" s="47">
        <v>111900</v>
      </c>
      <c r="G718" s="109">
        <v>103947.76</v>
      </c>
      <c r="H718" s="32">
        <f t="shared" si="27"/>
        <v>92.89344057193924</v>
      </c>
      <c r="I718" s="33">
        <v>4109.63</v>
      </c>
      <c r="J718" s="34"/>
    </row>
    <row r="719" spans="1:10" s="35" customFormat="1" ht="12.75">
      <c r="A719" s="36"/>
      <c r="B719" s="81"/>
      <c r="C719" s="64"/>
      <c r="D719" s="72">
        <v>4360</v>
      </c>
      <c r="E719" s="31" t="s">
        <v>153</v>
      </c>
      <c r="F719" s="47">
        <v>6310</v>
      </c>
      <c r="G719" s="109">
        <v>6226.91</v>
      </c>
      <c r="H719" s="32">
        <f>G719*100/F719</f>
        <v>98.68320126782885</v>
      </c>
      <c r="I719" s="33">
        <v>0</v>
      </c>
      <c r="J719" s="34"/>
    </row>
    <row r="720" spans="1:10" s="35" customFormat="1" ht="12.75">
      <c r="A720" s="36"/>
      <c r="B720" s="81"/>
      <c r="C720" s="64"/>
      <c r="D720" s="72">
        <v>4410</v>
      </c>
      <c r="E720" s="31" t="s">
        <v>118</v>
      </c>
      <c r="F720" s="47">
        <v>105</v>
      </c>
      <c r="G720" s="109">
        <v>105</v>
      </c>
      <c r="H720" s="32">
        <f aca="true" t="shared" si="28" ref="H720:H725">G720*100/F720</f>
        <v>100</v>
      </c>
      <c r="I720" s="33">
        <v>0</v>
      </c>
      <c r="J720" s="34"/>
    </row>
    <row r="721" spans="1:10" s="35" customFormat="1" ht="12.75">
      <c r="A721" s="36"/>
      <c r="B721" s="81"/>
      <c r="C721" s="64"/>
      <c r="D721" s="72">
        <v>4430</v>
      </c>
      <c r="E721" s="31" t="s">
        <v>120</v>
      </c>
      <c r="F721" s="47">
        <v>4025</v>
      </c>
      <c r="G721" s="109">
        <v>3388.65</v>
      </c>
      <c r="H721" s="32">
        <f t="shared" si="28"/>
        <v>84.19006211180124</v>
      </c>
      <c r="I721" s="33">
        <v>0</v>
      </c>
      <c r="J721" s="34"/>
    </row>
    <row r="722" spans="1:9" s="5" customFormat="1" ht="12.75">
      <c r="A722" s="36"/>
      <c r="B722" s="81"/>
      <c r="C722" s="64"/>
      <c r="D722" s="72">
        <v>4440</v>
      </c>
      <c r="E722" s="31" t="s">
        <v>121</v>
      </c>
      <c r="F722" s="47">
        <v>51094</v>
      </c>
      <c r="G722" s="109">
        <v>51094</v>
      </c>
      <c r="H722" s="32">
        <f t="shared" si="28"/>
        <v>100</v>
      </c>
      <c r="I722" s="33">
        <v>0</v>
      </c>
    </row>
    <row r="723" spans="1:9" s="129" customFormat="1" ht="12.75">
      <c r="A723" s="36"/>
      <c r="B723" s="81"/>
      <c r="C723" s="64"/>
      <c r="D723" s="72">
        <v>4480</v>
      </c>
      <c r="E723" s="31" t="s">
        <v>128</v>
      </c>
      <c r="F723" s="47">
        <v>6121</v>
      </c>
      <c r="G723" s="109">
        <v>6120.08</v>
      </c>
      <c r="H723" s="32">
        <f t="shared" si="28"/>
        <v>99.98496977618036</v>
      </c>
      <c r="I723" s="33">
        <v>0</v>
      </c>
    </row>
    <row r="724" spans="1:10" s="18" customFormat="1" ht="25.5">
      <c r="A724" s="36"/>
      <c r="B724" s="81"/>
      <c r="C724" s="64"/>
      <c r="D724" s="72">
        <v>4520</v>
      </c>
      <c r="E724" s="31" t="s">
        <v>123</v>
      </c>
      <c r="F724" s="47">
        <v>1714</v>
      </c>
      <c r="G724" s="109">
        <v>1713.25</v>
      </c>
      <c r="H724" s="32">
        <f t="shared" si="28"/>
        <v>99.95624270711785</v>
      </c>
      <c r="I724" s="33">
        <v>0</v>
      </c>
      <c r="J724" s="17"/>
    </row>
    <row r="725" spans="1:13" s="129" customFormat="1" ht="25.5">
      <c r="A725" s="75"/>
      <c r="B725" s="342"/>
      <c r="C725" s="53"/>
      <c r="D725" s="379">
        <v>4700</v>
      </c>
      <c r="E725" s="54" t="s">
        <v>137</v>
      </c>
      <c r="F725" s="47">
        <v>1553</v>
      </c>
      <c r="G725" s="180">
        <v>1540</v>
      </c>
      <c r="H725" s="32">
        <f t="shared" si="28"/>
        <v>99.16291049581456</v>
      </c>
      <c r="I725" s="67">
        <v>0</v>
      </c>
      <c r="M725" s="382">
        <f>SUM(G730)</f>
        <v>1348399.1</v>
      </c>
    </row>
    <row r="726" spans="1:9" s="5" customFormat="1" ht="69.75" customHeight="1">
      <c r="A726" s="15" t="s">
        <v>56</v>
      </c>
      <c r="B726" s="16">
        <v>29</v>
      </c>
      <c r="C726" s="55"/>
      <c r="D726" s="55"/>
      <c r="E726" s="78"/>
      <c r="F726" s="55"/>
      <c r="G726" s="418" t="s">
        <v>59</v>
      </c>
      <c r="H726" s="79" t="s">
        <v>59</v>
      </c>
      <c r="I726" s="77"/>
    </row>
    <row r="727" spans="1:13" s="129" customFormat="1" ht="13.5" thickBot="1">
      <c r="A727" s="15"/>
      <c r="B727" s="16"/>
      <c r="C727" s="55"/>
      <c r="D727" s="55"/>
      <c r="E727" s="78"/>
      <c r="F727" s="55"/>
      <c r="G727" s="418"/>
      <c r="H727" s="79"/>
      <c r="I727" s="77"/>
      <c r="K727" s="382">
        <f>SUM(F751:F777)</f>
        <v>3681902.55</v>
      </c>
      <c r="L727" s="302">
        <f>SUM(G751:G777)</f>
        <v>3104009.13</v>
      </c>
      <c r="M727" s="302">
        <f>SUM(I751:I777)</f>
        <v>67469.73000000001</v>
      </c>
    </row>
    <row r="728" spans="1:9" s="35" customFormat="1" ht="13.5" thickBot="1">
      <c r="A728" s="19" t="s">
        <v>26</v>
      </c>
      <c r="B728" s="20" t="s">
        <v>52</v>
      </c>
      <c r="C728" s="720" t="s">
        <v>36</v>
      </c>
      <c r="D728" s="721"/>
      <c r="E728" s="21" t="s">
        <v>25</v>
      </c>
      <c r="F728" s="20" t="s">
        <v>60</v>
      </c>
      <c r="G728" s="353" t="s">
        <v>61</v>
      </c>
      <c r="H728" s="22" t="s">
        <v>62</v>
      </c>
      <c r="I728" s="190" t="s">
        <v>66</v>
      </c>
    </row>
    <row r="729" spans="1:13" s="129" customFormat="1" ht="25.5">
      <c r="A729" s="13"/>
      <c r="B729" s="471">
        <v>85228</v>
      </c>
      <c r="C729" s="3"/>
      <c r="D729" s="3"/>
      <c r="E729" s="25" t="s">
        <v>96</v>
      </c>
      <c r="F729" s="89">
        <f>SUM(F730)</f>
        <v>1479059</v>
      </c>
      <c r="G729" s="434">
        <f>SUM(G730)</f>
        <v>1348399.1</v>
      </c>
      <c r="H729" s="26">
        <f>G729*100/F729</f>
        <v>91.1660116330721</v>
      </c>
      <c r="I729" s="58">
        <f>SUM(I730)</f>
        <v>0</v>
      </c>
      <c r="M729" s="129">
        <v>-109620</v>
      </c>
    </row>
    <row r="730" spans="1:13" s="129" customFormat="1" ht="38.25">
      <c r="A730" s="28"/>
      <c r="B730" s="55"/>
      <c r="C730" s="30"/>
      <c r="D730" s="29"/>
      <c r="E730" s="609" t="s">
        <v>329</v>
      </c>
      <c r="F730" s="142">
        <f>SUM(F732:F737)</f>
        <v>1479059</v>
      </c>
      <c r="G730" s="142">
        <f>SUM(G732:G737)</f>
        <v>1348399.1</v>
      </c>
      <c r="H730" s="128">
        <f>G730*100/F730</f>
        <v>91.1660116330721</v>
      </c>
      <c r="I730" s="127">
        <f>SUM(I732:I737)</f>
        <v>0</v>
      </c>
      <c r="M730" s="382">
        <f>SUM(M725:M729)</f>
        <v>1306248.83</v>
      </c>
    </row>
    <row r="731" spans="1:10" s="35" customFormat="1" ht="12.75">
      <c r="A731" s="138"/>
      <c r="B731" s="301"/>
      <c r="C731" s="131"/>
      <c r="D731" s="131"/>
      <c r="E731" s="39" t="s">
        <v>63</v>
      </c>
      <c r="F731" s="343"/>
      <c r="G731" s="109"/>
      <c r="H731" s="23" t="s">
        <v>59</v>
      </c>
      <c r="I731" s="109"/>
      <c r="J731" s="34"/>
    </row>
    <row r="732" spans="1:10" s="35" customFormat="1" ht="12.75" hidden="1">
      <c r="A732" s="59"/>
      <c r="B732" s="28"/>
      <c r="C732" s="29"/>
      <c r="D732" s="72">
        <v>4010</v>
      </c>
      <c r="E732" s="31" t="s">
        <v>165</v>
      </c>
      <c r="F732" s="140">
        <v>0</v>
      </c>
      <c r="G732" s="109">
        <v>0</v>
      </c>
      <c r="H732" s="128" t="e">
        <f aca="true" t="shared" si="29" ref="H732:H739">G732*100/F732</f>
        <v>#DIV/0!</v>
      </c>
      <c r="I732" s="127">
        <v>0</v>
      </c>
      <c r="J732" s="34"/>
    </row>
    <row r="733" spans="1:9" s="56" customFormat="1" ht="12.75" hidden="1">
      <c r="A733" s="138"/>
      <c r="B733" s="130"/>
      <c r="C733" s="139"/>
      <c r="D733" s="72">
        <v>4110</v>
      </c>
      <c r="E733" s="31" t="s">
        <v>166</v>
      </c>
      <c r="F733" s="140">
        <v>0</v>
      </c>
      <c r="G733" s="109">
        <v>0</v>
      </c>
      <c r="H733" s="128" t="e">
        <f t="shared" si="29"/>
        <v>#DIV/0!</v>
      </c>
      <c r="I733" s="127">
        <v>0</v>
      </c>
    </row>
    <row r="734" spans="1:10" s="18" customFormat="1" ht="12.75" hidden="1">
      <c r="A734" s="138"/>
      <c r="B734" s="130"/>
      <c r="C734" s="139"/>
      <c r="D734" s="72">
        <v>4120</v>
      </c>
      <c r="E734" s="31" t="s">
        <v>167</v>
      </c>
      <c r="F734" s="144">
        <v>0</v>
      </c>
      <c r="G734" s="109">
        <v>0</v>
      </c>
      <c r="H734" s="146" t="e">
        <f t="shared" si="29"/>
        <v>#DIV/0!</v>
      </c>
      <c r="I734" s="127">
        <v>0</v>
      </c>
      <c r="J734" s="17"/>
    </row>
    <row r="735" spans="1:10" s="35" customFormat="1" ht="25.5" hidden="1">
      <c r="A735" s="138"/>
      <c r="B735" s="130"/>
      <c r="C735" s="171"/>
      <c r="D735" s="70">
        <v>4170</v>
      </c>
      <c r="E735" s="31" t="s">
        <v>170</v>
      </c>
      <c r="F735" s="167">
        <v>0</v>
      </c>
      <c r="G735" s="109">
        <v>0</v>
      </c>
      <c r="H735" s="146" t="e">
        <f t="shared" si="29"/>
        <v>#DIV/0!</v>
      </c>
      <c r="I735" s="127">
        <v>0</v>
      </c>
      <c r="J735" s="34"/>
    </row>
    <row r="736" spans="1:11" s="35" customFormat="1" ht="12.75">
      <c r="A736" s="62"/>
      <c r="B736" s="75"/>
      <c r="C736" s="64"/>
      <c r="D736" s="72">
        <v>4300</v>
      </c>
      <c r="E736" s="31" t="s">
        <v>115</v>
      </c>
      <c r="F736" s="47">
        <v>1479059</v>
      </c>
      <c r="G736" s="109">
        <v>1348399.1</v>
      </c>
      <c r="H736" s="32">
        <f t="shared" si="29"/>
        <v>91.1660116330721</v>
      </c>
      <c r="I736" s="33">
        <v>0</v>
      </c>
      <c r="J736" s="34"/>
      <c r="K736" s="312" t="s">
        <v>59</v>
      </c>
    </row>
    <row r="737" spans="1:9" s="5" customFormat="1" ht="12.75" hidden="1">
      <c r="A737" s="62"/>
      <c r="B737" s="75"/>
      <c r="C737" s="64"/>
      <c r="D737" s="72">
        <v>4440</v>
      </c>
      <c r="E737" s="31" t="s">
        <v>121</v>
      </c>
      <c r="F737" s="47">
        <v>0</v>
      </c>
      <c r="G737" s="109">
        <v>0</v>
      </c>
      <c r="H737" s="32" t="e">
        <f t="shared" si="29"/>
        <v>#DIV/0!</v>
      </c>
      <c r="I737" s="33">
        <v>0</v>
      </c>
    </row>
    <row r="738" spans="1:9" s="129" customFormat="1" ht="12.75">
      <c r="A738" s="13"/>
      <c r="B738" s="601">
        <v>85230</v>
      </c>
      <c r="C738" s="3"/>
      <c r="D738" s="3"/>
      <c r="E738" s="25" t="s">
        <v>213</v>
      </c>
      <c r="F738" s="89">
        <f>SUM(F739)</f>
        <v>201000</v>
      </c>
      <c r="G738" s="434">
        <f>SUM(G739)</f>
        <v>188129.6</v>
      </c>
      <c r="H738" s="26">
        <f t="shared" si="29"/>
        <v>93.59681592039802</v>
      </c>
      <c r="I738" s="58">
        <f>SUM(I739)</f>
        <v>0</v>
      </c>
    </row>
    <row r="739" spans="1:9" s="129" customFormat="1" ht="12.75">
      <c r="A739" s="28"/>
      <c r="B739" s="55"/>
      <c r="C739" s="30"/>
      <c r="D739" s="29"/>
      <c r="E739" s="483" t="s">
        <v>212</v>
      </c>
      <c r="F739" s="142">
        <f>SUM(F741:F741)</f>
        <v>201000</v>
      </c>
      <c r="G739" s="142">
        <f>SUM(G741:G741)</f>
        <v>188129.6</v>
      </c>
      <c r="H739" s="128">
        <f t="shared" si="29"/>
        <v>93.59681592039802</v>
      </c>
      <c r="I739" s="127">
        <f>SUM(I741:I741)</f>
        <v>0</v>
      </c>
    </row>
    <row r="740" spans="1:10" s="35" customFormat="1" ht="12.75">
      <c r="A740" s="130"/>
      <c r="B740" s="406"/>
      <c r="C740" s="131"/>
      <c r="D740" s="131"/>
      <c r="E740" s="39" t="s">
        <v>63</v>
      </c>
      <c r="F740" s="343"/>
      <c r="G740" s="109"/>
      <c r="H740" s="23" t="s">
        <v>59</v>
      </c>
      <c r="I740" s="109"/>
      <c r="J740" s="34"/>
    </row>
    <row r="741" spans="1:11" s="35" customFormat="1" ht="12.75">
      <c r="A741" s="36"/>
      <c r="B741" s="342"/>
      <c r="C741" s="64"/>
      <c r="D741" s="72">
        <v>3110</v>
      </c>
      <c r="E741" s="31" t="s">
        <v>195</v>
      </c>
      <c r="F741" s="47">
        <v>201000</v>
      </c>
      <c r="G741" s="109">
        <v>188129.6</v>
      </c>
      <c r="H741" s="32">
        <f>G741*100/F741</f>
        <v>93.59681592039802</v>
      </c>
      <c r="I741" s="33">
        <v>0</v>
      </c>
      <c r="J741" s="34"/>
      <c r="K741" s="312" t="s">
        <v>59</v>
      </c>
    </row>
    <row r="742" spans="1:9" s="129" customFormat="1" ht="12.75" hidden="1">
      <c r="A742" s="13"/>
      <c r="B742" s="471">
        <v>85278</v>
      </c>
      <c r="C742" s="3"/>
      <c r="D742" s="3"/>
      <c r="E742" s="25" t="s">
        <v>236</v>
      </c>
      <c r="F742" s="89">
        <f>SUM(F743)</f>
        <v>0</v>
      </c>
      <c r="G742" s="434">
        <f>SUM(G743)</f>
        <v>0</v>
      </c>
      <c r="H742" s="26" t="e">
        <f>G742*100/F742</f>
        <v>#DIV/0!</v>
      </c>
      <c r="I742" s="58">
        <f>SUM(I743)</f>
        <v>0</v>
      </c>
    </row>
    <row r="743" spans="1:9" s="129" customFormat="1" ht="12.75" hidden="1">
      <c r="A743" s="28"/>
      <c r="B743" s="55"/>
      <c r="C743" s="30"/>
      <c r="D743" s="29"/>
      <c r="E743" s="483" t="s">
        <v>212</v>
      </c>
      <c r="F743" s="142">
        <f>SUM(F745:F745)</f>
        <v>0</v>
      </c>
      <c r="G743" s="142">
        <f>SUM(G745:G745)</f>
        <v>0</v>
      </c>
      <c r="H743" s="128" t="e">
        <f>G743*100/F743</f>
        <v>#DIV/0!</v>
      </c>
      <c r="I743" s="127">
        <f>SUM(I745:I745)</f>
        <v>0</v>
      </c>
    </row>
    <row r="744" spans="1:10" s="35" customFormat="1" ht="12.75" hidden="1">
      <c r="A744" s="130"/>
      <c r="B744" s="406"/>
      <c r="C744" s="131"/>
      <c r="D744" s="131"/>
      <c r="E744" s="39" t="s">
        <v>63</v>
      </c>
      <c r="F744" s="343"/>
      <c r="G744" s="109"/>
      <c r="H744" s="23" t="s">
        <v>59</v>
      </c>
      <c r="I744" s="109"/>
      <c r="J744" s="34"/>
    </row>
    <row r="745" spans="1:9" s="56" customFormat="1" ht="51" hidden="1">
      <c r="A745" s="28"/>
      <c r="B745" s="351"/>
      <c r="C745" s="95"/>
      <c r="D745" s="549">
        <v>2910</v>
      </c>
      <c r="E745" s="543" t="s">
        <v>225</v>
      </c>
      <c r="F745" s="550">
        <v>0</v>
      </c>
      <c r="G745" s="109">
        <v>0</v>
      </c>
      <c r="H745" s="337" t="e">
        <f>G745*100/F745</f>
        <v>#DIV/0!</v>
      </c>
      <c r="I745" s="154">
        <v>0</v>
      </c>
    </row>
    <row r="746" spans="1:9" s="129" customFormat="1" ht="12.75">
      <c r="A746" s="13"/>
      <c r="B746" s="91">
        <v>85295</v>
      </c>
      <c r="C746" s="2"/>
      <c r="D746" s="3"/>
      <c r="E746" s="25" t="s">
        <v>107</v>
      </c>
      <c r="F746" s="89">
        <f>SUM(F747,F769,)</f>
        <v>771614.5800000001</v>
      </c>
      <c r="G746" s="89">
        <f>SUM(G747,G769,)</f>
        <v>747967.9899999999</v>
      </c>
      <c r="H746" s="336">
        <f>G746*100/F746</f>
        <v>96.9354402297582</v>
      </c>
      <c r="I746" s="535">
        <f>SUM(I747,I769,)</f>
        <v>33493.810000000005</v>
      </c>
    </row>
    <row r="747" spans="1:9" s="129" customFormat="1" ht="38.25">
      <c r="A747" s="497"/>
      <c r="B747" s="194"/>
      <c r="C747" s="30"/>
      <c r="D747" s="29"/>
      <c r="E747" s="358" t="s">
        <v>230</v>
      </c>
      <c r="F747" s="142">
        <f>SUM(F750,F751:F768)</f>
        <v>771614.5800000001</v>
      </c>
      <c r="G747" s="142">
        <f>SUM(G749:G750,G751:G768,)</f>
        <v>747967.9899999999</v>
      </c>
      <c r="H747" s="128">
        <f>G747*100/F747</f>
        <v>96.9354402297582</v>
      </c>
      <c r="I747" s="127">
        <f>SUM(I750:I768)</f>
        <v>33493.810000000005</v>
      </c>
    </row>
    <row r="748" spans="1:9" s="129" customFormat="1" ht="12.75">
      <c r="A748" s="130"/>
      <c r="B748" s="406"/>
      <c r="C748" s="131"/>
      <c r="D748" s="131"/>
      <c r="E748" s="39" t="s">
        <v>63</v>
      </c>
      <c r="F748" s="143"/>
      <c r="G748" s="109"/>
      <c r="H748" s="128" t="s">
        <v>59</v>
      </c>
      <c r="I748" s="127"/>
    </row>
    <row r="749" spans="1:9" s="129" customFormat="1" ht="12.75" hidden="1">
      <c r="A749" s="36"/>
      <c r="B749" s="81"/>
      <c r="C749" s="64"/>
      <c r="D749" s="72">
        <v>3020</v>
      </c>
      <c r="E749" s="31" t="s">
        <v>194</v>
      </c>
      <c r="F749" s="104">
        <v>0</v>
      </c>
      <c r="G749" s="109">
        <v>0</v>
      </c>
      <c r="H749" s="32" t="e">
        <f>G749*100/F749</f>
        <v>#DIV/0!</v>
      </c>
      <c r="I749" s="33">
        <v>0</v>
      </c>
    </row>
    <row r="750" spans="1:10" s="35" customFormat="1" ht="12.75">
      <c r="A750" s="324"/>
      <c r="B750" s="130"/>
      <c r="C750" s="139"/>
      <c r="D750" s="72">
        <v>4010</v>
      </c>
      <c r="E750" s="31" t="s">
        <v>165</v>
      </c>
      <c r="F750" s="144">
        <v>270027.77</v>
      </c>
      <c r="G750" s="109">
        <v>270025.05</v>
      </c>
      <c r="H750" s="128">
        <f aca="true" t="shared" si="30" ref="H750:H755">G750*100/F750</f>
        <v>99.99899269619564</v>
      </c>
      <c r="I750" s="127">
        <v>0</v>
      </c>
      <c r="J750" s="34"/>
    </row>
    <row r="751" spans="1:10" s="35" customFormat="1" ht="12.75">
      <c r="A751" s="130"/>
      <c r="B751" s="170"/>
      <c r="C751" s="139"/>
      <c r="D751" s="72">
        <v>4040</v>
      </c>
      <c r="E751" s="31" t="s">
        <v>173</v>
      </c>
      <c r="F751" s="145">
        <v>15211</v>
      </c>
      <c r="G751" s="109">
        <v>15210.61</v>
      </c>
      <c r="H751" s="128">
        <f>G751*100/F751</f>
        <v>99.99743606600487</v>
      </c>
      <c r="I751" s="127">
        <v>23743.88</v>
      </c>
      <c r="J751" s="34"/>
    </row>
    <row r="752" spans="1:10" s="35" customFormat="1" ht="12.75">
      <c r="A752" s="130"/>
      <c r="B752" s="170"/>
      <c r="C752" s="131"/>
      <c r="D752" s="41">
        <v>4110</v>
      </c>
      <c r="E752" s="39" t="s">
        <v>166</v>
      </c>
      <c r="F752" s="360">
        <v>65121.71</v>
      </c>
      <c r="G752" s="154">
        <v>65121.04</v>
      </c>
      <c r="H752" s="388">
        <f t="shared" si="30"/>
        <v>99.99897115723773</v>
      </c>
      <c r="I752" s="150">
        <v>4330.28</v>
      </c>
      <c r="J752" s="34"/>
    </row>
    <row r="753" spans="1:10" s="35" customFormat="1" ht="12.75">
      <c r="A753" s="138"/>
      <c r="B753" s="130"/>
      <c r="C753" s="383"/>
      <c r="D753" s="361">
        <v>4120</v>
      </c>
      <c r="E753" s="384" t="s">
        <v>167</v>
      </c>
      <c r="F753" s="362">
        <v>3989.1</v>
      </c>
      <c r="G753" s="109">
        <v>3739.45</v>
      </c>
      <c r="H753" s="146">
        <f t="shared" si="30"/>
        <v>93.74169612193226</v>
      </c>
      <c r="I753" s="127">
        <v>318.93</v>
      </c>
      <c r="J753" s="34"/>
    </row>
    <row r="754" spans="1:10" s="35" customFormat="1" ht="25.5">
      <c r="A754" s="130"/>
      <c r="B754" s="170"/>
      <c r="C754" s="171"/>
      <c r="D754" s="70">
        <v>4170</v>
      </c>
      <c r="E754" s="31" t="s">
        <v>170</v>
      </c>
      <c r="F754" s="167">
        <v>102566</v>
      </c>
      <c r="G754" s="109">
        <v>95420.78</v>
      </c>
      <c r="H754" s="146">
        <f t="shared" si="30"/>
        <v>93.03353937952149</v>
      </c>
      <c r="I754" s="127">
        <v>0</v>
      </c>
      <c r="J754" s="34"/>
    </row>
    <row r="755" spans="1:10" s="35" customFormat="1" ht="12.75">
      <c r="A755" s="36"/>
      <c r="B755" s="81"/>
      <c r="C755" s="53"/>
      <c r="D755" s="379">
        <v>4210</v>
      </c>
      <c r="E755" s="54" t="s">
        <v>112</v>
      </c>
      <c r="F755" s="47">
        <v>22148</v>
      </c>
      <c r="G755" s="180">
        <v>22078.58</v>
      </c>
      <c r="H755" s="32">
        <f t="shared" si="30"/>
        <v>99.68656312082355</v>
      </c>
      <c r="I755" s="67">
        <v>0</v>
      </c>
      <c r="J755" s="34"/>
    </row>
    <row r="756" spans="1:10" s="35" customFormat="1" ht="12.75">
      <c r="A756" s="36"/>
      <c r="B756" s="81"/>
      <c r="C756" s="64"/>
      <c r="D756" s="72">
        <v>4220</v>
      </c>
      <c r="E756" s="31" t="s">
        <v>129</v>
      </c>
      <c r="F756" s="47">
        <v>211600</v>
      </c>
      <c r="G756" s="109">
        <v>205222.04</v>
      </c>
      <c r="H756" s="32">
        <f aca="true" t="shared" si="31" ref="H756:H764">G756*100/F756</f>
        <v>96.98584120982987</v>
      </c>
      <c r="I756" s="33">
        <v>0</v>
      </c>
      <c r="J756" s="34"/>
    </row>
    <row r="757" spans="1:10" s="35" customFormat="1" ht="12.75">
      <c r="A757" s="62"/>
      <c r="B757" s="36"/>
      <c r="C757" s="64"/>
      <c r="D757" s="72">
        <v>4260</v>
      </c>
      <c r="E757" s="31" t="s">
        <v>116</v>
      </c>
      <c r="F757" s="47">
        <v>35414</v>
      </c>
      <c r="G757" s="109">
        <v>28534.77</v>
      </c>
      <c r="H757" s="32">
        <f t="shared" si="31"/>
        <v>80.57482916360762</v>
      </c>
      <c r="I757" s="33">
        <v>4464.17</v>
      </c>
      <c r="J757" s="34"/>
    </row>
    <row r="758" spans="1:10" s="35" customFormat="1" ht="12.75">
      <c r="A758" s="62"/>
      <c r="B758" s="36"/>
      <c r="C758" s="64"/>
      <c r="D758" s="72">
        <v>4270</v>
      </c>
      <c r="E758" s="31" t="s">
        <v>113</v>
      </c>
      <c r="F758" s="47">
        <v>9661</v>
      </c>
      <c r="G758" s="109">
        <v>8595</v>
      </c>
      <c r="H758" s="32">
        <f t="shared" si="31"/>
        <v>88.96594555429044</v>
      </c>
      <c r="I758" s="33">
        <v>492</v>
      </c>
      <c r="J758" s="34"/>
    </row>
    <row r="759" spans="1:10" s="35" customFormat="1" ht="12.75">
      <c r="A759" s="62"/>
      <c r="B759" s="36"/>
      <c r="C759" s="64"/>
      <c r="D759" s="72">
        <v>4280</v>
      </c>
      <c r="E759" s="31" t="s">
        <v>114</v>
      </c>
      <c r="F759" s="47">
        <v>280</v>
      </c>
      <c r="G759" s="109">
        <v>92</v>
      </c>
      <c r="H759" s="32">
        <f t="shared" si="31"/>
        <v>32.857142857142854</v>
      </c>
      <c r="I759" s="33">
        <v>0</v>
      </c>
      <c r="J759" s="34"/>
    </row>
    <row r="760" spans="1:10" s="35" customFormat="1" ht="12.75">
      <c r="A760" s="62"/>
      <c r="B760" s="36"/>
      <c r="C760" s="64"/>
      <c r="D760" s="72">
        <v>4300</v>
      </c>
      <c r="E760" s="31" t="s">
        <v>115</v>
      </c>
      <c r="F760" s="47">
        <v>10601</v>
      </c>
      <c r="G760" s="109">
        <v>9411.7</v>
      </c>
      <c r="H760" s="32">
        <f t="shared" si="31"/>
        <v>88.7812470521649</v>
      </c>
      <c r="I760" s="33">
        <v>144.55</v>
      </c>
      <c r="J760" s="34"/>
    </row>
    <row r="761" spans="1:10" s="35" customFormat="1" ht="12.75">
      <c r="A761" s="62"/>
      <c r="B761" s="36"/>
      <c r="C761" s="64"/>
      <c r="D761" s="72">
        <v>4360</v>
      </c>
      <c r="E761" s="31" t="s">
        <v>153</v>
      </c>
      <c r="F761" s="47">
        <v>3450</v>
      </c>
      <c r="G761" s="109">
        <v>3430.61</v>
      </c>
      <c r="H761" s="32">
        <f t="shared" si="31"/>
        <v>99.43797101449276</v>
      </c>
      <c r="I761" s="33">
        <v>0</v>
      </c>
      <c r="J761" s="34"/>
    </row>
    <row r="762" spans="1:9" s="56" customFormat="1" ht="25.5">
      <c r="A762" s="62"/>
      <c r="B762" s="36"/>
      <c r="C762" s="64"/>
      <c r="D762" s="72">
        <v>4400</v>
      </c>
      <c r="E762" s="31" t="s">
        <v>117</v>
      </c>
      <c r="F762" s="47">
        <v>4108</v>
      </c>
      <c r="G762" s="109">
        <v>4006.44</v>
      </c>
      <c r="H762" s="32">
        <f t="shared" si="31"/>
        <v>97.52775073028238</v>
      </c>
      <c r="I762" s="33">
        <v>0</v>
      </c>
    </row>
    <row r="763" spans="1:10" s="18" customFormat="1" ht="12.75">
      <c r="A763" s="36"/>
      <c r="B763" s="81"/>
      <c r="C763" s="69"/>
      <c r="D763" s="70">
        <v>4440</v>
      </c>
      <c r="E763" s="71" t="s">
        <v>121</v>
      </c>
      <c r="F763" s="216">
        <v>10465</v>
      </c>
      <c r="G763" s="109">
        <v>10465</v>
      </c>
      <c r="H763" s="32">
        <f t="shared" si="31"/>
        <v>100</v>
      </c>
      <c r="I763" s="33">
        <v>0</v>
      </c>
      <c r="J763" s="17"/>
    </row>
    <row r="764" spans="1:9" s="129" customFormat="1" ht="12.75">
      <c r="A764" s="75"/>
      <c r="B764" s="342"/>
      <c r="C764" s="64"/>
      <c r="D764" s="72">
        <v>4480</v>
      </c>
      <c r="E764" s="31" t="s">
        <v>128</v>
      </c>
      <c r="F764" s="47">
        <v>4282</v>
      </c>
      <c r="G764" s="109">
        <v>3924.92</v>
      </c>
      <c r="H764" s="32">
        <f t="shared" si="31"/>
        <v>91.66090611863615</v>
      </c>
      <c r="I764" s="33">
        <v>0</v>
      </c>
    </row>
    <row r="765" spans="1:9" s="5" customFormat="1" ht="17.25" customHeight="1">
      <c r="A765" s="15" t="s">
        <v>56</v>
      </c>
      <c r="B765" s="16">
        <v>30</v>
      </c>
      <c r="C765" s="55"/>
      <c r="D765" s="55"/>
      <c r="E765" s="78"/>
      <c r="F765" s="55"/>
      <c r="G765" s="418" t="s">
        <v>333</v>
      </c>
      <c r="H765" s="79" t="s">
        <v>59</v>
      </c>
      <c r="I765" s="77"/>
    </row>
    <row r="766" spans="1:13" s="129" customFormat="1" ht="13.5" thickBot="1">
      <c r="A766" s="15"/>
      <c r="B766" s="16"/>
      <c r="C766" s="55"/>
      <c r="D766" s="55"/>
      <c r="E766" s="78"/>
      <c r="F766" s="55"/>
      <c r="G766" s="418" t="s">
        <v>59</v>
      </c>
      <c r="H766" s="79"/>
      <c r="I766" s="77"/>
      <c r="K766" s="382">
        <f>SUM(F746:F768)</f>
        <v>2314843.74</v>
      </c>
      <c r="L766" s="302">
        <f>SUM(G746:G768)</f>
        <v>2243903.9699999997</v>
      </c>
      <c r="M766" s="302">
        <f>SUM(I746:I768)</f>
        <v>100481.43000000001</v>
      </c>
    </row>
    <row r="767" spans="1:9" s="35" customFormat="1" ht="13.5" thickBot="1">
      <c r="A767" s="19" t="s">
        <v>26</v>
      </c>
      <c r="B767" s="20" t="s">
        <v>52</v>
      </c>
      <c r="C767" s="720" t="s">
        <v>36</v>
      </c>
      <c r="D767" s="721"/>
      <c r="E767" s="21" t="s">
        <v>25</v>
      </c>
      <c r="F767" s="20" t="s">
        <v>60</v>
      </c>
      <c r="G767" s="353" t="s">
        <v>61</v>
      </c>
      <c r="H767" s="22" t="s">
        <v>62</v>
      </c>
      <c r="I767" s="190" t="s">
        <v>66</v>
      </c>
    </row>
    <row r="768" spans="1:10" s="18" customFormat="1" ht="26.25" thickBot="1">
      <c r="A768" s="536"/>
      <c r="B768" s="218"/>
      <c r="C768" s="350"/>
      <c r="D768" s="110">
        <v>4520</v>
      </c>
      <c r="E768" s="111" t="s">
        <v>123</v>
      </c>
      <c r="F768" s="291">
        <v>2690</v>
      </c>
      <c r="G768" s="455">
        <v>2690</v>
      </c>
      <c r="H768" s="122">
        <f>G768*100/F768</f>
        <v>100</v>
      </c>
      <c r="I768" s="33">
        <v>0</v>
      </c>
      <c r="J768" s="17"/>
    </row>
    <row r="769" spans="1:11" s="35" customFormat="1" ht="63.75" hidden="1">
      <c r="A769" s="108"/>
      <c r="B769" s="108"/>
      <c r="C769" s="494"/>
      <c r="D769" s="495"/>
      <c r="E769" s="54" t="s">
        <v>263</v>
      </c>
      <c r="F769" s="126">
        <f>SUM(F771)</f>
        <v>0</v>
      </c>
      <c r="G769" s="126">
        <f>SUM(G771)</f>
        <v>0</v>
      </c>
      <c r="H769" s="32" t="e">
        <f>G769*100/F769</f>
        <v>#DIV/0!</v>
      </c>
      <c r="I769" s="599">
        <v>0</v>
      </c>
      <c r="J769" s="34"/>
      <c r="K769" s="312" t="s">
        <v>59</v>
      </c>
    </row>
    <row r="770" spans="1:9" s="129" customFormat="1" ht="12.75" hidden="1">
      <c r="A770" s="324"/>
      <c r="B770" s="301"/>
      <c r="C770" s="171"/>
      <c r="D770" s="171"/>
      <c r="E770" s="71" t="s">
        <v>63</v>
      </c>
      <c r="F770" s="198"/>
      <c r="G770" s="417"/>
      <c r="H770" s="68" t="s">
        <v>59</v>
      </c>
      <c r="I770" s="33"/>
    </row>
    <row r="771" spans="1:9" s="56" customFormat="1" ht="13.5" hidden="1" thickBot="1">
      <c r="A771" s="536"/>
      <c r="B771" s="218"/>
      <c r="C771" s="350"/>
      <c r="D771" s="110">
        <v>4229</v>
      </c>
      <c r="E771" s="620" t="s">
        <v>129</v>
      </c>
      <c r="F771" s="638">
        <v>0</v>
      </c>
      <c r="G771" s="525">
        <v>0</v>
      </c>
      <c r="H771" s="639" t="e">
        <f>G771*100/F771</f>
        <v>#DIV/0!</v>
      </c>
      <c r="I771" s="640">
        <v>0</v>
      </c>
    </row>
    <row r="772" spans="1:9" s="56" customFormat="1" ht="12.75">
      <c r="A772" s="642">
        <v>853</v>
      </c>
      <c r="B772" s="643"/>
      <c r="C772" s="643"/>
      <c r="D772" s="644"/>
      <c r="E772" s="645" t="s">
        <v>104</v>
      </c>
      <c r="F772" s="646">
        <f>SUM(F773)</f>
        <v>1533157.8699999999</v>
      </c>
      <c r="G772" s="646">
        <f>SUM(G773)</f>
        <v>1312944.38</v>
      </c>
      <c r="H772" s="516">
        <f>G772*100/F772</f>
        <v>85.63660701164453</v>
      </c>
      <c r="I772" s="658">
        <f>SUM(I773)</f>
        <v>16987.96</v>
      </c>
    </row>
    <row r="773" spans="1:11" s="56" customFormat="1" ht="12.75">
      <c r="A773" s="13"/>
      <c r="B773" s="563">
        <v>85395</v>
      </c>
      <c r="C773" s="8"/>
      <c r="D773" s="9"/>
      <c r="E773" s="548" t="s">
        <v>43</v>
      </c>
      <c r="F773" s="463">
        <f>SUM(F774,F786,F809,F837,F862,)</f>
        <v>1533157.8699999999</v>
      </c>
      <c r="G773" s="463">
        <f>SUM(G774,G786,G809,G837,G862,)</f>
        <v>1312944.38</v>
      </c>
      <c r="H773" s="336">
        <f>G773*100/F773</f>
        <v>85.63660701164453</v>
      </c>
      <c r="I773" s="463">
        <f>SUM(I774,I786,I809,I837,I862,)</f>
        <v>16987.96</v>
      </c>
      <c r="K773" s="338" t="s">
        <v>59</v>
      </c>
    </row>
    <row r="774" spans="1:9" s="56" customFormat="1" ht="38.25">
      <c r="A774" s="108"/>
      <c r="B774" s="194"/>
      <c r="C774" s="30"/>
      <c r="D774" s="29"/>
      <c r="E774" s="31" t="s">
        <v>198</v>
      </c>
      <c r="F774" s="126">
        <f>SUM(F776,F783:F785,)</f>
        <v>84000</v>
      </c>
      <c r="G774" s="126">
        <f>SUM(G776,G783:G785,)</f>
        <v>177.43</v>
      </c>
      <c r="H774" s="337">
        <f>G774*100/F774</f>
        <v>0.21122619047619048</v>
      </c>
      <c r="I774" s="109">
        <f>SUM(I776,I783)</f>
        <v>0</v>
      </c>
    </row>
    <row r="775" spans="1:10" s="56" customFormat="1" ht="12.75">
      <c r="A775" s="28"/>
      <c r="B775" s="439"/>
      <c r="C775" s="95"/>
      <c r="D775" s="95"/>
      <c r="E775" s="71" t="s">
        <v>63</v>
      </c>
      <c r="F775" s="198"/>
      <c r="G775" s="109"/>
      <c r="H775" s="337" t="s">
        <v>59</v>
      </c>
      <c r="I775" s="109"/>
      <c r="J775" s="55"/>
    </row>
    <row r="776" spans="1:11" s="44" customFormat="1" ht="12.75">
      <c r="A776" s="36"/>
      <c r="B776" s="81"/>
      <c r="C776" s="164"/>
      <c r="D776" s="156">
        <v>2820</v>
      </c>
      <c r="E776" s="157" t="s">
        <v>33</v>
      </c>
      <c r="F776" s="177">
        <v>30000</v>
      </c>
      <c r="G776" s="444">
        <v>0</v>
      </c>
      <c r="H776" s="51">
        <f>G776*100/F776</f>
        <v>0</v>
      </c>
      <c r="I776" s="125">
        <v>0</v>
      </c>
      <c r="K776" s="311" t="s">
        <v>59</v>
      </c>
    </row>
    <row r="777" spans="1:9" s="44" customFormat="1" ht="12.75">
      <c r="A777" s="62"/>
      <c r="B777" s="36"/>
      <c r="C777" s="34"/>
      <c r="D777" s="34"/>
      <c r="E777" s="159" t="s">
        <v>24</v>
      </c>
      <c r="F777" s="34"/>
      <c r="G777" s="420"/>
      <c r="H777" s="112" t="s">
        <v>59</v>
      </c>
      <c r="I777" s="119"/>
    </row>
    <row r="778" spans="1:9" s="44" customFormat="1" ht="12.75">
      <c r="A778" s="59"/>
      <c r="B778" s="28"/>
      <c r="C778" s="366"/>
      <c r="D778" s="366"/>
      <c r="E778" s="368" t="s">
        <v>79</v>
      </c>
      <c r="F778" s="99"/>
      <c r="G778" s="415"/>
      <c r="H778" s="23"/>
      <c r="I778" s="113"/>
    </row>
    <row r="779" spans="1:12" s="44" customFormat="1" ht="12.75" hidden="1">
      <c r="A779" s="42"/>
      <c r="B779" s="200"/>
      <c r="C779" s="43"/>
      <c r="D779" s="43"/>
      <c r="E779" s="581" t="s">
        <v>81</v>
      </c>
      <c r="F779" s="304"/>
      <c r="G779" s="45">
        <v>0</v>
      </c>
      <c r="H779" s="309"/>
      <c r="I779" s="45">
        <v>0</v>
      </c>
      <c r="L779" s="311">
        <f>SUM(G779:G782)</f>
        <v>0</v>
      </c>
    </row>
    <row r="780" spans="1:12" s="44" customFormat="1" ht="12.75" hidden="1">
      <c r="A780" s="42"/>
      <c r="B780" s="200"/>
      <c r="C780" s="43"/>
      <c r="D780" s="43"/>
      <c r="E780" s="581" t="s">
        <v>232</v>
      </c>
      <c r="F780" s="304"/>
      <c r="G780" s="45">
        <v>0</v>
      </c>
      <c r="H780" s="309"/>
      <c r="I780" s="45">
        <v>0</v>
      </c>
      <c r="L780" s="311" t="s">
        <v>59</v>
      </c>
    </row>
    <row r="781" spans="1:12" s="44" customFormat="1" ht="25.5" hidden="1">
      <c r="A781" s="42"/>
      <c r="B781" s="200"/>
      <c r="C781" s="43"/>
      <c r="D781" s="43"/>
      <c r="E781" s="581" t="s">
        <v>233</v>
      </c>
      <c r="F781" s="304"/>
      <c r="G781" s="45">
        <v>0</v>
      </c>
      <c r="H781" s="309"/>
      <c r="I781" s="45">
        <v>0</v>
      </c>
      <c r="L781" s="311" t="s">
        <v>59</v>
      </c>
    </row>
    <row r="782" spans="1:12" s="44" customFormat="1" ht="25.5" hidden="1">
      <c r="A782" s="42"/>
      <c r="B782" s="200"/>
      <c r="C782" s="43"/>
      <c r="D782" s="43"/>
      <c r="E782" s="581" t="s">
        <v>265</v>
      </c>
      <c r="F782" s="304"/>
      <c r="G782" s="45">
        <v>0</v>
      </c>
      <c r="H782" s="309"/>
      <c r="I782" s="45">
        <v>0</v>
      </c>
      <c r="L782" s="311" t="s">
        <v>59</v>
      </c>
    </row>
    <row r="783" spans="1:10" s="56" customFormat="1" ht="12.75">
      <c r="A783" s="28"/>
      <c r="B783" s="367"/>
      <c r="C783" s="95"/>
      <c r="D783" s="554">
        <v>4210</v>
      </c>
      <c r="E783" s="543" t="s">
        <v>112</v>
      </c>
      <c r="F783" s="173">
        <v>1000</v>
      </c>
      <c r="G783" s="109">
        <v>50</v>
      </c>
      <c r="H783" s="337">
        <f>G783*100/F783</f>
        <v>5</v>
      </c>
      <c r="I783" s="109">
        <v>0</v>
      </c>
      <c r="J783" s="55"/>
    </row>
    <row r="784" spans="1:10" s="35" customFormat="1" ht="12.75" hidden="1">
      <c r="A784" s="36"/>
      <c r="B784" s="81"/>
      <c r="C784" s="64"/>
      <c r="D784" s="72">
        <v>4220</v>
      </c>
      <c r="E784" s="31" t="s">
        <v>129</v>
      </c>
      <c r="F784" s="47">
        <v>0</v>
      </c>
      <c r="G784" s="109">
        <v>0</v>
      </c>
      <c r="H784" s="32" t="e">
        <f>G784*100/F784</f>
        <v>#DIV/0!</v>
      </c>
      <c r="I784" s="33">
        <v>0</v>
      </c>
      <c r="J784" s="34"/>
    </row>
    <row r="785" spans="1:10" s="18" customFormat="1" ht="12.75">
      <c r="A785" s="36"/>
      <c r="B785" s="342"/>
      <c r="C785" s="64"/>
      <c r="D785" s="72">
        <v>4300</v>
      </c>
      <c r="E785" s="31" t="s">
        <v>115</v>
      </c>
      <c r="F785" s="47">
        <v>53000</v>
      </c>
      <c r="G785" s="109">
        <v>127.43</v>
      </c>
      <c r="H785" s="32">
        <f>G785*100/F785</f>
        <v>0.24043396226415095</v>
      </c>
      <c r="I785" s="33">
        <v>0</v>
      </c>
      <c r="J785" s="17"/>
    </row>
    <row r="786" spans="1:11" s="641" customFormat="1" ht="89.25">
      <c r="A786" s="649"/>
      <c r="B786" s="649"/>
      <c r="C786" s="650"/>
      <c r="D786" s="651"/>
      <c r="E786" s="172" t="s">
        <v>266</v>
      </c>
      <c r="F786" s="126">
        <f>SUM(F788,F792:F808,)</f>
        <v>510900.00000000006</v>
      </c>
      <c r="G786" s="126">
        <f>SUM(G788,G792:G808,)</f>
        <v>469551.62000000005</v>
      </c>
      <c r="H786" s="337">
        <f>G786*100/F786</f>
        <v>91.90675670385595</v>
      </c>
      <c r="I786" s="578">
        <f>SUM(I793:I806)</f>
        <v>10236.26</v>
      </c>
      <c r="J786" s="648"/>
      <c r="K786" s="410" t="s">
        <v>59</v>
      </c>
    </row>
    <row r="787" spans="1:9" s="129" customFormat="1" ht="12.75">
      <c r="A787" s="324"/>
      <c r="B787" s="301"/>
      <c r="C787" s="171"/>
      <c r="D787" s="171"/>
      <c r="E787" s="71" t="s">
        <v>63</v>
      </c>
      <c r="F787" s="198"/>
      <c r="G787" s="417"/>
      <c r="H787" s="68" t="s">
        <v>59</v>
      </c>
      <c r="I787" s="33"/>
    </row>
    <row r="788" spans="1:10" s="56" customFormat="1" ht="102">
      <c r="A788" s="496"/>
      <c r="B788" s="496"/>
      <c r="C788" s="499"/>
      <c r="D788" s="278">
        <v>2007</v>
      </c>
      <c r="E788" s="571" t="s">
        <v>264</v>
      </c>
      <c r="F788" s="176">
        <v>254428</v>
      </c>
      <c r="G788" s="462">
        <v>245887</v>
      </c>
      <c r="H788" s="96">
        <f aca="true" t="shared" si="32" ref="H788:H798">G788*100/F788</f>
        <v>96.64305815397677</v>
      </c>
      <c r="I788" s="354">
        <v>0</v>
      </c>
      <c r="J788" s="55"/>
    </row>
    <row r="789" spans="1:9" s="5" customFormat="1" ht="68.25" customHeight="1">
      <c r="A789" s="15" t="s">
        <v>56</v>
      </c>
      <c r="B789" s="16">
        <v>31</v>
      </c>
      <c r="C789" s="55"/>
      <c r="D789" s="55"/>
      <c r="E789" s="78"/>
      <c r="F789" s="55"/>
      <c r="G789" s="418" t="s">
        <v>59</v>
      </c>
      <c r="H789" s="79" t="s">
        <v>59</v>
      </c>
      <c r="I789" s="77"/>
    </row>
    <row r="790" spans="1:13" s="129" customFormat="1" ht="13.5" thickBot="1">
      <c r="A790" s="15"/>
      <c r="B790" s="16"/>
      <c r="C790" s="55"/>
      <c r="D790" s="55"/>
      <c r="E790" s="78"/>
      <c r="F790" s="55"/>
      <c r="G790" s="418"/>
      <c r="H790" s="79"/>
      <c r="I790" s="77"/>
      <c r="K790" s="382">
        <f>SUM(F747:F772)</f>
        <v>3076387.0300000003</v>
      </c>
      <c r="L790" s="302">
        <f>SUM(G747:G772)</f>
        <v>2808880.3599999994</v>
      </c>
      <c r="M790" s="302">
        <f>SUM(I747:I772)</f>
        <v>83975.58000000002</v>
      </c>
    </row>
    <row r="791" spans="1:9" s="35" customFormat="1" ht="13.5" thickBot="1">
      <c r="A791" s="19" t="s">
        <v>26</v>
      </c>
      <c r="B791" s="20" t="s">
        <v>52</v>
      </c>
      <c r="C791" s="720" t="s">
        <v>36</v>
      </c>
      <c r="D791" s="721"/>
      <c r="E791" s="21" t="s">
        <v>25</v>
      </c>
      <c r="F791" s="20" t="s">
        <v>60</v>
      </c>
      <c r="G791" s="353" t="s">
        <v>61</v>
      </c>
      <c r="H791" s="22" t="s">
        <v>62</v>
      </c>
      <c r="I791" s="190" t="s">
        <v>66</v>
      </c>
    </row>
    <row r="792" spans="1:10" s="56" customFormat="1" ht="102">
      <c r="A792" s="712"/>
      <c r="B792" s="367"/>
      <c r="C792" s="55"/>
      <c r="D792" s="156">
        <v>2009</v>
      </c>
      <c r="E792" s="571" t="s">
        <v>264</v>
      </c>
      <c r="F792" s="647">
        <v>27500</v>
      </c>
      <c r="G792" s="462">
        <v>27353</v>
      </c>
      <c r="H792" s="96">
        <f t="shared" si="32"/>
        <v>99.46545454545455</v>
      </c>
      <c r="I792" s="354">
        <v>0</v>
      </c>
      <c r="J792" s="55"/>
    </row>
    <row r="793" spans="1:9" s="56" customFormat="1" ht="12.75">
      <c r="A793" s="62"/>
      <c r="B793" s="36"/>
      <c r="C793" s="64"/>
      <c r="D793" s="72">
        <v>4017</v>
      </c>
      <c r="E793" s="31" t="s">
        <v>165</v>
      </c>
      <c r="F793" s="137">
        <v>103182.14</v>
      </c>
      <c r="G793" s="180">
        <v>97092.89</v>
      </c>
      <c r="H793" s="128">
        <f t="shared" si="32"/>
        <v>94.09854263538244</v>
      </c>
      <c r="I793" s="141">
        <v>0</v>
      </c>
    </row>
    <row r="794" spans="1:9" s="56" customFormat="1" ht="12.75">
      <c r="A794" s="138"/>
      <c r="B794" s="130"/>
      <c r="C794" s="139"/>
      <c r="D794" s="72">
        <v>4019</v>
      </c>
      <c r="E794" s="31" t="s">
        <v>165</v>
      </c>
      <c r="F794" s="140">
        <v>12838.22</v>
      </c>
      <c r="G794" s="109">
        <v>12080.68</v>
      </c>
      <c r="H794" s="128">
        <f t="shared" si="32"/>
        <v>94.09933775866125</v>
      </c>
      <c r="I794" s="127">
        <v>0</v>
      </c>
    </row>
    <row r="795" spans="1:9" s="56" customFormat="1" ht="12.75">
      <c r="A795" s="62"/>
      <c r="B795" s="36"/>
      <c r="C795" s="64"/>
      <c r="D795" s="72">
        <v>4047</v>
      </c>
      <c r="E795" s="31" t="s">
        <v>173</v>
      </c>
      <c r="F795" s="137">
        <v>8381.24</v>
      </c>
      <c r="G795" s="180">
        <v>8381.24</v>
      </c>
      <c r="H795" s="128">
        <f>G795*100/F795</f>
        <v>100</v>
      </c>
      <c r="I795" s="141">
        <v>7606.84</v>
      </c>
    </row>
    <row r="796" spans="1:9" s="56" customFormat="1" ht="12.75">
      <c r="A796" s="138"/>
      <c r="B796" s="130"/>
      <c r="C796" s="139"/>
      <c r="D796" s="72">
        <v>4049</v>
      </c>
      <c r="E796" s="31" t="s">
        <v>173</v>
      </c>
      <c r="F796" s="140">
        <v>1042.82</v>
      </c>
      <c r="G796" s="109">
        <v>1042.82</v>
      </c>
      <c r="H796" s="128">
        <f>G796*100/F796</f>
        <v>100</v>
      </c>
      <c r="I796" s="127">
        <v>946.9</v>
      </c>
    </row>
    <row r="797" spans="1:10" s="18" customFormat="1" ht="12.75">
      <c r="A797" s="130"/>
      <c r="B797" s="130"/>
      <c r="C797" s="139"/>
      <c r="D797" s="72">
        <v>4117</v>
      </c>
      <c r="E797" s="31" t="s">
        <v>166</v>
      </c>
      <c r="F797" s="140">
        <v>23820.38</v>
      </c>
      <c r="G797" s="109">
        <v>20164.3</v>
      </c>
      <c r="H797" s="128">
        <f t="shared" si="32"/>
        <v>84.65146231924092</v>
      </c>
      <c r="I797" s="127">
        <v>1309.89</v>
      </c>
      <c r="J797" s="17"/>
    </row>
    <row r="798" spans="1:10" s="18" customFormat="1" ht="12.75">
      <c r="A798" s="130"/>
      <c r="B798" s="170"/>
      <c r="C798" s="139"/>
      <c r="D798" s="72">
        <v>4119</v>
      </c>
      <c r="E798" s="31" t="s">
        <v>166</v>
      </c>
      <c r="F798" s="140">
        <v>2963.84</v>
      </c>
      <c r="G798" s="109">
        <v>2508.96</v>
      </c>
      <c r="H798" s="128">
        <f t="shared" si="32"/>
        <v>84.65234290649967</v>
      </c>
      <c r="I798" s="127">
        <v>163.06</v>
      </c>
      <c r="J798" s="17"/>
    </row>
    <row r="799" spans="1:9" s="129" customFormat="1" ht="12.75">
      <c r="A799" s="138"/>
      <c r="B799" s="130"/>
      <c r="C799" s="139"/>
      <c r="D799" s="72">
        <v>4127</v>
      </c>
      <c r="E799" s="31" t="s">
        <v>167</v>
      </c>
      <c r="F799" s="144">
        <v>3389.2</v>
      </c>
      <c r="G799" s="109">
        <v>2244.09</v>
      </c>
      <c r="H799" s="128">
        <f>G799*100/F799</f>
        <v>66.21297061253394</v>
      </c>
      <c r="I799" s="127">
        <v>186.37</v>
      </c>
    </row>
    <row r="800" spans="1:9" s="129" customFormat="1" ht="12.75">
      <c r="A800" s="138"/>
      <c r="B800" s="130"/>
      <c r="C800" s="139"/>
      <c r="D800" s="72">
        <v>4129</v>
      </c>
      <c r="E800" s="31" t="s">
        <v>167</v>
      </c>
      <c r="F800" s="144">
        <v>421.68</v>
      </c>
      <c r="G800" s="109">
        <v>279.16</v>
      </c>
      <c r="H800" s="128">
        <f>G800*100/F800</f>
        <v>66.20185922974768</v>
      </c>
      <c r="I800" s="127">
        <v>23.2</v>
      </c>
    </row>
    <row r="801" spans="1:10" s="35" customFormat="1" ht="25.5">
      <c r="A801" s="130"/>
      <c r="B801" s="170"/>
      <c r="C801" s="171"/>
      <c r="D801" s="70">
        <v>4177</v>
      </c>
      <c r="E801" s="31" t="s">
        <v>170</v>
      </c>
      <c r="F801" s="167">
        <v>18556.83</v>
      </c>
      <c r="G801" s="109">
        <v>12806.63</v>
      </c>
      <c r="H801" s="146">
        <f>G801*100/F801</f>
        <v>69.01302647057713</v>
      </c>
      <c r="I801" s="127">
        <v>0</v>
      </c>
      <c r="J801" s="34"/>
    </row>
    <row r="802" spans="1:10" s="35" customFormat="1" ht="25.5">
      <c r="A802" s="130"/>
      <c r="B802" s="170"/>
      <c r="C802" s="171"/>
      <c r="D802" s="70">
        <v>4179</v>
      </c>
      <c r="E802" s="31" t="s">
        <v>170</v>
      </c>
      <c r="F802" s="167">
        <v>2308.87</v>
      </c>
      <c r="G802" s="109">
        <v>1593.37</v>
      </c>
      <c r="H802" s="146">
        <f>G802*100/F802</f>
        <v>69.01081481417317</v>
      </c>
      <c r="I802" s="127">
        <v>0</v>
      </c>
      <c r="J802" s="34"/>
    </row>
    <row r="803" spans="1:10" s="35" customFormat="1" ht="12.75">
      <c r="A803" s="36"/>
      <c r="B803" s="81"/>
      <c r="C803" s="64"/>
      <c r="D803" s="72">
        <v>4217</v>
      </c>
      <c r="E803" s="31" t="s">
        <v>112</v>
      </c>
      <c r="F803" s="47">
        <v>9355.91</v>
      </c>
      <c r="G803" s="109">
        <v>6805.43</v>
      </c>
      <c r="H803" s="32">
        <f aca="true" t="shared" si="33" ref="H803:H808">G803*100/F803</f>
        <v>72.73937008799786</v>
      </c>
      <c r="I803" s="33">
        <v>0</v>
      </c>
      <c r="J803" s="34"/>
    </row>
    <row r="804" spans="1:10" s="35" customFormat="1" ht="12.75">
      <c r="A804" s="36"/>
      <c r="B804" s="81"/>
      <c r="C804" s="64"/>
      <c r="D804" s="72">
        <v>4219</v>
      </c>
      <c r="E804" s="31" t="s">
        <v>112</v>
      </c>
      <c r="F804" s="47">
        <v>1164.09</v>
      </c>
      <c r="G804" s="109">
        <v>846.77</v>
      </c>
      <c r="H804" s="32">
        <f t="shared" si="33"/>
        <v>72.74093927445473</v>
      </c>
      <c r="I804" s="33">
        <v>0</v>
      </c>
      <c r="J804" s="34"/>
    </row>
    <row r="805" spans="1:10" s="35" customFormat="1" ht="12.75">
      <c r="A805" s="62"/>
      <c r="B805" s="36"/>
      <c r="C805" s="64"/>
      <c r="D805" s="72">
        <v>4307</v>
      </c>
      <c r="E805" s="31" t="s">
        <v>115</v>
      </c>
      <c r="F805" s="47">
        <v>31998.9</v>
      </c>
      <c r="G805" s="109">
        <v>22958.04</v>
      </c>
      <c r="H805" s="32">
        <f t="shared" si="33"/>
        <v>71.74634128048152</v>
      </c>
      <c r="I805" s="33">
        <v>0</v>
      </c>
      <c r="J805" s="34"/>
    </row>
    <row r="806" spans="1:10" s="35" customFormat="1" ht="12.75">
      <c r="A806" s="36"/>
      <c r="B806" s="81"/>
      <c r="C806" s="69"/>
      <c r="D806" s="70">
        <v>4309</v>
      </c>
      <c r="E806" s="71" t="s">
        <v>115</v>
      </c>
      <c r="F806" s="216">
        <v>4897.1</v>
      </c>
      <c r="G806" s="109">
        <v>2856.46</v>
      </c>
      <c r="H806" s="32">
        <f t="shared" si="33"/>
        <v>58.32962365481611</v>
      </c>
      <c r="I806" s="33">
        <v>0</v>
      </c>
      <c r="J806" s="34"/>
    </row>
    <row r="807" spans="1:10" s="35" customFormat="1" ht="12.75">
      <c r="A807" s="36"/>
      <c r="B807" s="81"/>
      <c r="C807" s="53"/>
      <c r="D807" s="379">
        <v>4447</v>
      </c>
      <c r="E807" s="71" t="s">
        <v>121</v>
      </c>
      <c r="F807" s="47">
        <v>4136.15</v>
      </c>
      <c r="G807" s="180">
        <v>4136.15</v>
      </c>
      <c r="H807" s="32">
        <f t="shared" si="33"/>
        <v>100</v>
      </c>
      <c r="I807" s="67">
        <v>0</v>
      </c>
      <c r="J807" s="34"/>
    </row>
    <row r="808" spans="1:10" s="35" customFormat="1" ht="12.75">
      <c r="A808" s="36"/>
      <c r="B808" s="342"/>
      <c r="C808" s="69"/>
      <c r="D808" s="70">
        <v>4449</v>
      </c>
      <c r="E808" s="71" t="s">
        <v>121</v>
      </c>
      <c r="F808" s="216">
        <v>514.63</v>
      </c>
      <c r="G808" s="109">
        <v>514.63</v>
      </c>
      <c r="H808" s="32">
        <f t="shared" si="33"/>
        <v>100</v>
      </c>
      <c r="I808" s="33">
        <v>0</v>
      </c>
      <c r="J808" s="34"/>
    </row>
    <row r="809" spans="1:11" s="641" customFormat="1" ht="89.25">
      <c r="A809" s="715"/>
      <c r="B809" s="710"/>
      <c r="C809" s="650"/>
      <c r="D809" s="651"/>
      <c r="E809" s="172" t="s">
        <v>267</v>
      </c>
      <c r="F809" s="126">
        <f>SUM(F814:F834,F835:F836,)</f>
        <v>540282.72</v>
      </c>
      <c r="G809" s="126">
        <f>SUM(G814:G834,G835:G836,)</f>
        <v>478064.45999999996</v>
      </c>
      <c r="H809" s="337">
        <f>G809*100/F809</f>
        <v>88.48412919813538</v>
      </c>
      <c r="I809" s="578">
        <f>SUM(I816:I825)</f>
        <v>0</v>
      </c>
      <c r="J809" s="648"/>
      <c r="K809" s="410" t="s">
        <v>59</v>
      </c>
    </row>
    <row r="810" spans="1:9" s="5" customFormat="1" ht="18.75" customHeight="1">
      <c r="A810" s="15" t="s">
        <v>56</v>
      </c>
      <c r="B810" s="16">
        <v>32</v>
      </c>
      <c r="C810" s="55"/>
      <c r="D810" s="55"/>
      <c r="E810" s="78"/>
      <c r="F810" s="55"/>
      <c r="G810" s="418" t="s">
        <v>59</v>
      </c>
      <c r="H810" s="79" t="s">
        <v>59</v>
      </c>
      <c r="I810" s="77"/>
    </row>
    <row r="811" spans="1:13" s="129" customFormat="1" ht="13.5" thickBot="1">
      <c r="A811" s="15"/>
      <c r="B811" s="16"/>
      <c r="C811" s="55"/>
      <c r="D811" s="55"/>
      <c r="E811" s="78"/>
      <c r="F811" s="55"/>
      <c r="G811" s="418"/>
      <c r="H811" s="79"/>
      <c r="I811" s="77"/>
      <c r="K811" s="382">
        <f>SUM(F763:F785)</f>
        <v>3251752.7399999998</v>
      </c>
      <c r="L811" s="302">
        <f>SUM(G763:G785)</f>
        <v>2643323.54</v>
      </c>
      <c r="M811" s="302">
        <f>SUM(I763:I785)</f>
        <v>33975.92</v>
      </c>
    </row>
    <row r="812" spans="1:9" s="35" customFormat="1" ht="13.5" thickBot="1">
      <c r="A812" s="19" t="s">
        <v>26</v>
      </c>
      <c r="B812" s="20" t="s">
        <v>52</v>
      </c>
      <c r="C812" s="720" t="s">
        <v>36</v>
      </c>
      <c r="D812" s="721"/>
      <c r="E812" s="21" t="s">
        <v>25</v>
      </c>
      <c r="F812" s="20" t="s">
        <v>60</v>
      </c>
      <c r="G812" s="353" t="s">
        <v>61</v>
      </c>
      <c r="H812" s="22" t="s">
        <v>62</v>
      </c>
      <c r="I812" s="190" t="s">
        <v>66</v>
      </c>
    </row>
    <row r="813" spans="1:9" s="129" customFormat="1" ht="13.5" customHeight="1">
      <c r="A813" s="130"/>
      <c r="B813" s="406"/>
      <c r="C813" s="171"/>
      <c r="D813" s="171"/>
      <c r="E813" s="71" t="s">
        <v>63</v>
      </c>
      <c r="F813" s="198"/>
      <c r="G813" s="417"/>
      <c r="H813" s="68" t="s">
        <v>59</v>
      </c>
      <c r="I813" s="33"/>
    </row>
    <row r="814" spans="1:10" s="56" customFormat="1" ht="102">
      <c r="A814" s="28"/>
      <c r="B814" s="367"/>
      <c r="C814" s="498"/>
      <c r="D814" s="361">
        <v>2007</v>
      </c>
      <c r="E814" s="571" t="s">
        <v>264</v>
      </c>
      <c r="F814" s="176">
        <v>239760</v>
      </c>
      <c r="G814" s="462">
        <v>203230.5</v>
      </c>
      <c r="H814" s="96">
        <f aca="true" t="shared" si="34" ref="H814:H834">G814*100/F814</f>
        <v>84.76413913913913</v>
      </c>
      <c r="I814" s="354">
        <v>0</v>
      </c>
      <c r="J814" s="55"/>
    </row>
    <row r="815" spans="1:10" s="56" customFormat="1" ht="102">
      <c r="A815" s="28"/>
      <c r="B815" s="28"/>
      <c r="C815" s="55"/>
      <c r="D815" s="156">
        <v>2009</v>
      </c>
      <c r="E815" s="571" t="s">
        <v>264</v>
      </c>
      <c r="F815" s="647">
        <v>26640</v>
      </c>
      <c r="G815" s="462">
        <v>22581.16</v>
      </c>
      <c r="H815" s="96">
        <f t="shared" si="34"/>
        <v>84.76411411411411</v>
      </c>
      <c r="I815" s="354">
        <v>0</v>
      </c>
      <c r="J815" s="55"/>
    </row>
    <row r="816" spans="1:9" s="56" customFormat="1" ht="12.75">
      <c r="A816" s="36"/>
      <c r="B816" s="36"/>
      <c r="C816" s="64"/>
      <c r="D816" s="72">
        <v>4017</v>
      </c>
      <c r="E816" s="31" t="s">
        <v>165</v>
      </c>
      <c r="F816" s="137">
        <v>73142.08</v>
      </c>
      <c r="G816" s="180">
        <v>67846.01</v>
      </c>
      <c r="H816" s="128">
        <f t="shared" si="34"/>
        <v>92.75920236340009</v>
      </c>
      <c r="I816" s="141">
        <v>0</v>
      </c>
    </row>
    <row r="817" spans="1:9" s="56" customFormat="1" ht="12.75">
      <c r="A817" s="130"/>
      <c r="B817" s="130"/>
      <c r="C817" s="139"/>
      <c r="D817" s="72">
        <v>4019</v>
      </c>
      <c r="E817" s="31" t="s">
        <v>165</v>
      </c>
      <c r="F817" s="140">
        <v>9030.92</v>
      </c>
      <c r="G817" s="109">
        <v>8376.92</v>
      </c>
      <c r="H817" s="128">
        <f t="shared" si="34"/>
        <v>92.7582128952532</v>
      </c>
      <c r="I817" s="127">
        <v>0</v>
      </c>
    </row>
    <row r="818" spans="1:10" s="18" customFormat="1" ht="12.75">
      <c r="A818" s="130"/>
      <c r="B818" s="130"/>
      <c r="C818" s="139"/>
      <c r="D818" s="72">
        <v>4117</v>
      </c>
      <c r="E818" s="31" t="s">
        <v>166</v>
      </c>
      <c r="F818" s="140">
        <v>14330.89</v>
      </c>
      <c r="G818" s="109">
        <v>13437.62</v>
      </c>
      <c r="H818" s="128">
        <f t="shared" si="34"/>
        <v>93.76682118137813</v>
      </c>
      <c r="I818" s="127">
        <v>0</v>
      </c>
      <c r="J818" s="17"/>
    </row>
    <row r="819" spans="1:10" s="18" customFormat="1" ht="12.75">
      <c r="A819" s="130"/>
      <c r="B819" s="130"/>
      <c r="C819" s="139"/>
      <c r="D819" s="72">
        <v>4119</v>
      </c>
      <c r="E819" s="31" t="s">
        <v>166</v>
      </c>
      <c r="F819" s="140">
        <v>1769.29</v>
      </c>
      <c r="G819" s="109">
        <v>1659.03</v>
      </c>
      <c r="H819" s="128">
        <f>G819*100/F819</f>
        <v>93.76812167592651</v>
      </c>
      <c r="I819" s="127">
        <v>0</v>
      </c>
      <c r="J819" s="17"/>
    </row>
    <row r="820" spans="1:9" s="129" customFormat="1" ht="12.75">
      <c r="A820" s="130"/>
      <c r="B820" s="130"/>
      <c r="C820" s="139"/>
      <c r="D820" s="72">
        <v>4127</v>
      </c>
      <c r="E820" s="31" t="s">
        <v>167</v>
      </c>
      <c r="F820" s="144">
        <v>1953.27</v>
      </c>
      <c r="G820" s="109">
        <v>1706.91</v>
      </c>
      <c r="H820" s="128">
        <f>G820*100/F820</f>
        <v>87.38730436652384</v>
      </c>
      <c r="I820" s="127">
        <v>0</v>
      </c>
    </row>
    <row r="821" spans="1:9" s="129" customFormat="1" ht="12.75">
      <c r="A821" s="130"/>
      <c r="B821" s="130"/>
      <c r="C821" s="139"/>
      <c r="D821" s="72">
        <v>4129</v>
      </c>
      <c r="E821" s="31" t="s">
        <v>167</v>
      </c>
      <c r="F821" s="144">
        <v>241.17</v>
      </c>
      <c r="G821" s="109">
        <v>210.77</v>
      </c>
      <c r="H821" s="128">
        <f>G821*100/F821</f>
        <v>87.39478376249119</v>
      </c>
      <c r="I821" s="127">
        <v>0</v>
      </c>
    </row>
    <row r="822" spans="1:10" s="35" customFormat="1" ht="25.5">
      <c r="A822" s="130"/>
      <c r="B822" s="170"/>
      <c r="C822" s="171"/>
      <c r="D822" s="70">
        <v>4177</v>
      </c>
      <c r="E822" s="31" t="s">
        <v>170</v>
      </c>
      <c r="F822" s="167">
        <v>79005.28</v>
      </c>
      <c r="G822" s="109">
        <v>73139.52</v>
      </c>
      <c r="H822" s="146">
        <f t="shared" si="34"/>
        <v>92.57548356261759</v>
      </c>
      <c r="I822" s="127">
        <v>0</v>
      </c>
      <c r="J822" s="34"/>
    </row>
    <row r="823" spans="1:10" s="35" customFormat="1" ht="25.5">
      <c r="A823" s="130"/>
      <c r="B823" s="170"/>
      <c r="C823" s="171"/>
      <c r="D823" s="70">
        <v>4179</v>
      </c>
      <c r="E823" s="31" t="s">
        <v>170</v>
      </c>
      <c r="F823" s="167">
        <v>9754.72</v>
      </c>
      <c r="G823" s="109">
        <v>9030.48</v>
      </c>
      <c r="H823" s="146">
        <f t="shared" si="34"/>
        <v>92.57549165942231</v>
      </c>
      <c r="I823" s="127">
        <v>0</v>
      </c>
      <c r="J823" s="34"/>
    </row>
    <row r="824" spans="1:10" s="35" customFormat="1" ht="12.75">
      <c r="A824" s="36"/>
      <c r="B824" s="81"/>
      <c r="C824" s="64"/>
      <c r="D824" s="72">
        <v>4217</v>
      </c>
      <c r="E824" s="31" t="s">
        <v>112</v>
      </c>
      <c r="F824" s="47">
        <v>13872.65</v>
      </c>
      <c r="G824" s="109">
        <v>13350.01</v>
      </c>
      <c r="H824" s="32">
        <f t="shared" si="34"/>
        <v>96.23258714088513</v>
      </c>
      <c r="I824" s="33">
        <v>0</v>
      </c>
      <c r="J824" s="34"/>
    </row>
    <row r="825" spans="1:10" s="35" customFormat="1" ht="12.75">
      <c r="A825" s="36"/>
      <c r="B825" s="81"/>
      <c r="C825" s="64"/>
      <c r="D825" s="72">
        <v>4219</v>
      </c>
      <c r="E825" s="31" t="s">
        <v>112</v>
      </c>
      <c r="F825" s="47">
        <v>1712.85</v>
      </c>
      <c r="G825" s="109">
        <v>1648.32</v>
      </c>
      <c r="H825" s="32">
        <f t="shared" si="34"/>
        <v>96.23259479814345</v>
      </c>
      <c r="I825" s="33">
        <v>0</v>
      </c>
      <c r="J825" s="34"/>
    </row>
    <row r="826" spans="1:10" s="35" customFormat="1" ht="12.75">
      <c r="A826" s="36"/>
      <c r="B826" s="81"/>
      <c r="C826" s="64"/>
      <c r="D826" s="72">
        <v>4267</v>
      </c>
      <c r="E826" s="31" t="s">
        <v>210</v>
      </c>
      <c r="F826" s="47">
        <v>1970.68</v>
      </c>
      <c r="G826" s="109">
        <v>404.33</v>
      </c>
      <c r="H826" s="32">
        <f t="shared" si="34"/>
        <v>20.51728337426675</v>
      </c>
      <c r="I826" s="33">
        <v>0</v>
      </c>
      <c r="J826" s="34"/>
    </row>
    <row r="827" spans="1:10" s="35" customFormat="1" ht="12.75">
      <c r="A827" s="36"/>
      <c r="B827" s="81"/>
      <c r="C827" s="64"/>
      <c r="D827" s="72">
        <v>4269</v>
      </c>
      <c r="E827" s="31" t="s">
        <v>210</v>
      </c>
      <c r="F827" s="47">
        <v>243.32</v>
      </c>
      <c r="G827" s="109">
        <v>49.92</v>
      </c>
      <c r="H827" s="32">
        <f t="shared" si="34"/>
        <v>20.516192668091403</v>
      </c>
      <c r="I827" s="33">
        <v>0</v>
      </c>
      <c r="J827" s="34"/>
    </row>
    <row r="828" spans="1:10" s="35" customFormat="1" ht="12.75">
      <c r="A828" s="36"/>
      <c r="B828" s="81"/>
      <c r="C828" s="64"/>
      <c r="D828" s="72">
        <v>4277</v>
      </c>
      <c r="E828" s="31" t="s">
        <v>113</v>
      </c>
      <c r="F828" s="47">
        <v>1313.79</v>
      </c>
      <c r="G828" s="109">
        <v>1313.79</v>
      </c>
      <c r="H828" s="32">
        <f>G828*100/F828</f>
        <v>100</v>
      </c>
      <c r="I828" s="33">
        <v>0</v>
      </c>
      <c r="J828" s="34"/>
    </row>
    <row r="829" spans="1:10" s="35" customFormat="1" ht="12.75">
      <c r="A829" s="75"/>
      <c r="B829" s="342"/>
      <c r="C829" s="64"/>
      <c r="D829" s="72">
        <v>4279</v>
      </c>
      <c r="E829" s="31" t="s">
        <v>113</v>
      </c>
      <c r="F829" s="47">
        <v>162.21</v>
      </c>
      <c r="G829" s="109">
        <v>162.21</v>
      </c>
      <c r="H829" s="32">
        <f>G829*100/F829</f>
        <v>100</v>
      </c>
      <c r="I829" s="33">
        <v>0</v>
      </c>
      <c r="J829" s="34"/>
    </row>
    <row r="830" spans="1:9" s="5" customFormat="1" ht="18.75" customHeight="1">
      <c r="A830" s="15" t="s">
        <v>56</v>
      </c>
      <c r="B830" s="16">
        <v>33</v>
      </c>
      <c r="C830" s="55"/>
      <c r="D830" s="55"/>
      <c r="E830" s="78"/>
      <c r="F830" s="55"/>
      <c r="G830" s="418" t="s">
        <v>59</v>
      </c>
      <c r="H830" s="79" t="s">
        <v>59</v>
      </c>
      <c r="I830" s="77"/>
    </row>
    <row r="831" spans="1:13" s="129" customFormat="1" ht="13.5" thickBot="1">
      <c r="A831" s="15"/>
      <c r="B831" s="16"/>
      <c r="C831" s="55"/>
      <c r="D831" s="55"/>
      <c r="E831" s="78"/>
      <c r="F831" s="55"/>
      <c r="G831" s="418"/>
      <c r="H831" s="79"/>
      <c r="I831" s="77"/>
      <c r="K831" s="382">
        <f>SUM(F782:F807)</f>
        <v>1075285.3699999999</v>
      </c>
      <c r="L831" s="302">
        <f>SUM(G782:G807)</f>
        <v>938766.0400000002</v>
      </c>
      <c r="M831" s="302">
        <f>SUM(I782:I807)</f>
        <v>20472.52</v>
      </c>
    </row>
    <row r="832" spans="1:9" s="35" customFormat="1" ht="13.5" thickBot="1">
      <c r="A832" s="19" t="s">
        <v>26</v>
      </c>
      <c r="B832" s="20" t="s">
        <v>52</v>
      </c>
      <c r="C832" s="720" t="s">
        <v>36</v>
      </c>
      <c r="D832" s="721"/>
      <c r="E832" s="21" t="s">
        <v>25</v>
      </c>
      <c r="F832" s="20" t="s">
        <v>60</v>
      </c>
      <c r="G832" s="353" t="s">
        <v>61</v>
      </c>
      <c r="H832" s="22" t="s">
        <v>62</v>
      </c>
      <c r="I832" s="190" t="s">
        <v>66</v>
      </c>
    </row>
    <row r="833" spans="1:10" s="35" customFormat="1" ht="12.75">
      <c r="A833" s="62"/>
      <c r="B833" s="36"/>
      <c r="C833" s="64"/>
      <c r="D833" s="72">
        <v>4307</v>
      </c>
      <c r="E833" s="31" t="s">
        <v>115</v>
      </c>
      <c r="F833" s="47">
        <v>58194.38</v>
      </c>
      <c r="G833" s="109">
        <v>53332.05</v>
      </c>
      <c r="H833" s="32">
        <f>G833*100/F833</f>
        <v>91.64467427954384</v>
      </c>
      <c r="I833" s="33">
        <v>0</v>
      </c>
      <c r="J833" s="34"/>
    </row>
    <row r="834" spans="1:10" s="35" customFormat="1" ht="12.75">
      <c r="A834" s="36"/>
      <c r="B834" s="342"/>
      <c r="C834" s="69"/>
      <c r="D834" s="70">
        <v>4309</v>
      </c>
      <c r="E834" s="71" t="s">
        <v>115</v>
      </c>
      <c r="F834" s="216">
        <v>7185.22</v>
      </c>
      <c r="G834" s="109">
        <v>6584.91</v>
      </c>
      <c r="H834" s="32">
        <f t="shared" si="34"/>
        <v>91.64521058506212</v>
      </c>
      <c r="I834" s="33">
        <v>0</v>
      </c>
      <c r="J834" s="34"/>
    </row>
    <row r="835" spans="1:10" s="18" customFormat="1" ht="25.5" hidden="1">
      <c r="A835" s="62"/>
      <c r="B835" s="36"/>
      <c r="C835" s="69"/>
      <c r="D835" s="70">
        <v>4527</v>
      </c>
      <c r="E835" s="71" t="s">
        <v>123</v>
      </c>
      <c r="F835" s="216">
        <v>0</v>
      </c>
      <c r="G835" s="109">
        <v>0</v>
      </c>
      <c r="H835" s="32" t="e">
        <f>G835*100/F835</f>
        <v>#DIV/0!</v>
      </c>
      <c r="I835" s="33">
        <v>0</v>
      </c>
      <c r="J835" s="17"/>
    </row>
    <row r="836" spans="1:10" s="18" customFormat="1" ht="25.5" hidden="1">
      <c r="A836" s="62"/>
      <c r="B836" s="36"/>
      <c r="C836" s="69"/>
      <c r="D836" s="70">
        <v>4529</v>
      </c>
      <c r="E836" s="71" t="s">
        <v>123</v>
      </c>
      <c r="F836" s="216">
        <v>0</v>
      </c>
      <c r="G836" s="109">
        <v>0</v>
      </c>
      <c r="H836" s="32" t="e">
        <f>G836*100/F836</f>
        <v>#DIV/0!</v>
      </c>
      <c r="I836" s="33">
        <v>0</v>
      </c>
      <c r="J836" s="17"/>
    </row>
    <row r="837" spans="1:11" s="35" customFormat="1" ht="77.25" customHeight="1">
      <c r="A837" s="108"/>
      <c r="B837" s="194"/>
      <c r="C837" s="30"/>
      <c r="D837" s="29"/>
      <c r="E837" s="31" t="s">
        <v>334</v>
      </c>
      <c r="F837" s="126">
        <f>SUM(F839:F861)</f>
        <v>280888.93999999994</v>
      </c>
      <c r="G837" s="126">
        <f>SUM(G839:G861)</f>
        <v>249050.47999999998</v>
      </c>
      <c r="H837" s="32">
        <f>G837*100/F837</f>
        <v>88.66510728403904</v>
      </c>
      <c r="I837" s="578">
        <f>SUM(I839:I861)</f>
        <v>6751.700000000001</v>
      </c>
      <c r="J837" s="34"/>
      <c r="K837" s="312" t="s">
        <v>59</v>
      </c>
    </row>
    <row r="838" spans="1:9" s="129" customFormat="1" ht="12.75">
      <c r="A838" s="130"/>
      <c r="B838" s="170"/>
      <c r="C838" s="171"/>
      <c r="D838" s="171"/>
      <c r="E838" s="71" t="s">
        <v>63</v>
      </c>
      <c r="F838" s="198"/>
      <c r="G838" s="417"/>
      <c r="H838" s="68" t="s">
        <v>59</v>
      </c>
      <c r="I838" s="33"/>
    </row>
    <row r="839" spans="1:10" s="56" customFormat="1" ht="102">
      <c r="A839" s="28"/>
      <c r="B839" s="28"/>
      <c r="C839" s="498"/>
      <c r="D839" s="361">
        <v>2007</v>
      </c>
      <c r="E839" s="571" t="s">
        <v>264</v>
      </c>
      <c r="F839" s="176">
        <v>121192.13</v>
      </c>
      <c r="G839" s="462">
        <v>108160.06</v>
      </c>
      <c r="H839" s="96">
        <f>G839*100/F839</f>
        <v>89.24676874645243</v>
      </c>
      <c r="I839" s="354">
        <v>0</v>
      </c>
      <c r="J839" s="55"/>
    </row>
    <row r="840" spans="1:10" s="56" customFormat="1" ht="102">
      <c r="A840" s="28"/>
      <c r="B840" s="367"/>
      <c r="C840" s="55"/>
      <c r="D840" s="156">
        <v>2009</v>
      </c>
      <c r="E840" s="571" t="s">
        <v>264</v>
      </c>
      <c r="F840" s="647">
        <v>14257.87</v>
      </c>
      <c r="G840" s="462">
        <v>12724.7</v>
      </c>
      <c r="H840" s="96">
        <f aca="true" t="shared" si="35" ref="H840:H847">G840*100/F840</f>
        <v>89.2468510373569</v>
      </c>
      <c r="I840" s="354">
        <v>0</v>
      </c>
      <c r="J840" s="55"/>
    </row>
    <row r="841" spans="1:9" s="56" customFormat="1" ht="12.75">
      <c r="A841" s="62"/>
      <c r="B841" s="36"/>
      <c r="C841" s="64"/>
      <c r="D841" s="72">
        <v>4017</v>
      </c>
      <c r="E841" s="31" t="s">
        <v>165</v>
      </c>
      <c r="F841" s="137">
        <v>82405.5</v>
      </c>
      <c r="G841" s="180">
        <v>71092.73</v>
      </c>
      <c r="H841" s="128">
        <f t="shared" si="35"/>
        <v>86.27182651643398</v>
      </c>
      <c r="I841" s="141">
        <v>0</v>
      </c>
    </row>
    <row r="842" spans="1:9" s="56" customFormat="1" ht="12.75">
      <c r="A842" s="138"/>
      <c r="B842" s="130"/>
      <c r="C842" s="139"/>
      <c r="D842" s="72">
        <v>4019</v>
      </c>
      <c r="E842" s="31" t="s">
        <v>165</v>
      </c>
      <c r="F842" s="140">
        <v>9694.74</v>
      </c>
      <c r="G842" s="109">
        <v>8363.79</v>
      </c>
      <c r="H842" s="128">
        <f t="shared" si="35"/>
        <v>86.27142140996047</v>
      </c>
      <c r="I842" s="127">
        <v>0</v>
      </c>
    </row>
    <row r="843" spans="1:10" s="35" customFormat="1" ht="12.75">
      <c r="A843" s="324"/>
      <c r="B843" s="130"/>
      <c r="C843" s="139"/>
      <c r="D843" s="72">
        <v>4047</v>
      </c>
      <c r="E843" s="31" t="s">
        <v>173</v>
      </c>
      <c r="F843" s="145">
        <v>0</v>
      </c>
      <c r="G843" s="109">
        <v>0</v>
      </c>
      <c r="H843" s="699" t="s">
        <v>59</v>
      </c>
      <c r="I843" s="127">
        <v>4973.97</v>
      </c>
      <c r="J843" s="34"/>
    </row>
    <row r="844" spans="1:10" s="35" customFormat="1" ht="12.75">
      <c r="A844" s="324"/>
      <c r="B844" s="130"/>
      <c r="C844" s="139"/>
      <c r="D844" s="72">
        <v>4049</v>
      </c>
      <c r="E844" s="31" t="s">
        <v>173</v>
      </c>
      <c r="F844" s="145">
        <v>0</v>
      </c>
      <c r="G844" s="109">
        <v>0</v>
      </c>
      <c r="H844" s="699" t="s">
        <v>59</v>
      </c>
      <c r="I844" s="127">
        <v>585.17</v>
      </c>
      <c r="J844" s="34"/>
    </row>
    <row r="845" spans="1:10" s="18" customFormat="1" ht="12.75">
      <c r="A845" s="324"/>
      <c r="B845" s="130"/>
      <c r="C845" s="139"/>
      <c r="D845" s="72">
        <v>4117</v>
      </c>
      <c r="E845" s="31" t="s">
        <v>166</v>
      </c>
      <c r="F845" s="140">
        <v>18325.71</v>
      </c>
      <c r="G845" s="109">
        <v>15688.65</v>
      </c>
      <c r="H845" s="128">
        <f t="shared" si="35"/>
        <v>85.61005276193937</v>
      </c>
      <c r="I845" s="127">
        <v>893.3</v>
      </c>
      <c r="J845" s="17"/>
    </row>
    <row r="846" spans="1:10" s="18" customFormat="1" ht="12.75">
      <c r="A846" s="324"/>
      <c r="B846" s="130"/>
      <c r="C846" s="139"/>
      <c r="D846" s="72">
        <v>4119</v>
      </c>
      <c r="E846" s="31" t="s">
        <v>166</v>
      </c>
      <c r="F846" s="140">
        <v>2155.96</v>
      </c>
      <c r="G846" s="109">
        <v>1845.66</v>
      </c>
      <c r="H846" s="128">
        <f t="shared" si="35"/>
        <v>85.60733965379691</v>
      </c>
      <c r="I846" s="127">
        <v>105.1</v>
      </c>
      <c r="J846" s="17"/>
    </row>
    <row r="847" spans="1:9" s="129" customFormat="1" ht="12.75">
      <c r="A847" s="324"/>
      <c r="B847" s="130"/>
      <c r="C847" s="139"/>
      <c r="D847" s="72">
        <v>4127</v>
      </c>
      <c r="E847" s="31" t="s">
        <v>167</v>
      </c>
      <c r="F847" s="144">
        <v>2053.21</v>
      </c>
      <c r="G847" s="109">
        <v>1707.29</v>
      </c>
      <c r="H847" s="128">
        <f t="shared" si="35"/>
        <v>83.15223479332363</v>
      </c>
      <c r="I847" s="127">
        <v>121.86</v>
      </c>
    </row>
    <row r="848" spans="1:9" s="129" customFormat="1" ht="12.75">
      <c r="A848" s="693"/>
      <c r="B848" s="151"/>
      <c r="C848" s="139"/>
      <c r="D848" s="72">
        <v>4129</v>
      </c>
      <c r="E848" s="31" t="s">
        <v>167</v>
      </c>
      <c r="F848" s="144">
        <v>241.51</v>
      </c>
      <c r="G848" s="109">
        <v>200.83</v>
      </c>
      <c r="H848" s="128">
        <f aca="true" t="shared" si="36" ref="H848:H861">G848*100/F848</f>
        <v>83.15597697817896</v>
      </c>
      <c r="I848" s="127">
        <v>14.34</v>
      </c>
    </row>
    <row r="849" spans="1:16" s="44" customFormat="1" ht="16.5" customHeight="1">
      <c r="A849" s="15" t="s">
        <v>56</v>
      </c>
      <c r="B849" s="16">
        <v>34</v>
      </c>
      <c r="C849" s="55"/>
      <c r="D849" s="55"/>
      <c r="E849" s="78"/>
      <c r="F849" s="55"/>
      <c r="G849" s="418" t="s">
        <v>59</v>
      </c>
      <c r="H849" s="79" t="s">
        <v>59</v>
      </c>
      <c r="I849" s="77"/>
      <c r="P849" s="414">
        <f>SUM(F931:F933)</f>
        <v>0</v>
      </c>
    </row>
    <row r="850" spans="1:9" s="56" customFormat="1" ht="13.5" thickBot="1">
      <c r="A850" s="15"/>
      <c r="B850" s="16"/>
      <c r="C850" s="55"/>
      <c r="D850" s="55"/>
      <c r="E850" s="78"/>
      <c r="F850" s="55"/>
      <c r="G850" s="418" t="s">
        <v>59</v>
      </c>
      <c r="H850" s="79"/>
      <c r="I850" s="77"/>
    </row>
    <row r="851" spans="1:9" s="56" customFormat="1" ht="13.5" thickBot="1">
      <c r="A851" s="19" t="s">
        <v>26</v>
      </c>
      <c r="B851" s="20" t="s">
        <v>52</v>
      </c>
      <c r="C851" s="720" t="s">
        <v>36</v>
      </c>
      <c r="D851" s="721"/>
      <c r="E851" s="21" t="s">
        <v>25</v>
      </c>
      <c r="F851" s="20" t="s">
        <v>60</v>
      </c>
      <c r="G851" s="353" t="s">
        <v>61</v>
      </c>
      <c r="H851" s="22" t="s">
        <v>62</v>
      </c>
      <c r="I851" s="190" t="s">
        <v>66</v>
      </c>
    </row>
    <row r="852" spans="1:10" s="35" customFormat="1" ht="25.5">
      <c r="A852" s="130"/>
      <c r="B852" s="170"/>
      <c r="C852" s="171"/>
      <c r="D852" s="70">
        <v>4177</v>
      </c>
      <c r="E852" s="31" t="s">
        <v>170</v>
      </c>
      <c r="F852" s="167">
        <v>23968.46</v>
      </c>
      <c r="G852" s="109">
        <v>22809.31</v>
      </c>
      <c r="H852" s="146">
        <f t="shared" si="36"/>
        <v>95.16385282992734</v>
      </c>
      <c r="I852" s="127">
        <v>51.86</v>
      </c>
      <c r="J852" s="34"/>
    </row>
    <row r="853" spans="1:10" s="35" customFormat="1" ht="25.5">
      <c r="A853" s="130"/>
      <c r="B853" s="170"/>
      <c r="C853" s="171"/>
      <c r="D853" s="70">
        <v>4179</v>
      </c>
      <c r="E853" s="31" t="s">
        <v>170</v>
      </c>
      <c r="F853" s="167">
        <v>2819.85</v>
      </c>
      <c r="G853" s="109">
        <v>2683.46</v>
      </c>
      <c r="H853" s="146">
        <f t="shared" si="36"/>
        <v>95.16321790166144</v>
      </c>
      <c r="I853" s="127">
        <v>6.1</v>
      </c>
      <c r="J853" s="34"/>
    </row>
    <row r="854" spans="1:10" s="35" customFormat="1" ht="12.75" hidden="1">
      <c r="A854" s="36"/>
      <c r="B854" s="81"/>
      <c r="C854" s="64"/>
      <c r="D854" s="72">
        <v>4217</v>
      </c>
      <c r="E854" s="31" t="s">
        <v>112</v>
      </c>
      <c r="F854" s="47">
        <v>0</v>
      </c>
      <c r="G854" s="109">
        <v>0</v>
      </c>
      <c r="H854" s="32" t="e">
        <f>G854*100/F854</f>
        <v>#DIV/0!</v>
      </c>
      <c r="I854" s="33">
        <v>0</v>
      </c>
      <c r="J854" s="34"/>
    </row>
    <row r="855" spans="1:10" s="35" customFormat="1" ht="12.75" hidden="1">
      <c r="A855" s="36"/>
      <c r="B855" s="81"/>
      <c r="C855" s="64"/>
      <c r="D855" s="72">
        <v>4219</v>
      </c>
      <c r="E855" s="31" t="s">
        <v>112</v>
      </c>
      <c r="F855" s="47">
        <v>0</v>
      </c>
      <c r="G855" s="109">
        <v>0</v>
      </c>
      <c r="H855" s="32" t="e">
        <f>G855*100/F855</f>
        <v>#DIV/0!</v>
      </c>
      <c r="I855" s="33">
        <v>0</v>
      </c>
      <c r="J855" s="34"/>
    </row>
    <row r="856" spans="1:10" s="35" customFormat="1" ht="12.75" hidden="1">
      <c r="A856" s="36"/>
      <c r="B856" s="81"/>
      <c r="C856" s="64"/>
      <c r="D856" s="72">
        <v>4267</v>
      </c>
      <c r="E856" s="31" t="s">
        <v>210</v>
      </c>
      <c r="F856" s="47">
        <v>0</v>
      </c>
      <c r="G856" s="109">
        <v>0</v>
      </c>
      <c r="H856" s="32" t="e">
        <f t="shared" si="36"/>
        <v>#DIV/0!</v>
      </c>
      <c r="I856" s="33">
        <v>0</v>
      </c>
      <c r="J856" s="34"/>
    </row>
    <row r="857" spans="1:10" s="35" customFormat="1" ht="12.75" hidden="1">
      <c r="A857" s="36"/>
      <c r="B857" s="81"/>
      <c r="C857" s="64"/>
      <c r="D857" s="72">
        <v>4269</v>
      </c>
      <c r="E857" s="31" t="s">
        <v>210</v>
      </c>
      <c r="F857" s="47">
        <v>0</v>
      </c>
      <c r="G857" s="109">
        <v>0</v>
      </c>
      <c r="H857" s="32" t="e">
        <f t="shared" si="36"/>
        <v>#DIV/0!</v>
      </c>
      <c r="I857" s="33">
        <v>0</v>
      </c>
      <c r="J857" s="34"/>
    </row>
    <row r="858" spans="1:10" s="35" customFormat="1" ht="12.75">
      <c r="A858" s="62"/>
      <c r="B858" s="36"/>
      <c r="C858" s="64"/>
      <c r="D858" s="72">
        <v>4307</v>
      </c>
      <c r="E858" s="31" t="s">
        <v>115</v>
      </c>
      <c r="F858" s="47">
        <v>1229.36</v>
      </c>
      <c r="G858" s="109">
        <v>1229.36</v>
      </c>
      <c r="H858" s="32">
        <f t="shared" si="36"/>
        <v>100</v>
      </c>
      <c r="I858" s="33">
        <v>0</v>
      </c>
      <c r="J858" s="34"/>
    </row>
    <row r="859" spans="1:10" s="35" customFormat="1" ht="12.75">
      <c r="A859" s="36"/>
      <c r="B859" s="81"/>
      <c r="C859" s="69"/>
      <c r="D859" s="70">
        <v>4309</v>
      </c>
      <c r="E859" s="71" t="s">
        <v>115</v>
      </c>
      <c r="F859" s="216">
        <v>144.64</v>
      </c>
      <c r="G859" s="109">
        <v>144.64</v>
      </c>
      <c r="H859" s="32">
        <f t="shared" si="36"/>
        <v>100</v>
      </c>
      <c r="I859" s="33">
        <v>0</v>
      </c>
      <c r="J859" s="34"/>
    </row>
    <row r="860" spans="1:10" s="35" customFormat="1" ht="12.75">
      <c r="A860" s="36"/>
      <c r="B860" s="81"/>
      <c r="C860" s="53"/>
      <c r="D860" s="379">
        <v>4447</v>
      </c>
      <c r="E860" s="71" t="s">
        <v>121</v>
      </c>
      <c r="F860" s="47">
        <v>2147.37</v>
      </c>
      <c r="G860" s="180">
        <v>2147.37</v>
      </c>
      <c r="H860" s="32">
        <f t="shared" si="36"/>
        <v>100</v>
      </c>
      <c r="I860" s="67">
        <v>0</v>
      </c>
      <c r="J860" s="34"/>
    </row>
    <row r="861" spans="1:10" s="35" customFormat="1" ht="12.75">
      <c r="A861" s="36"/>
      <c r="B861" s="342"/>
      <c r="C861" s="69"/>
      <c r="D861" s="70">
        <v>4449</v>
      </c>
      <c r="E861" s="71" t="s">
        <v>121</v>
      </c>
      <c r="F861" s="216">
        <v>252.63</v>
      </c>
      <c r="G861" s="109">
        <v>252.63</v>
      </c>
      <c r="H861" s="32">
        <f t="shared" si="36"/>
        <v>100</v>
      </c>
      <c r="I861" s="33">
        <v>0</v>
      </c>
      <c r="J861" s="34"/>
    </row>
    <row r="862" spans="1:11" s="35" customFormat="1" ht="51.75" customHeight="1">
      <c r="A862" s="108"/>
      <c r="B862" s="652"/>
      <c r="C862" s="494"/>
      <c r="D862" s="495"/>
      <c r="E862" s="54" t="s">
        <v>237</v>
      </c>
      <c r="F862" s="126">
        <f>SUM(F864:F873)</f>
        <v>117086.20999999999</v>
      </c>
      <c r="G862" s="126">
        <f>SUM(G864:G873)</f>
        <v>116100.39</v>
      </c>
      <c r="H862" s="32">
        <f>G862*100/F862</f>
        <v>99.15803919180577</v>
      </c>
      <c r="I862" s="599">
        <f>SUM(I864:I868,I869:I870,I871:I873,)</f>
        <v>0</v>
      </c>
      <c r="J862" s="34"/>
      <c r="K862" s="312" t="s">
        <v>59</v>
      </c>
    </row>
    <row r="863" spans="1:9" s="129" customFormat="1" ht="12.75">
      <c r="A863" s="130"/>
      <c r="B863" s="406"/>
      <c r="C863" s="171"/>
      <c r="D863" s="171"/>
      <c r="E863" s="71" t="s">
        <v>63</v>
      </c>
      <c r="F863" s="198" t="s">
        <v>59</v>
      </c>
      <c r="G863" s="417"/>
      <c r="H863" s="68" t="s">
        <v>59</v>
      </c>
      <c r="I863" s="33"/>
    </row>
    <row r="864" spans="1:9" s="56" customFormat="1" ht="12.75">
      <c r="A864" s="36"/>
      <c r="B864" s="36"/>
      <c r="C864" s="64"/>
      <c r="D864" s="72">
        <v>4017</v>
      </c>
      <c r="E864" s="31" t="s">
        <v>165</v>
      </c>
      <c r="F864" s="137">
        <v>39711.58</v>
      </c>
      <c r="G864" s="180">
        <v>39493.06</v>
      </c>
      <c r="H864" s="128">
        <f aca="true" t="shared" si="37" ref="H864:H876">G864*100/F864</f>
        <v>99.44973229471101</v>
      </c>
      <c r="I864" s="141">
        <v>0</v>
      </c>
    </row>
    <row r="865" spans="1:10" s="35" customFormat="1" ht="12.75">
      <c r="A865" s="324"/>
      <c r="B865" s="130"/>
      <c r="C865" s="139"/>
      <c r="D865" s="72">
        <v>4047</v>
      </c>
      <c r="E865" s="31" t="s">
        <v>173</v>
      </c>
      <c r="F865" s="145">
        <v>2704.94</v>
      </c>
      <c r="G865" s="109">
        <v>2704.94</v>
      </c>
      <c r="H865" s="128">
        <f t="shared" si="37"/>
        <v>100</v>
      </c>
      <c r="I865" s="127">
        <v>0</v>
      </c>
      <c r="J865" s="34"/>
    </row>
    <row r="866" spans="1:10" s="18" customFormat="1" ht="12.75">
      <c r="A866" s="324"/>
      <c r="B866" s="130"/>
      <c r="C866" s="139"/>
      <c r="D866" s="72">
        <v>4117</v>
      </c>
      <c r="E866" s="31" t="s">
        <v>166</v>
      </c>
      <c r="F866" s="140">
        <v>10075.21</v>
      </c>
      <c r="G866" s="109">
        <v>10007.09</v>
      </c>
      <c r="H866" s="128">
        <f t="shared" si="37"/>
        <v>99.32388506046028</v>
      </c>
      <c r="I866" s="127">
        <v>0</v>
      </c>
      <c r="J866" s="17"/>
    </row>
    <row r="867" spans="1:9" s="129" customFormat="1" ht="12.75">
      <c r="A867" s="324"/>
      <c r="B867" s="130"/>
      <c r="C867" s="139"/>
      <c r="D867" s="72">
        <v>4127</v>
      </c>
      <c r="E867" s="31" t="s">
        <v>167</v>
      </c>
      <c r="F867" s="144">
        <v>1148.27</v>
      </c>
      <c r="G867" s="109">
        <v>1055.76</v>
      </c>
      <c r="H867" s="128">
        <f t="shared" si="37"/>
        <v>91.94353244445993</v>
      </c>
      <c r="I867" s="127">
        <v>0</v>
      </c>
    </row>
    <row r="868" spans="1:10" s="35" customFormat="1" ht="25.5">
      <c r="A868" s="130"/>
      <c r="B868" s="170"/>
      <c r="C868" s="171"/>
      <c r="D868" s="70">
        <v>4177</v>
      </c>
      <c r="E868" s="31" t="s">
        <v>170</v>
      </c>
      <c r="F868" s="167">
        <v>19044.06</v>
      </c>
      <c r="G868" s="109">
        <v>19044.06</v>
      </c>
      <c r="H868" s="146">
        <f t="shared" si="37"/>
        <v>100</v>
      </c>
      <c r="I868" s="127">
        <v>0</v>
      </c>
      <c r="J868" s="34"/>
    </row>
    <row r="869" spans="1:10" s="35" customFormat="1" ht="12.75">
      <c r="A869" s="36"/>
      <c r="B869" s="81"/>
      <c r="C869" s="64"/>
      <c r="D869" s="72">
        <v>4217</v>
      </c>
      <c r="E869" s="31" t="s">
        <v>112</v>
      </c>
      <c r="F869" s="47">
        <v>2031.15</v>
      </c>
      <c r="G869" s="109">
        <v>1874.59</v>
      </c>
      <c r="H869" s="32">
        <f t="shared" si="37"/>
        <v>92.29205130098713</v>
      </c>
      <c r="I869" s="33">
        <v>0</v>
      </c>
      <c r="J869" s="34"/>
    </row>
    <row r="870" spans="1:10" s="35" customFormat="1" ht="12.75">
      <c r="A870" s="62"/>
      <c r="B870" s="36"/>
      <c r="C870" s="64"/>
      <c r="D870" s="72">
        <v>4307</v>
      </c>
      <c r="E870" s="31" t="s">
        <v>115</v>
      </c>
      <c r="F870" s="47">
        <v>41128</v>
      </c>
      <c r="G870" s="109">
        <v>40728</v>
      </c>
      <c r="H870" s="32">
        <f t="shared" si="37"/>
        <v>99.02742657070608</v>
      </c>
      <c r="I870" s="33">
        <v>0</v>
      </c>
      <c r="J870" s="34"/>
    </row>
    <row r="871" spans="1:10" s="35" customFormat="1" ht="12.75">
      <c r="A871" s="36"/>
      <c r="B871" s="81"/>
      <c r="C871" s="53"/>
      <c r="D871" s="379">
        <v>4437</v>
      </c>
      <c r="E871" s="54" t="s">
        <v>120</v>
      </c>
      <c r="F871" s="47">
        <v>300</v>
      </c>
      <c r="G871" s="180">
        <v>299.89</v>
      </c>
      <c r="H871" s="32">
        <f t="shared" si="37"/>
        <v>99.96333333333334</v>
      </c>
      <c r="I871" s="67">
        <v>0</v>
      </c>
      <c r="J871" s="34"/>
    </row>
    <row r="872" spans="1:10" s="35" customFormat="1" ht="12.75">
      <c r="A872" s="36"/>
      <c r="B872" s="81"/>
      <c r="C872" s="53"/>
      <c r="D872" s="379">
        <v>4447</v>
      </c>
      <c r="E872" s="71" t="s">
        <v>121</v>
      </c>
      <c r="F872" s="47">
        <v>593</v>
      </c>
      <c r="G872" s="180">
        <v>593</v>
      </c>
      <c r="H872" s="32">
        <f t="shared" si="37"/>
        <v>100</v>
      </c>
      <c r="I872" s="67">
        <v>0</v>
      </c>
      <c r="J872" s="34"/>
    </row>
    <row r="873" spans="1:9" s="56" customFormat="1" ht="26.25" thickBot="1">
      <c r="A873" s="218"/>
      <c r="B873" s="218"/>
      <c r="C873" s="350"/>
      <c r="D873" s="110">
        <v>4707</v>
      </c>
      <c r="E873" s="111" t="s">
        <v>138</v>
      </c>
      <c r="F873" s="291">
        <v>350</v>
      </c>
      <c r="G873" s="455">
        <v>300</v>
      </c>
      <c r="H873" s="122">
        <f t="shared" si="37"/>
        <v>85.71428571428571</v>
      </c>
      <c r="I873" s="678">
        <v>0</v>
      </c>
    </row>
    <row r="874" spans="1:11" s="35" customFormat="1" ht="12.75">
      <c r="A874" s="408">
        <v>854</v>
      </c>
      <c r="B874" s="227"/>
      <c r="C874" s="227"/>
      <c r="D874" s="228"/>
      <c r="E874" s="401" t="s">
        <v>22</v>
      </c>
      <c r="F874" s="409">
        <f>SUM(F875,F895,F901,)</f>
        <v>962906</v>
      </c>
      <c r="G874" s="409">
        <f>SUM(G875,G895,G901,)</f>
        <v>886929.8199999998</v>
      </c>
      <c r="H874" s="224">
        <f t="shared" si="37"/>
        <v>92.10969918143618</v>
      </c>
      <c r="I874" s="598">
        <f>SUM(I875,I895,I901)</f>
        <v>79092.28</v>
      </c>
      <c r="J874" s="34"/>
      <c r="K874" s="312" t="s">
        <v>59</v>
      </c>
    </row>
    <row r="875" spans="1:9" s="129" customFormat="1" ht="12.75">
      <c r="A875" s="1"/>
      <c r="B875" s="107">
        <v>85401</v>
      </c>
      <c r="C875" s="2"/>
      <c r="D875" s="3"/>
      <c r="E875" s="25" t="s">
        <v>51</v>
      </c>
      <c r="F875" s="434">
        <f>SUM(F876)</f>
        <v>830027</v>
      </c>
      <c r="G875" s="434">
        <f>SUM(G876)</f>
        <v>817319.6999999998</v>
      </c>
      <c r="H875" s="26">
        <f t="shared" si="37"/>
        <v>98.46904980199437</v>
      </c>
      <c r="I875" s="27">
        <f>SUM(I876)</f>
        <v>79092.28</v>
      </c>
    </row>
    <row r="876" spans="1:11" s="129" customFormat="1" ht="38.25">
      <c r="A876" s="108"/>
      <c r="B876" s="389"/>
      <c r="C876" s="30"/>
      <c r="D876" s="29"/>
      <c r="E876" s="31" t="s">
        <v>97</v>
      </c>
      <c r="F876" s="142">
        <f>SUM(F878:F894)</f>
        <v>830027</v>
      </c>
      <c r="G876" s="142">
        <f>SUM(G878:G894)</f>
        <v>817319.6999999998</v>
      </c>
      <c r="H876" s="128">
        <f t="shared" si="37"/>
        <v>98.46904980199437</v>
      </c>
      <c r="I876" s="127">
        <f>SUM(I878:I894)</f>
        <v>79092.28</v>
      </c>
      <c r="K876" s="302" t="s">
        <v>59</v>
      </c>
    </row>
    <row r="877" spans="1:9" s="129" customFormat="1" ht="12.75">
      <c r="A877" s="138"/>
      <c r="B877" s="301"/>
      <c r="C877" s="171"/>
      <c r="D877" s="171"/>
      <c r="E877" s="71" t="s">
        <v>63</v>
      </c>
      <c r="F877" s="364"/>
      <c r="G877" s="109"/>
      <c r="H877" s="128" t="s">
        <v>59</v>
      </c>
      <c r="I877" s="127"/>
    </row>
    <row r="878" spans="1:9" s="129" customFormat="1" ht="12.75">
      <c r="A878" s="36"/>
      <c r="B878" s="81"/>
      <c r="C878" s="64"/>
      <c r="D878" s="72">
        <v>3020</v>
      </c>
      <c r="E878" s="31" t="s">
        <v>194</v>
      </c>
      <c r="F878" s="104">
        <v>1098</v>
      </c>
      <c r="G878" s="109">
        <v>1097.54</v>
      </c>
      <c r="H878" s="32">
        <f>G878*100/F878</f>
        <v>99.95810564663023</v>
      </c>
      <c r="I878" s="33">
        <v>0</v>
      </c>
    </row>
    <row r="879" spans="1:10" s="35" customFormat="1" ht="12.75">
      <c r="A879" s="693"/>
      <c r="B879" s="151"/>
      <c r="C879" s="139"/>
      <c r="D879" s="72">
        <v>4010</v>
      </c>
      <c r="E879" s="31" t="s">
        <v>165</v>
      </c>
      <c r="F879" s="140">
        <v>584624</v>
      </c>
      <c r="G879" s="109">
        <v>578495.83</v>
      </c>
      <c r="H879" s="128">
        <f>G879*100/F879</f>
        <v>98.95177584225074</v>
      </c>
      <c r="I879" s="127">
        <v>19446.6</v>
      </c>
      <c r="J879" s="34"/>
    </row>
    <row r="880" spans="1:16" s="44" customFormat="1" ht="15.75" customHeight="1">
      <c r="A880" s="15" t="s">
        <v>56</v>
      </c>
      <c r="B880" s="16">
        <v>35</v>
      </c>
      <c r="C880" s="55"/>
      <c r="D880" s="55"/>
      <c r="E880" s="78"/>
      <c r="F880" s="55"/>
      <c r="G880" s="418"/>
      <c r="H880" s="79" t="s">
        <v>59</v>
      </c>
      <c r="I880" s="77"/>
      <c r="M880" s="44">
        <v>-4079143.13</v>
      </c>
      <c r="P880" s="414">
        <f>SUM(F1005:F1007)</f>
        <v>22836100.259999998</v>
      </c>
    </row>
    <row r="881" spans="1:13" s="56" customFormat="1" ht="13.5" thickBot="1">
      <c r="A881" s="15"/>
      <c r="B881" s="16"/>
      <c r="C881" s="55"/>
      <c r="D881" s="55"/>
      <c r="E881" s="78"/>
      <c r="F881" s="55"/>
      <c r="G881" s="418" t="s">
        <v>59</v>
      </c>
      <c r="H881" s="79"/>
      <c r="I881" s="77"/>
      <c r="M881" s="610">
        <f>SUM(M929:M929)</f>
        <v>8324377.1</v>
      </c>
    </row>
    <row r="882" spans="1:9" s="56" customFormat="1" ht="13.5" thickBot="1">
      <c r="A882" s="19" t="s">
        <v>26</v>
      </c>
      <c r="B882" s="20" t="s">
        <v>52</v>
      </c>
      <c r="C882" s="720" t="s">
        <v>36</v>
      </c>
      <c r="D882" s="721"/>
      <c r="E882" s="21" t="s">
        <v>25</v>
      </c>
      <c r="F882" s="20" t="s">
        <v>60</v>
      </c>
      <c r="G882" s="353" t="s">
        <v>61</v>
      </c>
      <c r="H882" s="22" t="s">
        <v>62</v>
      </c>
      <c r="I882" s="190" t="s">
        <v>66</v>
      </c>
    </row>
    <row r="883" spans="1:10" s="35" customFormat="1" ht="12.75">
      <c r="A883" s="130"/>
      <c r="B883" s="170"/>
      <c r="C883" s="139"/>
      <c r="D883" s="72">
        <v>4040</v>
      </c>
      <c r="E883" s="31" t="s">
        <v>173</v>
      </c>
      <c r="F883" s="144">
        <v>40886</v>
      </c>
      <c r="G883" s="109">
        <v>40602.71</v>
      </c>
      <c r="H883" s="128">
        <f>G883*100/F883</f>
        <v>99.30712224233234</v>
      </c>
      <c r="I883" s="127">
        <v>43016.92</v>
      </c>
      <c r="J883" s="34"/>
    </row>
    <row r="884" spans="1:10" s="35" customFormat="1" ht="12.75">
      <c r="A884" s="130"/>
      <c r="B884" s="170"/>
      <c r="C884" s="139"/>
      <c r="D884" s="72">
        <v>4110</v>
      </c>
      <c r="E884" s="31" t="s">
        <v>166</v>
      </c>
      <c r="F884" s="144">
        <v>95705</v>
      </c>
      <c r="G884" s="109">
        <v>93430.87</v>
      </c>
      <c r="H884" s="128">
        <f aca="true" t="shared" si="38" ref="H884:H896">G884*100/F884</f>
        <v>97.62381275795413</v>
      </c>
      <c r="I884" s="127">
        <v>15085.38</v>
      </c>
      <c r="J884" s="34"/>
    </row>
    <row r="885" spans="1:10" s="35" customFormat="1" ht="12.75">
      <c r="A885" s="138"/>
      <c r="B885" s="130"/>
      <c r="C885" s="139"/>
      <c r="D885" s="72">
        <v>4120</v>
      </c>
      <c r="E885" s="31" t="s">
        <v>167</v>
      </c>
      <c r="F885" s="145">
        <v>9832</v>
      </c>
      <c r="G885" s="109">
        <v>9411.2</v>
      </c>
      <c r="H885" s="128">
        <f t="shared" si="38"/>
        <v>95.72009764035802</v>
      </c>
      <c r="I885" s="127">
        <v>1516.38</v>
      </c>
      <c r="J885" s="34"/>
    </row>
    <row r="886" spans="1:10" s="35" customFormat="1" ht="12.75">
      <c r="A886" s="36"/>
      <c r="B886" s="81"/>
      <c r="C886" s="64"/>
      <c r="D886" s="72">
        <v>4140</v>
      </c>
      <c r="E886" s="31" t="s">
        <v>125</v>
      </c>
      <c r="F886" s="47">
        <v>1000</v>
      </c>
      <c r="G886" s="109">
        <v>610</v>
      </c>
      <c r="H886" s="32">
        <f t="shared" si="38"/>
        <v>61</v>
      </c>
      <c r="I886" s="109">
        <v>27</v>
      </c>
      <c r="J886" s="34"/>
    </row>
    <row r="887" spans="1:10" s="35" customFormat="1" ht="12.75">
      <c r="A887" s="62"/>
      <c r="B887" s="36"/>
      <c r="C887" s="64"/>
      <c r="D887" s="72">
        <v>4210</v>
      </c>
      <c r="E887" s="31" t="s">
        <v>112</v>
      </c>
      <c r="F887" s="47">
        <v>32300</v>
      </c>
      <c r="G887" s="109">
        <v>30373.57</v>
      </c>
      <c r="H887" s="32">
        <f t="shared" si="38"/>
        <v>94.03582043343653</v>
      </c>
      <c r="I887" s="33">
        <v>0</v>
      </c>
      <c r="J887" s="34"/>
    </row>
    <row r="888" spans="1:10" s="35" customFormat="1" ht="12.75">
      <c r="A888" s="62"/>
      <c r="B888" s="36"/>
      <c r="C888" s="64"/>
      <c r="D888" s="72">
        <v>4240</v>
      </c>
      <c r="E888" s="31" t="s">
        <v>127</v>
      </c>
      <c r="F888" s="47">
        <v>17000</v>
      </c>
      <c r="G888" s="109">
        <v>16985.98</v>
      </c>
      <c r="H888" s="32">
        <f t="shared" si="38"/>
        <v>99.9175294117647</v>
      </c>
      <c r="I888" s="33">
        <v>0</v>
      </c>
      <c r="J888" s="34"/>
    </row>
    <row r="889" spans="1:10" s="35" customFormat="1" ht="12.75">
      <c r="A889" s="62"/>
      <c r="B889" s="36"/>
      <c r="C889" s="64"/>
      <c r="D889" s="72">
        <v>4270</v>
      </c>
      <c r="E889" s="31" t="s">
        <v>113</v>
      </c>
      <c r="F889" s="47">
        <v>3500</v>
      </c>
      <c r="G889" s="109">
        <v>3500</v>
      </c>
      <c r="H889" s="32">
        <f t="shared" si="38"/>
        <v>100</v>
      </c>
      <c r="I889" s="33">
        <v>0</v>
      </c>
      <c r="J889" s="34"/>
    </row>
    <row r="890" spans="1:9" s="56" customFormat="1" ht="12.75">
      <c r="A890" s="62"/>
      <c r="B890" s="36"/>
      <c r="C890" s="64"/>
      <c r="D890" s="72">
        <v>4280</v>
      </c>
      <c r="E890" s="31" t="s">
        <v>114</v>
      </c>
      <c r="F890" s="47">
        <v>1100</v>
      </c>
      <c r="G890" s="109">
        <v>300</v>
      </c>
      <c r="H890" s="32">
        <f t="shared" si="38"/>
        <v>27.272727272727273</v>
      </c>
      <c r="I890" s="33">
        <v>0</v>
      </c>
    </row>
    <row r="891" spans="1:10" s="18" customFormat="1" ht="12.75">
      <c r="A891" s="62"/>
      <c r="B891" s="36"/>
      <c r="C891" s="64"/>
      <c r="D891" s="72">
        <v>4300</v>
      </c>
      <c r="E891" s="31" t="s">
        <v>115</v>
      </c>
      <c r="F891" s="47">
        <v>100</v>
      </c>
      <c r="G891" s="109">
        <v>0</v>
      </c>
      <c r="H891" s="32">
        <f t="shared" si="38"/>
        <v>0</v>
      </c>
      <c r="I891" s="33">
        <v>0</v>
      </c>
      <c r="J891" s="17"/>
    </row>
    <row r="892" spans="1:10" s="35" customFormat="1" ht="12.75">
      <c r="A892" s="62"/>
      <c r="B892" s="36"/>
      <c r="C892" s="64"/>
      <c r="D892" s="72">
        <v>4410</v>
      </c>
      <c r="E892" s="31" t="s">
        <v>118</v>
      </c>
      <c r="F892" s="47">
        <v>200</v>
      </c>
      <c r="G892" s="109">
        <v>0</v>
      </c>
      <c r="H892" s="32">
        <f t="shared" si="38"/>
        <v>0</v>
      </c>
      <c r="I892" s="33">
        <v>0</v>
      </c>
      <c r="J892" s="34"/>
    </row>
    <row r="893" spans="1:10" s="44" customFormat="1" ht="12.75">
      <c r="A893" s="62"/>
      <c r="B893" s="36"/>
      <c r="C893" s="64"/>
      <c r="D893" s="72">
        <v>4440</v>
      </c>
      <c r="E893" s="31" t="s">
        <v>121</v>
      </c>
      <c r="F893" s="47">
        <v>42482</v>
      </c>
      <c r="G893" s="109">
        <v>42482</v>
      </c>
      <c r="H893" s="32">
        <f t="shared" si="38"/>
        <v>100</v>
      </c>
      <c r="I893" s="33">
        <v>0</v>
      </c>
      <c r="J893" s="43"/>
    </row>
    <row r="894" spans="1:9" s="56" customFormat="1" ht="25.5">
      <c r="A894" s="36"/>
      <c r="B894" s="75"/>
      <c r="C894" s="64"/>
      <c r="D894" s="72">
        <v>4700</v>
      </c>
      <c r="E894" s="31" t="s">
        <v>138</v>
      </c>
      <c r="F894" s="47">
        <v>200</v>
      </c>
      <c r="G894" s="109">
        <v>30</v>
      </c>
      <c r="H894" s="32">
        <f>G894*100/F894</f>
        <v>15</v>
      </c>
      <c r="I894" s="33">
        <v>0</v>
      </c>
    </row>
    <row r="895" spans="1:11" s="56" customFormat="1" ht="12.75">
      <c r="A895" s="13"/>
      <c r="B895" s="205">
        <v>85415</v>
      </c>
      <c r="C895" s="6"/>
      <c r="D895" s="7"/>
      <c r="E895" s="114" t="s">
        <v>46</v>
      </c>
      <c r="F895" s="168">
        <f>SUM(F896)</f>
        <v>128270</v>
      </c>
      <c r="G895" s="465">
        <f>SUM(G896)</f>
        <v>65216.130000000005</v>
      </c>
      <c r="H895" s="161">
        <f t="shared" si="38"/>
        <v>50.8428549154128</v>
      </c>
      <c r="I895" s="277">
        <f>SUM(I896)</f>
        <v>0</v>
      </c>
      <c r="J895" s="55"/>
      <c r="K895" s="338" t="s">
        <v>59</v>
      </c>
    </row>
    <row r="896" spans="1:9" s="56" customFormat="1" ht="12.75">
      <c r="A896" s="28"/>
      <c r="B896" s="155"/>
      <c r="C896" s="274"/>
      <c r="D896" s="155"/>
      <c r="E896" s="183" t="s">
        <v>57</v>
      </c>
      <c r="F896" s="213">
        <f>SUM(F899:F900)</f>
        <v>128270</v>
      </c>
      <c r="G896" s="466">
        <f>SUM(G899:G900)</f>
        <v>65216.130000000005</v>
      </c>
      <c r="H896" s="51">
        <f t="shared" si="38"/>
        <v>50.8428549154128</v>
      </c>
      <c r="I896" s="125">
        <f>SUM(I899:I900)</f>
        <v>0</v>
      </c>
    </row>
    <row r="897" spans="1:9" s="5" customFormat="1" ht="25.5">
      <c r="A897" s="42"/>
      <c r="B897" s="82"/>
      <c r="C897" s="271"/>
      <c r="D897" s="289" t="s">
        <v>59</v>
      </c>
      <c r="E897" s="211" t="s">
        <v>103</v>
      </c>
      <c r="F897" s="214" t="s">
        <v>59</v>
      </c>
      <c r="G897" s="447"/>
      <c r="H897" s="23" t="s">
        <v>59</v>
      </c>
      <c r="I897" s="212"/>
    </row>
    <row r="898" spans="1:9" s="129" customFormat="1" ht="12.75">
      <c r="A898" s="28"/>
      <c r="B898" s="204"/>
      <c r="C898" s="95"/>
      <c r="D898" s="95"/>
      <c r="E898" s="71" t="s">
        <v>63</v>
      </c>
      <c r="F898" s="503"/>
      <c r="G898" s="109"/>
      <c r="H898" s="337" t="s">
        <v>59</v>
      </c>
      <c r="I898" s="109"/>
    </row>
    <row r="899" spans="1:10" s="35" customFormat="1" ht="12.75">
      <c r="A899" s="28"/>
      <c r="B899" s="367"/>
      <c r="C899" s="29"/>
      <c r="D899" s="72">
        <v>3240</v>
      </c>
      <c r="E899" s="31" t="s">
        <v>184</v>
      </c>
      <c r="F899" s="104">
        <v>114580</v>
      </c>
      <c r="G899" s="109">
        <v>60448.08</v>
      </c>
      <c r="H899" s="337">
        <f>G899*100/F899</f>
        <v>52.756222726479315</v>
      </c>
      <c r="I899" s="109">
        <v>0</v>
      </c>
      <c r="J899" s="34"/>
    </row>
    <row r="900" spans="1:10" s="35" customFormat="1" ht="12.75">
      <c r="A900" s="28"/>
      <c r="B900" s="351"/>
      <c r="C900" s="29"/>
      <c r="D900" s="72">
        <v>3260</v>
      </c>
      <c r="E900" s="31" t="s">
        <v>197</v>
      </c>
      <c r="F900" s="140">
        <v>13690</v>
      </c>
      <c r="G900" s="109">
        <v>4768.05</v>
      </c>
      <c r="H900" s="337">
        <f>G900*100/F900</f>
        <v>34.82870708546384</v>
      </c>
      <c r="I900" s="109">
        <v>0</v>
      </c>
      <c r="J900" s="34"/>
    </row>
    <row r="901" spans="1:10" s="35" customFormat="1" ht="12.75">
      <c r="A901" s="13"/>
      <c r="B901" s="91">
        <v>85446</v>
      </c>
      <c r="C901" s="8"/>
      <c r="D901" s="9"/>
      <c r="E901" s="92" t="s">
        <v>34</v>
      </c>
      <c r="F901" s="93">
        <f>SUM(F902)</f>
        <v>4609</v>
      </c>
      <c r="G901" s="454">
        <f>SUM(G902)</f>
        <v>4393.99</v>
      </c>
      <c r="H901" s="26">
        <f>G901*100/F901</f>
        <v>95.33499674549793</v>
      </c>
      <c r="I901" s="58">
        <v>0</v>
      </c>
      <c r="J901" s="34"/>
    </row>
    <row r="902" spans="1:10" s="35" customFormat="1" ht="38.25">
      <c r="A902" s="108"/>
      <c r="B902" s="94"/>
      <c r="C902" s="94"/>
      <c r="D902" s="95"/>
      <c r="E902" s="71" t="s">
        <v>83</v>
      </c>
      <c r="F902" s="173">
        <f>SUM(F904:F907)</f>
        <v>4609</v>
      </c>
      <c r="G902" s="173">
        <f>SUM(G904:G907)</f>
        <v>4393.99</v>
      </c>
      <c r="H902" s="146">
        <f>G902*100/F902</f>
        <v>95.33499674549793</v>
      </c>
      <c r="I902" s="127">
        <f>SUM(I904:I907)</f>
        <v>0</v>
      </c>
      <c r="J902" s="34"/>
    </row>
    <row r="903" spans="1:10" s="35" customFormat="1" ht="12.75">
      <c r="A903" s="36"/>
      <c r="B903" s="341"/>
      <c r="C903" s="321"/>
      <c r="D903" s="321"/>
      <c r="E903" s="394" t="s">
        <v>63</v>
      </c>
      <c r="F903" s="176"/>
      <c r="G903" s="180"/>
      <c r="H903" s="339" t="s">
        <v>59</v>
      </c>
      <c r="I903" s="67"/>
      <c r="J903" s="34"/>
    </row>
    <row r="904" spans="1:9" s="11" customFormat="1" ht="12.75">
      <c r="A904" s="62"/>
      <c r="B904" s="36"/>
      <c r="C904" s="64"/>
      <c r="D904" s="72">
        <v>4210</v>
      </c>
      <c r="E904" s="31" t="s">
        <v>112</v>
      </c>
      <c r="F904" s="47">
        <v>239</v>
      </c>
      <c r="G904" s="109">
        <v>199</v>
      </c>
      <c r="H904" s="146">
        <f aca="true" t="shared" si="39" ref="H904:H913">G904*100/F904</f>
        <v>83.26359832635983</v>
      </c>
      <c r="I904" s="33">
        <v>0</v>
      </c>
    </row>
    <row r="905" spans="1:9" s="5" customFormat="1" ht="12.75">
      <c r="A905" s="62"/>
      <c r="B905" s="36"/>
      <c r="C905" s="64"/>
      <c r="D905" s="72">
        <v>4300</v>
      </c>
      <c r="E905" s="31" t="s">
        <v>115</v>
      </c>
      <c r="F905" s="47">
        <v>100</v>
      </c>
      <c r="G905" s="109">
        <v>0</v>
      </c>
      <c r="H905" s="146">
        <f t="shared" si="39"/>
        <v>0</v>
      </c>
      <c r="I905" s="33">
        <v>0</v>
      </c>
    </row>
    <row r="906" spans="1:10" s="35" customFormat="1" ht="12.75" hidden="1">
      <c r="A906" s="36"/>
      <c r="B906" s="81"/>
      <c r="C906" s="64"/>
      <c r="D906" s="72">
        <v>4410</v>
      </c>
      <c r="E906" s="31" t="s">
        <v>118</v>
      </c>
      <c r="F906" s="47">
        <v>0</v>
      </c>
      <c r="G906" s="109">
        <v>0</v>
      </c>
      <c r="H906" s="32" t="e">
        <f t="shared" si="39"/>
        <v>#DIV/0!</v>
      </c>
      <c r="I906" s="33">
        <v>0</v>
      </c>
      <c r="J906" s="34"/>
    </row>
    <row r="907" spans="1:10" s="35" customFormat="1" ht="26.25" thickBot="1">
      <c r="A907" s="74"/>
      <c r="B907" s="75"/>
      <c r="C907" s="69"/>
      <c r="D907" s="70">
        <v>4700</v>
      </c>
      <c r="E907" s="71" t="s">
        <v>137</v>
      </c>
      <c r="F907" s="216">
        <v>4270</v>
      </c>
      <c r="G907" s="109">
        <v>4194.99</v>
      </c>
      <c r="H907" s="701">
        <f t="shared" si="39"/>
        <v>98.24332552693208</v>
      </c>
      <c r="I907" s="33">
        <v>0</v>
      </c>
      <c r="J907" s="34"/>
    </row>
    <row r="908" spans="1:9" s="5" customFormat="1" ht="68.25" customHeight="1">
      <c r="A908" s="561" t="s">
        <v>56</v>
      </c>
      <c r="B908" s="562">
        <v>36</v>
      </c>
      <c r="C908" s="55"/>
      <c r="D908" s="55"/>
      <c r="E908" s="78"/>
      <c r="F908" s="55"/>
      <c r="G908" s="77"/>
      <c r="H908" s="79" t="s">
        <v>59</v>
      </c>
      <c r="I908" s="77" t="s">
        <v>59</v>
      </c>
    </row>
    <row r="909" spans="1:13" s="56" customFormat="1" ht="13.5" thickBot="1">
      <c r="A909" s="561"/>
      <c r="B909" s="562"/>
      <c r="C909" s="55"/>
      <c r="D909" s="55"/>
      <c r="E909" s="78"/>
      <c r="F909" s="55"/>
      <c r="G909" s="77"/>
      <c r="H909" s="79"/>
      <c r="I909" s="77"/>
      <c r="K909" s="565">
        <f>SUM(F946:F968)</f>
        <v>3440047.87</v>
      </c>
      <c r="L909" s="338">
        <f>SUM(G946:G968)</f>
        <v>3368423.5899999994</v>
      </c>
      <c r="M909" s="338">
        <f>SUM(I946:I968)</f>
        <v>32646.21</v>
      </c>
    </row>
    <row r="910" spans="1:9" s="56" customFormat="1" ht="12.75" customHeight="1" thickBot="1">
      <c r="A910" s="555" t="s">
        <v>26</v>
      </c>
      <c r="B910" s="556" t="s">
        <v>52</v>
      </c>
      <c r="C910" s="718" t="s">
        <v>36</v>
      </c>
      <c r="D910" s="719"/>
      <c r="E910" s="557" t="s">
        <v>25</v>
      </c>
      <c r="F910" s="556" t="s">
        <v>60</v>
      </c>
      <c r="G910" s="353" t="s">
        <v>61</v>
      </c>
      <c r="H910" s="353" t="s">
        <v>62</v>
      </c>
      <c r="I910" s="356" t="s">
        <v>66</v>
      </c>
    </row>
    <row r="911" spans="1:10" s="56" customFormat="1" ht="12.75">
      <c r="A911" s="537">
        <v>855</v>
      </c>
      <c r="B911" s="281"/>
      <c r="C911" s="281"/>
      <c r="D911" s="282"/>
      <c r="E911" s="538" t="s">
        <v>214</v>
      </c>
      <c r="F911" s="467">
        <f>SUM(F912,F927,F946,F952,F971,F995,F1003,F999,)</f>
        <v>39880851.29</v>
      </c>
      <c r="G911" s="467">
        <f>SUM(G912,G927,G946,G952,G971,G995,G1003,G999,)</f>
        <v>39619852.86000001</v>
      </c>
      <c r="H911" s="516">
        <f t="shared" si="39"/>
        <v>99.34555451662227</v>
      </c>
      <c r="I911" s="574">
        <f>SUM(I912,I927,I946,I952,I971,I995,I1003,I999,)</f>
        <v>130987.76999999999</v>
      </c>
      <c r="J911" s="55"/>
    </row>
    <row r="912" spans="1:13" s="56" customFormat="1" ht="12.75">
      <c r="A912" s="14"/>
      <c r="B912" s="539">
        <v>85501</v>
      </c>
      <c r="C912" s="1"/>
      <c r="D912" s="4"/>
      <c r="E912" s="540" t="s">
        <v>220</v>
      </c>
      <c r="F912" s="541">
        <f>SUM(F913)</f>
        <v>28686608</v>
      </c>
      <c r="G912" s="541">
        <f>SUM(G913)</f>
        <v>28652881.64</v>
      </c>
      <c r="H912" s="542">
        <f t="shared" si="39"/>
        <v>99.88243169077361</v>
      </c>
      <c r="I912" s="27">
        <f>SUM(I913)</f>
        <v>13795</v>
      </c>
      <c r="J912" s="55"/>
      <c r="K912" s="338" t="s">
        <v>59</v>
      </c>
      <c r="M912" s="610">
        <f>SUM(G913)</f>
        <v>28652881.64</v>
      </c>
    </row>
    <row r="913" spans="1:13" s="55" customFormat="1" ht="51">
      <c r="A913" s="28"/>
      <c r="B913" s="80"/>
      <c r="C913" s="30"/>
      <c r="D913" s="29"/>
      <c r="E913" s="358" t="s">
        <v>330</v>
      </c>
      <c r="F913" s="126">
        <f>SUM(F915:F926)</f>
        <v>28686608</v>
      </c>
      <c r="G913" s="126">
        <f>SUM(G915:G926)</f>
        <v>28652881.64</v>
      </c>
      <c r="H913" s="337">
        <f t="shared" si="39"/>
        <v>99.88243169077361</v>
      </c>
      <c r="I913" s="180">
        <f>SUM(I915:I926)</f>
        <v>13795</v>
      </c>
      <c r="M913" s="55">
        <v>-8747681.2</v>
      </c>
    </row>
    <row r="914" spans="1:13" s="55" customFormat="1" ht="12.75">
      <c r="A914" s="28"/>
      <c r="B914" s="60"/>
      <c r="C914" s="95"/>
      <c r="D914" s="95"/>
      <c r="E914" s="543" t="s">
        <v>147</v>
      </c>
      <c r="F914" s="364"/>
      <c r="G914" s="109"/>
      <c r="H914" s="337" t="s">
        <v>59</v>
      </c>
      <c r="I914" s="109"/>
      <c r="M914" s="713">
        <f>SUM(M912:M913)</f>
        <v>19905200.44</v>
      </c>
    </row>
    <row r="915" spans="1:9" s="55" customFormat="1" ht="76.5">
      <c r="A915" s="28"/>
      <c r="B915" s="367"/>
      <c r="C915" s="95"/>
      <c r="D915" s="549">
        <v>2910</v>
      </c>
      <c r="E915" s="543" t="s">
        <v>222</v>
      </c>
      <c r="F915" s="550">
        <v>39500</v>
      </c>
      <c r="G915" s="109">
        <v>10688.8</v>
      </c>
      <c r="H915" s="337">
        <f>G915*100/F915</f>
        <v>27.06025316455696</v>
      </c>
      <c r="I915" s="109">
        <v>0</v>
      </c>
    </row>
    <row r="916" spans="1:9" s="55" customFormat="1" ht="12.75">
      <c r="A916" s="28"/>
      <c r="B916" s="28"/>
      <c r="C916" s="29"/>
      <c r="D916" s="544">
        <v>3110</v>
      </c>
      <c r="E916" s="172" t="s">
        <v>195</v>
      </c>
      <c r="F916" s="137">
        <v>28424359</v>
      </c>
      <c r="G916" s="109">
        <v>28423857.2</v>
      </c>
      <c r="H916" s="337">
        <f aca="true" t="shared" si="40" ref="H916:H926">G916*100/F916</f>
        <v>99.99823461278406</v>
      </c>
      <c r="I916" s="109">
        <v>0</v>
      </c>
    </row>
    <row r="917" spans="1:9" s="55" customFormat="1" ht="12.75">
      <c r="A917" s="28"/>
      <c r="B917" s="28"/>
      <c r="C917" s="29"/>
      <c r="D917" s="544">
        <v>4010</v>
      </c>
      <c r="E917" s="172" t="s">
        <v>165</v>
      </c>
      <c r="F917" s="144">
        <v>134525</v>
      </c>
      <c r="G917" s="109">
        <v>134516.68</v>
      </c>
      <c r="H917" s="337">
        <f t="shared" si="40"/>
        <v>99.993815275971</v>
      </c>
      <c r="I917" s="109">
        <v>0</v>
      </c>
    </row>
    <row r="918" spans="1:9" s="55" customFormat="1" ht="12.75">
      <c r="A918" s="28"/>
      <c r="B918" s="367"/>
      <c r="C918" s="29"/>
      <c r="D918" s="544">
        <v>4040</v>
      </c>
      <c r="E918" s="172" t="s">
        <v>173</v>
      </c>
      <c r="F918" s="145">
        <v>10104</v>
      </c>
      <c r="G918" s="109">
        <v>10103.89</v>
      </c>
      <c r="H918" s="337">
        <f t="shared" si="40"/>
        <v>99.99891132224862</v>
      </c>
      <c r="I918" s="109">
        <v>11440.9</v>
      </c>
    </row>
    <row r="919" spans="1:9" s="55" customFormat="1" ht="12.75">
      <c r="A919" s="28"/>
      <c r="B919" s="28"/>
      <c r="C919" s="29"/>
      <c r="D919" s="544">
        <v>4110</v>
      </c>
      <c r="E919" s="172" t="s">
        <v>166</v>
      </c>
      <c r="F919" s="144">
        <v>24411</v>
      </c>
      <c r="G919" s="109">
        <v>24020.53</v>
      </c>
      <c r="H919" s="337">
        <f t="shared" si="40"/>
        <v>98.40043423046987</v>
      </c>
      <c r="I919" s="109">
        <v>1970.12</v>
      </c>
    </row>
    <row r="920" spans="1:9" s="55" customFormat="1" ht="12.75">
      <c r="A920" s="28"/>
      <c r="B920" s="28"/>
      <c r="C920" s="29"/>
      <c r="D920" s="544">
        <v>4120</v>
      </c>
      <c r="E920" s="172" t="s">
        <v>167</v>
      </c>
      <c r="F920" s="145">
        <v>2798</v>
      </c>
      <c r="G920" s="109">
        <v>2783.55</v>
      </c>
      <c r="H920" s="339">
        <f t="shared" si="40"/>
        <v>99.48355968548964</v>
      </c>
      <c r="I920" s="109">
        <v>257.58</v>
      </c>
    </row>
    <row r="921" spans="1:9" s="55" customFormat="1" ht="12.75">
      <c r="A921" s="28"/>
      <c r="B921" s="28"/>
      <c r="C921" s="95"/>
      <c r="D921" s="544">
        <v>4210</v>
      </c>
      <c r="E921" s="172" t="s">
        <v>112</v>
      </c>
      <c r="F921" s="435">
        <v>2557</v>
      </c>
      <c r="G921" s="109">
        <v>2555.72</v>
      </c>
      <c r="H921" s="337">
        <f t="shared" si="40"/>
        <v>99.94994133750488</v>
      </c>
      <c r="I921" s="109">
        <v>0</v>
      </c>
    </row>
    <row r="922" spans="1:9" s="55" customFormat="1" ht="12.75">
      <c r="A922" s="28"/>
      <c r="B922" s="367"/>
      <c r="C922" s="29"/>
      <c r="D922" s="544">
        <v>4260</v>
      </c>
      <c r="E922" s="172" t="s">
        <v>215</v>
      </c>
      <c r="F922" s="435">
        <v>2470</v>
      </c>
      <c r="G922" s="109">
        <v>2464.88</v>
      </c>
      <c r="H922" s="337">
        <f t="shared" si="40"/>
        <v>99.79271255060729</v>
      </c>
      <c r="I922" s="109">
        <v>0</v>
      </c>
    </row>
    <row r="923" spans="1:9" s="55" customFormat="1" ht="12.75">
      <c r="A923" s="28"/>
      <c r="B923" s="367"/>
      <c r="C923" s="29"/>
      <c r="D923" s="544">
        <v>4300</v>
      </c>
      <c r="E923" s="172" t="s">
        <v>115</v>
      </c>
      <c r="F923" s="435">
        <v>32320</v>
      </c>
      <c r="G923" s="109">
        <v>32209.86</v>
      </c>
      <c r="H923" s="337">
        <f t="shared" si="40"/>
        <v>99.6592202970297</v>
      </c>
      <c r="I923" s="109">
        <v>126.4</v>
      </c>
    </row>
    <row r="924" spans="1:9" s="55" customFormat="1" ht="12.75">
      <c r="A924" s="28"/>
      <c r="B924" s="367"/>
      <c r="C924" s="29"/>
      <c r="D924" s="544">
        <v>4360</v>
      </c>
      <c r="E924" s="172" t="s">
        <v>153</v>
      </c>
      <c r="F924" s="435">
        <v>750</v>
      </c>
      <c r="G924" s="109">
        <v>743.52</v>
      </c>
      <c r="H924" s="337">
        <f t="shared" si="40"/>
        <v>99.136</v>
      </c>
      <c r="I924" s="109">
        <v>0</v>
      </c>
    </row>
    <row r="925" spans="1:9" s="551" customFormat="1" ht="12.75">
      <c r="A925" s="28"/>
      <c r="B925" s="367"/>
      <c r="C925" s="29"/>
      <c r="D925" s="544">
        <v>4440</v>
      </c>
      <c r="E925" s="172" t="s">
        <v>121</v>
      </c>
      <c r="F925" s="435">
        <v>5814</v>
      </c>
      <c r="G925" s="109">
        <v>5814</v>
      </c>
      <c r="H925" s="337">
        <f t="shared" si="40"/>
        <v>100</v>
      </c>
      <c r="I925" s="109">
        <v>0</v>
      </c>
    </row>
    <row r="926" spans="1:9" s="551" customFormat="1" ht="12.75">
      <c r="A926" s="28"/>
      <c r="B926" s="351"/>
      <c r="C926" s="703"/>
      <c r="D926" s="554">
        <v>4580</v>
      </c>
      <c r="E926" s="543" t="s">
        <v>140</v>
      </c>
      <c r="F926" s="553">
        <v>7000</v>
      </c>
      <c r="G926" s="109">
        <v>3123.01</v>
      </c>
      <c r="H926" s="337">
        <f t="shared" si="40"/>
        <v>44.61442857142857</v>
      </c>
      <c r="I926" s="109">
        <v>0</v>
      </c>
    </row>
    <row r="927" spans="1:11" s="55" customFormat="1" ht="39" customHeight="1">
      <c r="A927" s="13"/>
      <c r="B927" s="539">
        <v>85502</v>
      </c>
      <c r="C927" s="6"/>
      <c r="D927" s="7"/>
      <c r="E927" s="545" t="s">
        <v>219</v>
      </c>
      <c r="F927" s="546">
        <f>SUM(F929)</f>
        <v>8428403</v>
      </c>
      <c r="G927" s="546">
        <f>SUM(G929)</f>
        <v>8324377.1</v>
      </c>
      <c r="H927" s="480">
        <f>G927*100/F927</f>
        <v>98.76576974309368</v>
      </c>
      <c r="I927" s="547">
        <f>SUM(I929)</f>
        <v>15245.34</v>
      </c>
      <c r="K927" s="714" t="s">
        <v>59</v>
      </c>
    </row>
    <row r="928" spans="1:11" s="55" customFormat="1" ht="12.75">
      <c r="A928" s="13"/>
      <c r="B928" s="9"/>
      <c r="C928" s="8"/>
      <c r="D928" s="9"/>
      <c r="E928" s="548" t="s">
        <v>221</v>
      </c>
      <c r="F928" s="8"/>
      <c r="G928" s="460"/>
      <c r="H928" s="23" t="s">
        <v>59</v>
      </c>
      <c r="I928" s="118"/>
      <c r="K928" s="714" t="s">
        <v>59</v>
      </c>
    </row>
    <row r="929" spans="1:13" s="55" customFormat="1" ht="38.25">
      <c r="A929" s="28"/>
      <c r="B929" s="329"/>
      <c r="C929" s="30"/>
      <c r="D929" s="29"/>
      <c r="E929" s="358" t="s">
        <v>331</v>
      </c>
      <c r="F929" s="126">
        <f>SUM(F934:F945)</f>
        <v>8428403</v>
      </c>
      <c r="G929" s="126">
        <f>SUM(G934:G945)</f>
        <v>8324377.1</v>
      </c>
      <c r="H929" s="337">
        <f>G929*100/F929</f>
        <v>98.76576974309368</v>
      </c>
      <c r="I929" s="180">
        <f>SUM(I934:I936,I937:I951)</f>
        <v>15245.34</v>
      </c>
      <c r="M929" s="713">
        <f>SUM(G929)</f>
        <v>8324377.1</v>
      </c>
    </row>
    <row r="930" spans="1:9" s="56" customFormat="1" ht="12.75">
      <c r="A930" s="496"/>
      <c r="B930" s="439"/>
      <c r="C930" s="95"/>
      <c r="D930" s="95"/>
      <c r="E930" s="543" t="s">
        <v>147</v>
      </c>
      <c r="F930" s="364"/>
      <c r="G930" s="109"/>
      <c r="H930" s="337" t="s">
        <v>59</v>
      </c>
      <c r="I930" s="109"/>
    </row>
    <row r="931" spans="1:9" s="5" customFormat="1" ht="35.25" customHeight="1">
      <c r="A931" s="561" t="s">
        <v>56</v>
      </c>
      <c r="B931" s="562">
        <v>37</v>
      </c>
      <c r="C931" s="55"/>
      <c r="D931" s="55"/>
      <c r="E931" s="78"/>
      <c r="F931" s="55"/>
      <c r="G931" s="77"/>
      <c r="H931" s="79" t="s">
        <v>59</v>
      </c>
      <c r="I931" s="77" t="s">
        <v>59</v>
      </c>
    </row>
    <row r="932" spans="1:13" s="56" customFormat="1" ht="13.5" thickBot="1">
      <c r="A932" s="561"/>
      <c r="B932" s="562"/>
      <c r="C932" s="55"/>
      <c r="D932" s="55"/>
      <c r="E932" s="78"/>
      <c r="F932" s="55"/>
      <c r="G932" s="77"/>
      <c r="H932" s="79"/>
      <c r="I932" s="77"/>
      <c r="K932" s="565">
        <f>SUM(F975:F994)</f>
        <v>1411043</v>
      </c>
      <c r="L932" s="338">
        <f>SUM(G975:G994)</f>
        <v>1320926.14</v>
      </c>
      <c r="M932" s="338">
        <f>SUM(I975:I994)</f>
        <v>91065.35999999999</v>
      </c>
    </row>
    <row r="933" spans="1:9" s="56" customFormat="1" ht="12.75" customHeight="1" thickBot="1">
      <c r="A933" s="555" t="s">
        <v>26</v>
      </c>
      <c r="B933" s="556" t="s">
        <v>52</v>
      </c>
      <c r="C933" s="718" t="s">
        <v>36</v>
      </c>
      <c r="D933" s="719"/>
      <c r="E933" s="557" t="s">
        <v>25</v>
      </c>
      <c r="F933" s="556" t="s">
        <v>60</v>
      </c>
      <c r="G933" s="353" t="s">
        <v>61</v>
      </c>
      <c r="H933" s="353" t="s">
        <v>62</v>
      </c>
      <c r="I933" s="356" t="s">
        <v>66</v>
      </c>
    </row>
    <row r="934" spans="1:9" s="56" customFormat="1" ht="76.5">
      <c r="A934" s="28"/>
      <c r="B934" s="367"/>
      <c r="C934" s="95"/>
      <c r="D934" s="549">
        <v>2910</v>
      </c>
      <c r="E934" s="543" t="s">
        <v>216</v>
      </c>
      <c r="F934" s="550">
        <v>41894</v>
      </c>
      <c r="G934" s="109">
        <v>39540.31</v>
      </c>
      <c r="H934" s="337">
        <f>G934*100/F934</f>
        <v>94.38179691602616</v>
      </c>
      <c r="I934" s="109">
        <v>0</v>
      </c>
    </row>
    <row r="935" spans="1:9" s="56" customFormat="1" ht="12.75">
      <c r="A935" s="28"/>
      <c r="B935" s="367"/>
      <c r="C935" s="29"/>
      <c r="D935" s="544">
        <v>3110</v>
      </c>
      <c r="E935" s="172" t="s">
        <v>195</v>
      </c>
      <c r="F935" s="137">
        <v>7825278</v>
      </c>
      <c r="G935" s="109">
        <v>7733615.6</v>
      </c>
      <c r="H935" s="337">
        <f aca="true" t="shared" si="41" ref="H935:H941">G935*100/F935</f>
        <v>98.82863714234817</v>
      </c>
      <c r="I935" s="109">
        <v>0</v>
      </c>
    </row>
    <row r="936" spans="1:10" s="56" customFormat="1" ht="12.75">
      <c r="A936" s="28"/>
      <c r="B936" s="28"/>
      <c r="C936" s="29"/>
      <c r="D936" s="544">
        <v>4010</v>
      </c>
      <c r="E936" s="172" t="s">
        <v>165</v>
      </c>
      <c r="F936" s="144">
        <v>149262</v>
      </c>
      <c r="G936" s="109">
        <v>149045.51</v>
      </c>
      <c r="H936" s="337">
        <f t="shared" si="41"/>
        <v>99.85495973523066</v>
      </c>
      <c r="I936" s="109">
        <v>0</v>
      </c>
      <c r="J936" s="55"/>
    </row>
    <row r="937" spans="1:10" s="56" customFormat="1" ht="12.75">
      <c r="A937" s="28"/>
      <c r="B937" s="367"/>
      <c r="C937" s="29"/>
      <c r="D937" s="544">
        <v>4040</v>
      </c>
      <c r="E937" s="172" t="s">
        <v>173</v>
      </c>
      <c r="F937" s="145">
        <v>10563</v>
      </c>
      <c r="G937" s="109">
        <v>10562.13</v>
      </c>
      <c r="H937" s="337">
        <f t="shared" si="41"/>
        <v>99.99176370349332</v>
      </c>
      <c r="I937" s="109">
        <v>10024.1</v>
      </c>
      <c r="J937" s="55"/>
    </row>
    <row r="938" spans="1:10" s="56" customFormat="1" ht="12.75">
      <c r="A938" s="28"/>
      <c r="B938" s="28"/>
      <c r="C938" s="29"/>
      <c r="D938" s="544">
        <v>4110</v>
      </c>
      <c r="E938" s="172" t="s">
        <v>166</v>
      </c>
      <c r="F938" s="144">
        <v>329754</v>
      </c>
      <c r="G938" s="109">
        <v>326934.69</v>
      </c>
      <c r="H938" s="337">
        <f t="shared" si="41"/>
        <v>99.145026292327</v>
      </c>
      <c r="I938" s="109">
        <v>1726.15</v>
      </c>
      <c r="J938" s="55"/>
    </row>
    <row r="939" spans="1:10" s="56" customFormat="1" ht="12.75">
      <c r="A939" s="28"/>
      <c r="B939" s="28"/>
      <c r="C939" s="29"/>
      <c r="D939" s="544">
        <v>4120</v>
      </c>
      <c r="E939" s="172" t="s">
        <v>167</v>
      </c>
      <c r="F939" s="145">
        <v>2361</v>
      </c>
      <c r="G939" s="109">
        <v>1944.75</v>
      </c>
      <c r="H939" s="339">
        <f t="shared" si="41"/>
        <v>82.3697585768742</v>
      </c>
      <c r="I939" s="109">
        <v>137.3</v>
      </c>
      <c r="J939" s="55"/>
    </row>
    <row r="940" spans="1:10" s="56" customFormat="1" ht="12.75">
      <c r="A940" s="28"/>
      <c r="B940" s="28"/>
      <c r="C940" s="29"/>
      <c r="D940" s="544">
        <v>4210</v>
      </c>
      <c r="E940" s="172" t="s">
        <v>112</v>
      </c>
      <c r="F940" s="435">
        <v>7880</v>
      </c>
      <c r="G940" s="109">
        <v>7748.09</v>
      </c>
      <c r="H940" s="337">
        <f t="shared" si="41"/>
        <v>98.3260152284264</v>
      </c>
      <c r="I940" s="109">
        <v>0</v>
      </c>
      <c r="J940" s="55"/>
    </row>
    <row r="941" spans="1:10" s="56" customFormat="1" ht="12.75">
      <c r="A941" s="28"/>
      <c r="B941" s="28"/>
      <c r="C941" s="29"/>
      <c r="D941" s="544">
        <v>4260</v>
      </c>
      <c r="E941" s="172" t="s">
        <v>215</v>
      </c>
      <c r="F941" s="435">
        <v>1943</v>
      </c>
      <c r="G941" s="109">
        <v>1943</v>
      </c>
      <c r="H941" s="337">
        <f t="shared" si="41"/>
        <v>100</v>
      </c>
      <c r="I941" s="109">
        <v>286.79</v>
      </c>
      <c r="J941" s="55"/>
    </row>
    <row r="942" spans="1:10" s="56" customFormat="1" ht="12.75">
      <c r="A942" s="28"/>
      <c r="B942" s="367"/>
      <c r="C942" s="29"/>
      <c r="D942" s="544">
        <v>4300</v>
      </c>
      <c r="E942" s="172" t="s">
        <v>115</v>
      </c>
      <c r="F942" s="435">
        <v>42567</v>
      </c>
      <c r="G942" s="109">
        <v>40978.86</v>
      </c>
      <c r="H942" s="337">
        <f aca="true" t="shared" si="42" ref="H942:H947">G942*100/F942</f>
        <v>96.26908168299387</v>
      </c>
      <c r="I942" s="109">
        <v>3071</v>
      </c>
      <c r="J942" s="55"/>
    </row>
    <row r="943" spans="1:10" s="56" customFormat="1" ht="12.75">
      <c r="A943" s="28"/>
      <c r="B943" s="367"/>
      <c r="C943" s="29"/>
      <c r="D943" s="544">
        <v>4360</v>
      </c>
      <c r="E943" s="172" t="s">
        <v>153</v>
      </c>
      <c r="F943" s="435">
        <v>1700</v>
      </c>
      <c r="G943" s="109">
        <v>1646.84</v>
      </c>
      <c r="H943" s="337">
        <f t="shared" si="42"/>
        <v>96.87294117647059</v>
      </c>
      <c r="I943" s="109">
        <v>0</v>
      </c>
      <c r="J943" s="55"/>
    </row>
    <row r="944" spans="1:10" s="552" customFormat="1" ht="12.75">
      <c r="A944" s="28"/>
      <c r="B944" s="367"/>
      <c r="C944" s="29"/>
      <c r="D944" s="544">
        <v>4440</v>
      </c>
      <c r="E944" s="172" t="s">
        <v>121</v>
      </c>
      <c r="F944" s="435">
        <v>6201</v>
      </c>
      <c r="G944" s="109">
        <v>6201</v>
      </c>
      <c r="H944" s="337">
        <f t="shared" si="42"/>
        <v>100</v>
      </c>
      <c r="I944" s="109">
        <v>0</v>
      </c>
      <c r="J944" s="551"/>
    </row>
    <row r="945" spans="1:10" s="552" customFormat="1" ht="12.75">
      <c r="A945" s="28"/>
      <c r="B945" s="351"/>
      <c r="C945" s="95"/>
      <c r="D945" s="554">
        <v>4580</v>
      </c>
      <c r="E945" s="543" t="s">
        <v>140</v>
      </c>
      <c r="F945" s="553">
        <v>9000</v>
      </c>
      <c r="G945" s="109">
        <v>4216.32</v>
      </c>
      <c r="H945" s="337">
        <f t="shared" si="42"/>
        <v>46.848</v>
      </c>
      <c r="I945" s="109">
        <v>0</v>
      </c>
      <c r="J945" s="551"/>
    </row>
    <row r="946" spans="1:11" s="56" customFormat="1" ht="12.75">
      <c r="A946" s="13"/>
      <c r="B946" s="563">
        <v>85503</v>
      </c>
      <c r="C946" s="8"/>
      <c r="D946" s="9"/>
      <c r="E946" s="548" t="s">
        <v>241</v>
      </c>
      <c r="F946" s="463">
        <f>SUM(F947)</f>
        <v>900</v>
      </c>
      <c r="G946" s="463">
        <f>SUM(G947)</f>
        <v>757.9300000000001</v>
      </c>
      <c r="H946" s="336">
        <f t="shared" si="42"/>
        <v>84.21444444444444</v>
      </c>
      <c r="I946" s="58">
        <f>SUM(I947)</f>
        <v>0</v>
      </c>
      <c r="K946" s="338" t="s">
        <v>59</v>
      </c>
    </row>
    <row r="947" spans="1:9" s="56" customFormat="1" ht="12.75">
      <c r="A947" s="28"/>
      <c r="B947" s="80"/>
      <c r="C947" s="30"/>
      <c r="D947" s="29"/>
      <c r="E947" s="172" t="s">
        <v>223</v>
      </c>
      <c r="F947" s="126">
        <f>SUM(F949:F951)</f>
        <v>900</v>
      </c>
      <c r="G947" s="126">
        <f>SUM(G949:G951)</f>
        <v>757.9300000000001</v>
      </c>
      <c r="H947" s="337">
        <f t="shared" si="42"/>
        <v>84.21444444444444</v>
      </c>
      <c r="I947" s="109">
        <f>SUM(I949:I951)</f>
        <v>0</v>
      </c>
    </row>
    <row r="948" spans="1:10" s="56" customFormat="1" ht="12.75">
      <c r="A948" s="28"/>
      <c r="B948" s="204"/>
      <c r="C948" s="95"/>
      <c r="D948" s="95"/>
      <c r="E948" s="543" t="s">
        <v>63</v>
      </c>
      <c r="F948" s="364"/>
      <c r="G948" s="109"/>
      <c r="H948" s="337" t="s">
        <v>59</v>
      </c>
      <c r="I948" s="109"/>
      <c r="J948" s="55"/>
    </row>
    <row r="949" spans="1:10" s="56" customFormat="1" ht="12.75">
      <c r="A949" s="28"/>
      <c r="B949" s="367"/>
      <c r="C949" s="29"/>
      <c r="D949" s="544">
        <v>4010</v>
      </c>
      <c r="E949" s="172" t="s">
        <v>165</v>
      </c>
      <c r="F949" s="144">
        <v>752.07</v>
      </c>
      <c r="G949" s="109">
        <v>633.36</v>
      </c>
      <c r="H949" s="337">
        <f>G949*100/F949</f>
        <v>84.21556504048824</v>
      </c>
      <c r="I949" s="109">
        <v>0</v>
      </c>
      <c r="J949" s="55"/>
    </row>
    <row r="950" spans="1:10" s="56" customFormat="1" ht="12.75">
      <c r="A950" s="28"/>
      <c r="B950" s="367"/>
      <c r="C950" s="29"/>
      <c r="D950" s="544">
        <v>4110</v>
      </c>
      <c r="E950" s="172" t="s">
        <v>166</v>
      </c>
      <c r="F950" s="144">
        <v>129.51</v>
      </c>
      <c r="G950" s="109">
        <v>109.06</v>
      </c>
      <c r="H950" s="337">
        <f>G950*100/F950</f>
        <v>84.20971353563432</v>
      </c>
      <c r="I950" s="109">
        <v>0</v>
      </c>
      <c r="J950" s="55"/>
    </row>
    <row r="951" spans="1:10" s="56" customFormat="1" ht="12.75">
      <c r="A951" s="28"/>
      <c r="B951" s="351"/>
      <c r="C951" s="29"/>
      <c r="D951" s="544">
        <v>4120</v>
      </c>
      <c r="E951" s="172" t="s">
        <v>167</v>
      </c>
      <c r="F951" s="145">
        <v>18.42</v>
      </c>
      <c r="G951" s="109">
        <v>15.51</v>
      </c>
      <c r="H951" s="339">
        <f>G951*100/F951</f>
        <v>84.20195439739413</v>
      </c>
      <c r="I951" s="109">
        <v>0</v>
      </c>
      <c r="J951" s="55"/>
    </row>
    <row r="952" spans="1:9" s="56" customFormat="1" ht="12.75">
      <c r="A952" s="13"/>
      <c r="B952" s="539">
        <v>85504</v>
      </c>
      <c r="C952" s="6"/>
      <c r="D952" s="7"/>
      <c r="E952" s="558" t="s">
        <v>242</v>
      </c>
      <c r="F952" s="559">
        <f>SUM(F953)</f>
        <v>1147989.29</v>
      </c>
      <c r="G952" s="560">
        <f>SUM(G953)</f>
        <v>1123933.5999999999</v>
      </c>
      <c r="H952" s="542">
        <f>G952*100/F952</f>
        <v>97.90453707107318</v>
      </c>
      <c r="I952" s="27">
        <f>SUM(I953)</f>
        <v>10882.07</v>
      </c>
    </row>
    <row r="953" spans="1:13" s="56" customFormat="1" ht="51">
      <c r="A953" s="28"/>
      <c r="B953" s="80"/>
      <c r="C953" s="30"/>
      <c r="D953" s="29"/>
      <c r="E953" s="358" t="s">
        <v>332</v>
      </c>
      <c r="F953" s="126">
        <f>SUM(F955:F970)</f>
        <v>1147989.29</v>
      </c>
      <c r="G953" s="126">
        <f>SUM(G955:G970)</f>
        <v>1123933.5999999999</v>
      </c>
      <c r="H953" s="337">
        <f>G953*100/F953</f>
        <v>97.90453707107318</v>
      </c>
      <c r="I953" s="180">
        <f>SUM(I955:I970)</f>
        <v>10882.07</v>
      </c>
      <c r="M953" s="610">
        <f>SUM(G953)</f>
        <v>1123933.5999999999</v>
      </c>
    </row>
    <row r="954" spans="1:13" s="552" customFormat="1" ht="12.75">
      <c r="A954" s="59"/>
      <c r="B954" s="60"/>
      <c r="C954" s="95"/>
      <c r="D954" s="95"/>
      <c r="E954" s="543" t="s">
        <v>63</v>
      </c>
      <c r="F954" s="364" t="s">
        <v>59</v>
      </c>
      <c r="G954" s="109"/>
      <c r="H954" s="337" t="s">
        <v>59</v>
      </c>
      <c r="I954" s="109"/>
      <c r="J954" s="551"/>
      <c r="M954" s="552" t="e">
        <f>-E953</f>
        <v>#VALUE!</v>
      </c>
    </row>
    <row r="955" spans="1:9" s="56" customFormat="1" ht="12.75">
      <c r="A955" s="28"/>
      <c r="B955" s="367"/>
      <c r="C955" s="29"/>
      <c r="D955" s="544">
        <v>3110</v>
      </c>
      <c r="E955" s="172" t="s">
        <v>195</v>
      </c>
      <c r="F955" s="137">
        <v>947700</v>
      </c>
      <c r="G955" s="109">
        <v>928500</v>
      </c>
      <c r="H955" s="337">
        <f>G955*100/F955</f>
        <v>97.97404241848686</v>
      </c>
      <c r="I955" s="109">
        <v>0</v>
      </c>
    </row>
    <row r="956" spans="1:9" s="56" customFormat="1" ht="12.75">
      <c r="A956" s="28"/>
      <c r="B956" s="367"/>
      <c r="C956" s="29"/>
      <c r="D956" s="544">
        <v>4010</v>
      </c>
      <c r="E956" s="172" t="s">
        <v>165</v>
      </c>
      <c r="F956" s="144">
        <v>113229</v>
      </c>
      <c r="G956" s="109">
        <v>113229</v>
      </c>
      <c r="H956" s="337">
        <f aca="true" t="shared" si="43" ref="H956:H966">G956*100/F956</f>
        <v>100</v>
      </c>
      <c r="I956" s="109">
        <v>0</v>
      </c>
    </row>
    <row r="957" spans="1:10" s="56" customFormat="1" ht="12.75">
      <c r="A957" s="59"/>
      <c r="B957" s="28"/>
      <c r="C957" s="29"/>
      <c r="D957" s="544">
        <v>4040</v>
      </c>
      <c r="E957" s="172" t="s">
        <v>173</v>
      </c>
      <c r="F957" s="144">
        <v>7005</v>
      </c>
      <c r="G957" s="109">
        <v>6988.41</v>
      </c>
      <c r="H957" s="337">
        <f t="shared" si="43"/>
        <v>99.76316916488223</v>
      </c>
      <c r="I957" s="109">
        <v>8948.04</v>
      </c>
      <c r="J957" s="55"/>
    </row>
    <row r="958" spans="1:9" s="5" customFormat="1" ht="12.75">
      <c r="A958" s="496"/>
      <c r="B958" s="351"/>
      <c r="C958" s="95"/>
      <c r="D958" s="544">
        <v>4110</v>
      </c>
      <c r="E958" s="172" t="s">
        <v>166</v>
      </c>
      <c r="F958" s="144">
        <v>25739</v>
      </c>
      <c r="G958" s="109">
        <v>25369.11</v>
      </c>
      <c r="H958" s="337">
        <f t="shared" si="43"/>
        <v>98.56292008236528</v>
      </c>
      <c r="I958" s="109">
        <v>1540.85</v>
      </c>
    </row>
    <row r="959" spans="1:9" s="5" customFormat="1" ht="18" customHeight="1">
      <c r="A959" s="561" t="s">
        <v>56</v>
      </c>
      <c r="B959" s="562">
        <v>38</v>
      </c>
      <c r="C959" s="55"/>
      <c r="D959" s="55"/>
      <c r="E959" s="78"/>
      <c r="F959" s="55"/>
      <c r="G959" s="77" t="s">
        <v>59</v>
      </c>
      <c r="H959" s="79" t="s">
        <v>59</v>
      </c>
      <c r="I959" s="77"/>
    </row>
    <row r="960" spans="1:13" s="56" customFormat="1" ht="13.5" thickBot="1">
      <c r="A960" s="561"/>
      <c r="B960" s="562"/>
      <c r="C960" s="55"/>
      <c r="D960" s="55"/>
      <c r="E960" s="78"/>
      <c r="F960" s="55"/>
      <c r="G960" s="77"/>
      <c r="H960" s="79"/>
      <c r="I960" s="77"/>
      <c r="K960" s="565">
        <f>SUM(F995:F1011)</f>
        <v>40366312.45999999</v>
      </c>
      <c r="L960" s="338">
        <f>SUM(G995:G1011)</f>
        <v>36566185.57</v>
      </c>
      <c r="M960" s="338">
        <f>SUM(I995:I1011)</f>
        <v>2110453.16</v>
      </c>
    </row>
    <row r="961" spans="1:9" s="56" customFormat="1" ht="13.5" thickBot="1">
      <c r="A961" s="555" t="s">
        <v>26</v>
      </c>
      <c r="B961" s="556" t="s">
        <v>52</v>
      </c>
      <c r="C961" s="718" t="s">
        <v>36</v>
      </c>
      <c r="D961" s="719"/>
      <c r="E961" s="557" t="s">
        <v>25</v>
      </c>
      <c r="F961" s="556" t="s">
        <v>60</v>
      </c>
      <c r="G961" s="353" t="s">
        <v>61</v>
      </c>
      <c r="H961" s="353" t="s">
        <v>62</v>
      </c>
      <c r="I961" s="356" t="s">
        <v>66</v>
      </c>
    </row>
    <row r="962" spans="1:10" s="56" customFormat="1" ht="12.75">
      <c r="A962" s="712"/>
      <c r="B962" s="28"/>
      <c r="C962" s="29"/>
      <c r="D962" s="544">
        <v>4120</v>
      </c>
      <c r="E962" s="172" t="s">
        <v>167</v>
      </c>
      <c r="F962" s="145">
        <v>3777</v>
      </c>
      <c r="G962" s="109">
        <v>3405.01</v>
      </c>
      <c r="H962" s="339">
        <f>G962*100/F962</f>
        <v>90.15117818374371</v>
      </c>
      <c r="I962" s="109">
        <v>219.22</v>
      </c>
      <c r="J962" s="55"/>
    </row>
    <row r="963" spans="1:10" s="56" customFormat="1" ht="25.5">
      <c r="A963" s="59"/>
      <c r="B963" s="28"/>
      <c r="C963" s="95"/>
      <c r="D963" s="554">
        <v>4170</v>
      </c>
      <c r="E963" s="172" t="s">
        <v>218</v>
      </c>
      <c r="F963" s="167">
        <v>24814</v>
      </c>
      <c r="G963" s="109">
        <v>23706</v>
      </c>
      <c r="H963" s="339">
        <f>G963*100/F963</f>
        <v>95.53477875392923</v>
      </c>
      <c r="I963" s="109">
        <v>0</v>
      </c>
      <c r="J963" s="55"/>
    </row>
    <row r="964" spans="1:9" s="5" customFormat="1" ht="12.75">
      <c r="A964" s="59"/>
      <c r="B964" s="28"/>
      <c r="C964" s="29"/>
      <c r="D964" s="544">
        <v>4210</v>
      </c>
      <c r="E964" s="172" t="s">
        <v>112</v>
      </c>
      <c r="F964" s="435">
        <v>5677.29</v>
      </c>
      <c r="G964" s="109">
        <v>5231.21</v>
      </c>
      <c r="H964" s="339">
        <f t="shared" si="43"/>
        <v>92.14273007015672</v>
      </c>
      <c r="I964" s="109">
        <v>0</v>
      </c>
    </row>
    <row r="965" spans="1:10" s="56" customFormat="1" ht="12.75">
      <c r="A965" s="28"/>
      <c r="B965" s="28"/>
      <c r="C965" s="29"/>
      <c r="D965" s="544">
        <v>4260</v>
      </c>
      <c r="E965" s="172" t="s">
        <v>215</v>
      </c>
      <c r="F965" s="435">
        <v>964</v>
      </c>
      <c r="G965" s="109">
        <v>964</v>
      </c>
      <c r="H965" s="337">
        <f t="shared" si="43"/>
        <v>100</v>
      </c>
      <c r="I965" s="109">
        <v>173.96</v>
      </c>
      <c r="J965" s="55"/>
    </row>
    <row r="966" spans="1:9" s="56" customFormat="1" ht="12.75">
      <c r="A966" s="59"/>
      <c r="B966" s="28"/>
      <c r="C966" s="29"/>
      <c r="D966" s="544">
        <v>4300</v>
      </c>
      <c r="E966" s="172" t="s">
        <v>115</v>
      </c>
      <c r="F966" s="435">
        <v>10080</v>
      </c>
      <c r="G966" s="109">
        <v>10033.48</v>
      </c>
      <c r="H966" s="339">
        <f t="shared" si="43"/>
        <v>99.53849206349206</v>
      </c>
      <c r="I966" s="109">
        <v>0</v>
      </c>
    </row>
    <row r="967" spans="1:10" s="56" customFormat="1" ht="12.75">
      <c r="A967" s="28"/>
      <c r="B967" s="367"/>
      <c r="C967" s="29"/>
      <c r="D967" s="544">
        <v>4360</v>
      </c>
      <c r="E967" s="172" t="s">
        <v>153</v>
      </c>
      <c r="F967" s="435">
        <v>1404</v>
      </c>
      <c r="G967" s="109">
        <v>856.38</v>
      </c>
      <c r="H967" s="337">
        <f aca="true" t="shared" si="44" ref="H967:H972">G967*100/F967</f>
        <v>60.995726495726494</v>
      </c>
      <c r="I967" s="109">
        <v>0</v>
      </c>
      <c r="J967" s="55"/>
    </row>
    <row r="968" spans="1:9" s="56" customFormat="1" ht="12.75">
      <c r="A968" s="28"/>
      <c r="B968" s="367"/>
      <c r="C968" s="29"/>
      <c r="D968" s="544">
        <v>4410</v>
      </c>
      <c r="E968" s="172" t="s">
        <v>118</v>
      </c>
      <c r="F968" s="435">
        <v>980</v>
      </c>
      <c r="G968" s="109">
        <v>0</v>
      </c>
      <c r="H968" s="337">
        <f t="shared" si="44"/>
        <v>0</v>
      </c>
      <c r="I968" s="109">
        <v>0</v>
      </c>
    </row>
    <row r="969" spans="1:9" s="56" customFormat="1" ht="12.75">
      <c r="A969" s="28"/>
      <c r="B969" s="367"/>
      <c r="C969" s="29"/>
      <c r="D969" s="544">
        <v>4440</v>
      </c>
      <c r="E969" s="172" t="s">
        <v>121</v>
      </c>
      <c r="F969" s="435">
        <v>5651</v>
      </c>
      <c r="G969" s="109">
        <v>5651</v>
      </c>
      <c r="H969" s="337">
        <f t="shared" si="44"/>
        <v>100</v>
      </c>
      <c r="I969" s="109">
        <v>0</v>
      </c>
    </row>
    <row r="970" spans="1:9" s="56" customFormat="1" ht="25.5">
      <c r="A970" s="28"/>
      <c r="B970" s="351"/>
      <c r="C970" s="29"/>
      <c r="D970" s="544">
        <v>4700</v>
      </c>
      <c r="E970" s="172" t="s">
        <v>137</v>
      </c>
      <c r="F970" s="173">
        <v>969</v>
      </c>
      <c r="G970" s="109">
        <v>0</v>
      </c>
      <c r="H970" s="339">
        <f t="shared" si="44"/>
        <v>0</v>
      </c>
      <c r="I970" s="109">
        <v>0</v>
      </c>
    </row>
    <row r="971" spans="1:11" s="56" customFormat="1" ht="12.75">
      <c r="A971" s="13"/>
      <c r="B971" s="563">
        <v>85505</v>
      </c>
      <c r="C971" s="2"/>
      <c r="D971" s="3"/>
      <c r="E971" s="564" t="s">
        <v>224</v>
      </c>
      <c r="F971" s="436">
        <f>SUM(F972)</f>
        <v>1414012</v>
      </c>
      <c r="G971" s="436">
        <f>SUM(G972)</f>
        <v>1323760.14</v>
      </c>
      <c r="H971" s="336">
        <f t="shared" si="44"/>
        <v>93.6173200793204</v>
      </c>
      <c r="I971" s="58">
        <f>SUM(I975:I994)</f>
        <v>91065.35999999999</v>
      </c>
      <c r="K971" s="338" t="s">
        <v>59</v>
      </c>
    </row>
    <row r="972" spans="1:9" s="56" customFormat="1" ht="38.25">
      <c r="A972" s="59"/>
      <c r="B972" s="121"/>
      <c r="C972" s="30"/>
      <c r="D972" s="29"/>
      <c r="E972" s="172" t="s">
        <v>217</v>
      </c>
      <c r="F972" s="126">
        <f>SUM(F974:F994)</f>
        <v>1414012</v>
      </c>
      <c r="G972" s="126">
        <f>SUM(G974:G994)</f>
        <v>1323760.14</v>
      </c>
      <c r="H972" s="337">
        <f t="shared" si="44"/>
        <v>93.6173200793204</v>
      </c>
      <c r="I972" s="578">
        <f>SUM(I974:I994)</f>
        <v>91065.35999999999</v>
      </c>
    </row>
    <row r="973" spans="1:10" s="56" customFormat="1" ht="12.75">
      <c r="A973" s="59"/>
      <c r="B973" s="60"/>
      <c r="C973" s="95"/>
      <c r="D973" s="95"/>
      <c r="E973" s="543" t="s">
        <v>63</v>
      </c>
      <c r="F973" s="364"/>
      <c r="G973" s="109"/>
      <c r="H973" s="337" t="s">
        <v>59</v>
      </c>
      <c r="I973" s="109"/>
      <c r="J973" s="55"/>
    </row>
    <row r="974" spans="1:9" s="129" customFormat="1" ht="12.75">
      <c r="A974" s="36"/>
      <c r="B974" s="81"/>
      <c r="C974" s="64"/>
      <c r="D974" s="72">
        <v>3020</v>
      </c>
      <c r="E974" s="31" t="s">
        <v>194</v>
      </c>
      <c r="F974" s="104">
        <v>2969</v>
      </c>
      <c r="G974" s="109">
        <v>2834</v>
      </c>
      <c r="H974" s="32">
        <f aca="true" t="shared" si="45" ref="H974:H982">G974*100/F974</f>
        <v>95.45301448299091</v>
      </c>
      <c r="I974" s="33">
        <v>0</v>
      </c>
    </row>
    <row r="975" spans="1:10" s="56" customFormat="1" ht="12.75">
      <c r="A975" s="28"/>
      <c r="B975" s="367"/>
      <c r="C975" s="29"/>
      <c r="D975" s="544">
        <v>4010</v>
      </c>
      <c r="E975" s="172" t="s">
        <v>165</v>
      </c>
      <c r="F975" s="137">
        <v>840116</v>
      </c>
      <c r="G975" s="180">
        <v>835665.69</v>
      </c>
      <c r="H975" s="337">
        <f t="shared" si="45"/>
        <v>99.4702743430669</v>
      </c>
      <c r="I975" s="180">
        <v>13036.26</v>
      </c>
      <c r="J975" s="55"/>
    </row>
    <row r="976" spans="1:10" s="56" customFormat="1" ht="12.75">
      <c r="A976" s="59"/>
      <c r="B976" s="28"/>
      <c r="C976" s="29"/>
      <c r="D976" s="544">
        <v>4040</v>
      </c>
      <c r="E976" s="172" t="s">
        <v>173</v>
      </c>
      <c r="F976" s="145">
        <v>70163</v>
      </c>
      <c r="G976" s="109">
        <v>70160.73</v>
      </c>
      <c r="H976" s="337">
        <f t="shared" si="45"/>
        <v>99.99676467653892</v>
      </c>
      <c r="I976" s="109">
        <v>55700.2</v>
      </c>
      <c r="J976" s="55"/>
    </row>
    <row r="977" spans="1:10" s="56" customFormat="1" ht="12.75">
      <c r="A977" s="28"/>
      <c r="B977" s="367"/>
      <c r="C977" s="29"/>
      <c r="D977" s="544">
        <v>4110</v>
      </c>
      <c r="E977" s="172" t="s">
        <v>166</v>
      </c>
      <c r="F977" s="140">
        <v>132359</v>
      </c>
      <c r="G977" s="109">
        <v>129468.01</v>
      </c>
      <c r="H977" s="337">
        <f t="shared" si="45"/>
        <v>97.81579643242998</v>
      </c>
      <c r="I977" s="109">
        <v>20007.92</v>
      </c>
      <c r="J977" s="55"/>
    </row>
    <row r="978" spans="1:10" s="56" customFormat="1" ht="12.75">
      <c r="A978" s="59"/>
      <c r="B978" s="28"/>
      <c r="C978" s="29"/>
      <c r="D978" s="544">
        <v>4120</v>
      </c>
      <c r="E978" s="172" t="s">
        <v>167</v>
      </c>
      <c r="F978" s="144">
        <v>17401</v>
      </c>
      <c r="G978" s="109">
        <v>16417.47</v>
      </c>
      <c r="H978" s="337">
        <f t="shared" si="45"/>
        <v>94.34785357163382</v>
      </c>
      <c r="I978" s="109">
        <v>2320.98</v>
      </c>
      <c r="J978" s="55"/>
    </row>
    <row r="979" spans="1:10" s="56" customFormat="1" ht="25.5">
      <c r="A979" s="59"/>
      <c r="B979" s="28"/>
      <c r="C979" s="95"/>
      <c r="D979" s="554">
        <v>4170</v>
      </c>
      <c r="E979" s="172" t="s">
        <v>218</v>
      </c>
      <c r="F979" s="167">
        <v>920</v>
      </c>
      <c r="G979" s="109">
        <v>919</v>
      </c>
      <c r="H979" s="339">
        <f t="shared" si="45"/>
        <v>99.8913043478261</v>
      </c>
      <c r="I979" s="109">
        <v>0</v>
      </c>
      <c r="J979" s="55"/>
    </row>
    <row r="980" spans="1:10" s="56" customFormat="1" ht="12.75">
      <c r="A980" s="28"/>
      <c r="B980" s="367"/>
      <c r="C980" s="29"/>
      <c r="D980" s="544">
        <v>4210</v>
      </c>
      <c r="E980" s="172" t="s">
        <v>112</v>
      </c>
      <c r="F980" s="435">
        <v>63860</v>
      </c>
      <c r="G980" s="109">
        <v>63350.54</v>
      </c>
      <c r="H980" s="337">
        <f t="shared" si="45"/>
        <v>99.20222361415597</v>
      </c>
      <c r="I980" s="109">
        <v>0</v>
      </c>
      <c r="J980" s="55"/>
    </row>
    <row r="981" spans="1:10" s="56" customFormat="1" ht="12.75">
      <c r="A981" s="28"/>
      <c r="B981" s="367"/>
      <c r="C981" s="29"/>
      <c r="D981" s="544">
        <v>4220</v>
      </c>
      <c r="E981" s="172" t="s">
        <v>129</v>
      </c>
      <c r="F981" s="435">
        <v>36115</v>
      </c>
      <c r="G981" s="109">
        <v>33678.11</v>
      </c>
      <c r="H981" s="337">
        <f t="shared" si="45"/>
        <v>93.25241589367299</v>
      </c>
      <c r="I981" s="109">
        <v>0</v>
      </c>
      <c r="J981" s="55"/>
    </row>
    <row r="982" spans="1:10" s="56" customFormat="1" ht="12.75">
      <c r="A982" s="28"/>
      <c r="B982" s="367"/>
      <c r="C982" s="29"/>
      <c r="D982" s="544">
        <v>4240</v>
      </c>
      <c r="E982" s="172" t="s">
        <v>127</v>
      </c>
      <c r="F982" s="435">
        <v>2538</v>
      </c>
      <c r="G982" s="109">
        <v>2411.99</v>
      </c>
      <c r="H982" s="337">
        <f t="shared" si="45"/>
        <v>95.03506698187549</v>
      </c>
      <c r="I982" s="109">
        <v>0</v>
      </c>
      <c r="J982" s="55"/>
    </row>
    <row r="983" spans="1:10" s="56" customFormat="1" ht="12.75">
      <c r="A983" s="59"/>
      <c r="B983" s="28"/>
      <c r="C983" s="29"/>
      <c r="D983" s="544">
        <v>4260</v>
      </c>
      <c r="E983" s="172" t="s">
        <v>215</v>
      </c>
      <c r="F983" s="435">
        <v>52300</v>
      </c>
      <c r="G983" s="109">
        <v>49141.6</v>
      </c>
      <c r="H983" s="337">
        <f aca="true" t="shared" si="46" ref="H983:H989">G983*100/F983</f>
        <v>93.96099426386233</v>
      </c>
      <c r="I983" s="109">
        <v>0</v>
      </c>
      <c r="J983" s="55"/>
    </row>
    <row r="984" spans="1:10" s="56" customFormat="1" ht="12.75">
      <c r="A984" s="59"/>
      <c r="B984" s="28"/>
      <c r="C984" s="29"/>
      <c r="D984" s="544">
        <v>4270</v>
      </c>
      <c r="E984" s="172" t="s">
        <v>113</v>
      </c>
      <c r="F984" s="435">
        <v>19583</v>
      </c>
      <c r="G984" s="109">
        <v>17323.4</v>
      </c>
      <c r="H984" s="337">
        <f t="shared" si="46"/>
        <v>88.46142061992546</v>
      </c>
      <c r="I984" s="109">
        <v>0</v>
      </c>
      <c r="J984" s="55"/>
    </row>
    <row r="985" spans="1:10" s="56" customFormat="1" ht="12.75">
      <c r="A985" s="59"/>
      <c r="B985" s="28"/>
      <c r="C985" s="29"/>
      <c r="D985" s="544">
        <v>4280</v>
      </c>
      <c r="E985" s="172" t="s">
        <v>114</v>
      </c>
      <c r="F985" s="435">
        <v>1700</v>
      </c>
      <c r="G985" s="109">
        <v>1139</v>
      </c>
      <c r="H985" s="337">
        <f t="shared" si="46"/>
        <v>67</v>
      </c>
      <c r="I985" s="109">
        <v>0</v>
      </c>
      <c r="J985" s="55"/>
    </row>
    <row r="986" spans="1:10" s="56" customFormat="1" ht="12.75">
      <c r="A986" s="59"/>
      <c r="B986" s="28"/>
      <c r="C986" s="29"/>
      <c r="D986" s="544">
        <v>4300</v>
      </c>
      <c r="E986" s="172" t="s">
        <v>115</v>
      </c>
      <c r="F986" s="435">
        <v>124150</v>
      </c>
      <c r="G986" s="109">
        <v>53276.9</v>
      </c>
      <c r="H986" s="337">
        <f t="shared" si="46"/>
        <v>42.91333064840918</v>
      </c>
      <c r="I986" s="109">
        <v>0</v>
      </c>
      <c r="J986" s="55"/>
    </row>
    <row r="987" spans="1:10" s="56" customFormat="1" ht="12.75">
      <c r="A987" s="59"/>
      <c r="B987" s="28"/>
      <c r="C987" s="29"/>
      <c r="D987" s="544">
        <v>4360</v>
      </c>
      <c r="E987" s="172" t="s">
        <v>153</v>
      </c>
      <c r="F987" s="435">
        <v>1710</v>
      </c>
      <c r="G987" s="109">
        <v>1701.7</v>
      </c>
      <c r="H987" s="337">
        <f t="shared" si="46"/>
        <v>99.51461988304094</v>
      </c>
      <c r="I987" s="109">
        <v>0</v>
      </c>
      <c r="J987" s="55"/>
    </row>
    <row r="988" spans="1:9" s="56" customFormat="1" ht="12.75">
      <c r="A988" s="59"/>
      <c r="B988" s="28"/>
      <c r="C988" s="29"/>
      <c r="D988" s="544">
        <v>4430</v>
      </c>
      <c r="E988" s="172" t="s">
        <v>120</v>
      </c>
      <c r="F988" s="435">
        <v>3733</v>
      </c>
      <c r="G988" s="109">
        <v>3733</v>
      </c>
      <c r="H988" s="337">
        <f t="shared" si="46"/>
        <v>100</v>
      </c>
      <c r="I988" s="109">
        <v>0</v>
      </c>
    </row>
    <row r="989" spans="1:9" s="56" customFormat="1" ht="12.75">
      <c r="A989" s="496"/>
      <c r="B989" s="351"/>
      <c r="C989" s="29"/>
      <c r="D989" s="544">
        <v>4440</v>
      </c>
      <c r="E989" s="172" t="s">
        <v>121</v>
      </c>
      <c r="F989" s="435">
        <v>37910</v>
      </c>
      <c r="G989" s="109">
        <v>37910</v>
      </c>
      <c r="H989" s="337">
        <f t="shared" si="46"/>
        <v>100</v>
      </c>
      <c r="I989" s="109">
        <v>0</v>
      </c>
    </row>
    <row r="990" spans="1:10" s="35" customFormat="1" ht="20.25" customHeight="1">
      <c r="A990" s="15" t="s">
        <v>56</v>
      </c>
      <c r="B990" s="16">
        <v>39</v>
      </c>
      <c r="C990" s="55"/>
      <c r="D990" s="55"/>
      <c r="E990" s="78"/>
      <c r="F990" s="55"/>
      <c r="G990" s="418"/>
      <c r="H990" s="79" t="s">
        <v>59</v>
      </c>
      <c r="I990" s="77"/>
      <c r="J990" s="34"/>
    </row>
    <row r="991" spans="1:9" s="5" customFormat="1" ht="13.5" thickBot="1">
      <c r="A991" s="15"/>
      <c r="B991" s="16"/>
      <c r="C991" s="55"/>
      <c r="D991" s="55"/>
      <c r="E991" s="78"/>
      <c r="F991" s="55"/>
      <c r="G991" s="418"/>
      <c r="H991" s="79"/>
      <c r="I991" s="77"/>
    </row>
    <row r="992" spans="1:10" s="35" customFormat="1" ht="13.5" thickBot="1">
      <c r="A992" s="19" t="s">
        <v>26</v>
      </c>
      <c r="B992" s="20" t="s">
        <v>52</v>
      </c>
      <c r="C992" s="720" t="s">
        <v>36</v>
      </c>
      <c r="D992" s="721"/>
      <c r="E992" s="21" t="s">
        <v>25</v>
      </c>
      <c r="F992" s="20" t="s">
        <v>60</v>
      </c>
      <c r="G992" s="353" t="s">
        <v>61</v>
      </c>
      <c r="H992" s="22" t="s">
        <v>62</v>
      </c>
      <c r="I992" s="190" t="s">
        <v>66</v>
      </c>
      <c r="J992" s="34"/>
    </row>
    <row r="993" spans="1:10" s="552" customFormat="1" ht="25.5">
      <c r="A993" s="59"/>
      <c r="B993" s="28"/>
      <c r="C993" s="29"/>
      <c r="D993" s="544">
        <v>4520</v>
      </c>
      <c r="E993" s="172" t="s">
        <v>123</v>
      </c>
      <c r="F993" s="435">
        <v>2460</v>
      </c>
      <c r="G993" s="109">
        <v>2460</v>
      </c>
      <c r="H993" s="337">
        <f>G993*100/F993</f>
        <v>100</v>
      </c>
      <c r="I993" s="109">
        <v>0</v>
      </c>
      <c r="J993" s="551"/>
    </row>
    <row r="994" spans="1:9" s="56" customFormat="1" ht="25.5">
      <c r="A994" s="28"/>
      <c r="B994" s="496"/>
      <c r="C994" s="29"/>
      <c r="D994" s="544">
        <v>4700</v>
      </c>
      <c r="E994" s="172" t="s">
        <v>137</v>
      </c>
      <c r="F994" s="435">
        <v>4025</v>
      </c>
      <c r="G994" s="109">
        <v>2169</v>
      </c>
      <c r="H994" s="337">
        <f>G994*100/F994</f>
        <v>53.88819875776397</v>
      </c>
      <c r="I994" s="109">
        <v>0</v>
      </c>
    </row>
    <row r="995" spans="1:9" s="5" customFormat="1" ht="12.75">
      <c r="A995" s="13"/>
      <c r="B995" s="539">
        <v>85508</v>
      </c>
      <c r="C995" s="6"/>
      <c r="D995" s="7"/>
      <c r="E995" s="545" t="s">
        <v>132</v>
      </c>
      <c r="F995" s="566">
        <f>SUM(F996)</f>
        <v>135640</v>
      </c>
      <c r="G995" s="566">
        <f>SUM(G996)</f>
        <v>128153.38</v>
      </c>
      <c r="H995" s="336">
        <f>G995*100/F995</f>
        <v>94.48052196992037</v>
      </c>
      <c r="I995" s="58">
        <f>SUM(I996)</f>
        <v>0</v>
      </c>
    </row>
    <row r="996" spans="1:9" s="56" customFormat="1" ht="12.75">
      <c r="A996" s="28"/>
      <c r="B996" s="80"/>
      <c r="C996" s="30"/>
      <c r="D996" s="29"/>
      <c r="E996" s="172" t="s">
        <v>57</v>
      </c>
      <c r="F996" s="126">
        <f>SUM(F998)</f>
        <v>135640</v>
      </c>
      <c r="G996" s="126">
        <f>SUM(G998)</f>
        <v>128153.38</v>
      </c>
      <c r="H996" s="337">
        <f>G996*100/F996</f>
        <v>94.48052196992037</v>
      </c>
      <c r="I996" s="180">
        <f>SUM(I998)</f>
        <v>0</v>
      </c>
    </row>
    <row r="997" spans="1:10" s="56" customFormat="1" ht="12.75">
      <c r="A997" s="28"/>
      <c r="B997" s="204"/>
      <c r="C997" s="95"/>
      <c r="D997" s="95"/>
      <c r="E997" s="543" t="s">
        <v>63</v>
      </c>
      <c r="F997" s="364"/>
      <c r="G997" s="109"/>
      <c r="H997" s="337" t="s">
        <v>59</v>
      </c>
      <c r="I997" s="109"/>
      <c r="J997" s="55"/>
    </row>
    <row r="998" spans="1:9" s="56" customFormat="1" ht="25.5">
      <c r="A998" s="28"/>
      <c r="B998" s="351"/>
      <c r="C998" s="29"/>
      <c r="D998" s="544">
        <v>4330</v>
      </c>
      <c r="E998" s="172" t="s">
        <v>193</v>
      </c>
      <c r="F998" s="137">
        <v>135640</v>
      </c>
      <c r="G998" s="109">
        <v>128153.38</v>
      </c>
      <c r="H998" s="337">
        <f>G998*100/F998</f>
        <v>94.48052196992037</v>
      </c>
      <c r="I998" s="109">
        <v>0</v>
      </c>
    </row>
    <row r="999" spans="1:9" s="5" customFormat="1" ht="12.75">
      <c r="A999" s="13"/>
      <c r="B999" s="567">
        <v>85510</v>
      </c>
      <c r="C999" s="2"/>
      <c r="D999" s="3"/>
      <c r="E999" s="564" t="s">
        <v>226</v>
      </c>
      <c r="F999" s="434">
        <f>SUM(F1000)</f>
        <v>789</v>
      </c>
      <c r="G999" s="434">
        <f>SUM(G1000)</f>
        <v>789</v>
      </c>
      <c r="H999" s="336">
        <f>G999*100/F999</f>
        <v>100</v>
      </c>
      <c r="I999" s="27">
        <f>SUM(I1000)</f>
        <v>0</v>
      </c>
    </row>
    <row r="1000" spans="1:9" s="56" customFormat="1" ht="12.75">
      <c r="A1000" s="28"/>
      <c r="B1000" s="80"/>
      <c r="C1000" s="30"/>
      <c r="D1000" s="29"/>
      <c r="E1000" s="172" t="s">
        <v>131</v>
      </c>
      <c r="F1000" s="142">
        <f>SUM(F1002)</f>
        <v>789</v>
      </c>
      <c r="G1000" s="142">
        <f>SUM(G1002)</f>
        <v>789</v>
      </c>
      <c r="H1000" s="337">
        <f>G1000*100/F1000</f>
        <v>100</v>
      </c>
      <c r="I1000" s="109">
        <f>SUM(I1002)</f>
        <v>0</v>
      </c>
    </row>
    <row r="1001" spans="1:10" s="56" customFormat="1" ht="12.75">
      <c r="A1001" s="59"/>
      <c r="B1001" s="60"/>
      <c r="C1001" s="366"/>
      <c r="D1001" s="366"/>
      <c r="E1001" s="568" t="s">
        <v>63</v>
      </c>
      <c r="F1001" s="359"/>
      <c r="G1001" s="180"/>
      <c r="H1001" s="337" t="s">
        <v>59</v>
      </c>
      <c r="I1001" s="180"/>
      <c r="J1001" s="55"/>
    </row>
    <row r="1002" spans="1:10" s="56" customFormat="1" ht="25.5">
      <c r="A1002" s="59"/>
      <c r="B1002" s="496"/>
      <c r="C1002" s="29"/>
      <c r="D1002" s="544">
        <v>4330</v>
      </c>
      <c r="E1002" s="172" t="s">
        <v>130</v>
      </c>
      <c r="F1002" s="435">
        <v>789</v>
      </c>
      <c r="G1002" s="109">
        <v>789</v>
      </c>
      <c r="H1002" s="339">
        <f>G1002*100/F1002</f>
        <v>100</v>
      </c>
      <c r="I1002" s="109">
        <v>0</v>
      </c>
      <c r="J1002" s="55"/>
    </row>
    <row r="1003" spans="1:9" s="5" customFormat="1" ht="90.75" customHeight="1">
      <c r="A1003" s="13"/>
      <c r="B1003" s="563">
        <v>85513</v>
      </c>
      <c r="C1003" s="2"/>
      <c r="D1003" s="3"/>
      <c r="E1003" s="564" t="s">
        <v>268</v>
      </c>
      <c r="F1003" s="434">
        <f>SUM(F1004)</f>
        <v>66510</v>
      </c>
      <c r="G1003" s="434">
        <f>SUM(G1004)</f>
        <v>65200.07</v>
      </c>
      <c r="H1003" s="336">
        <f>G1003*100/F1003</f>
        <v>98.03047662005713</v>
      </c>
      <c r="I1003" s="58">
        <f>SUM(I1004)</f>
        <v>0</v>
      </c>
    </row>
    <row r="1004" spans="1:9" s="56" customFormat="1" ht="12.75">
      <c r="A1004" s="28"/>
      <c r="B1004" s="80"/>
      <c r="C1004" s="30"/>
      <c r="D1004" s="29"/>
      <c r="E1004" s="172" t="s">
        <v>131</v>
      </c>
      <c r="F1004" s="142">
        <f>SUM(F1006)</f>
        <v>66510</v>
      </c>
      <c r="G1004" s="142">
        <f>SUM(G1006)</f>
        <v>65200.07</v>
      </c>
      <c r="H1004" s="337">
        <f>G1004*100/F1004</f>
        <v>98.03047662005713</v>
      </c>
      <c r="I1004" s="109">
        <f>SUM(I1006)</f>
        <v>0</v>
      </c>
    </row>
    <row r="1005" spans="1:10" s="56" customFormat="1" ht="12.75">
      <c r="A1005" s="59"/>
      <c r="B1005" s="60"/>
      <c r="C1005" s="366"/>
      <c r="D1005" s="366"/>
      <c r="E1005" s="568" t="s">
        <v>63</v>
      </c>
      <c r="F1005" s="359"/>
      <c r="G1005" s="180"/>
      <c r="H1005" s="337" t="s">
        <v>59</v>
      </c>
      <c r="I1005" s="180"/>
      <c r="J1005" s="55"/>
    </row>
    <row r="1006" spans="1:10" s="56" customFormat="1" ht="13.5" thickBot="1">
      <c r="A1006" s="496"/>
      <c r="B1006" s="351"/>
      <c r="C1006" s="29"/>
      <c r="D1006" s="544">
        <v>4130</v>
      </c>
      <c r="E1006" s="172" t="s">
        <v>269</v>
      </c>
      <c r="F1006" s="435">
        <v>66510</v>
      </c>
      <c r="G1006" s="109">
        <v>65200.07</v>
      </c>
      <c r="H1006" s="524">
        <f>G1006*100/F1006</f>
        <v>98.03047662005713</v>
      </c>
      <c r="I1006" s="455">
        <v>0</v>
      </c>
      <c r="J1006" s="55"/>
    </row>
    <row r="1007" spans="1:10" s="35" customFormat="1" ht="12.75">
      <c r="A1007" s="395">
        <v>900</v>
      </c>
      <c r="B1007" s="281"/>
      <c r="C1007" s="281"/>
      <c r="D1007" s="282"/>
      <c r="E1007" s="283" t="s">
        <v>45</v>
      </c>
      <c r="F1007" s="284">
        <f>SUM(F1008,F1030,F1043,F1058,F1062,F1081,F1085,)</f>
        <v>22769590.259999998</v>
      </c>
      <c r="G1007" s="284">
        <f>SUM(G1008,G1030,G1043,G1058,G1062,G1081,G1085,)</f>
        <v>20680950.36</v>
      </c>
      <c r="H1007" s="516">
        <f>G1007*100/F1007</f>
        <v>90.82706418450941</v>
      </c>
      <c r="I1007" s="614">
        <f>SUM(I1008,I1030,I1043,I1058,I1062,I1081,I1085,)</f>
        <v>822390.4</v>
      </c>
      <c r="J1007" s="34"/>
    </row>
    <row r="1008" spans="1:11" s="5" customFormat="1" ht="12.75">
      <c r="A1008" s="14"/>
      <c r="B1008" s="91">
        <v>90002</v>
      </c>
      <c r="C1008" s="8"/>
      <c r="D1008" s="9"/>
      <c r="E1008" s="92" t="s">
        <v>39</v>
      </c>
      <c r="F1008" s="178">
        <f>SUM(F1009,F1025)</f>
        <v>8681363.7</v>
      </c>
      <c r="G1008" s="178">
        <f>SUM(G1009,G1025)</f>
        <v>7847982.530000001</v>
      </c>
      <c r="H1008" s="26">
        <f>G1008*100/F1008</f>
        <v>90.4003426328055</v>
      </c>
      <c r="I1008" s="58">
        <f>SUM(I1009)</f>
        <v>644031.38</v>
      </c>
      <c r="K1008" s="313" t="s">
        <v>59</v>
      </c>
    </row>
    <row r="1009" spans="1:9" s="35" customFormat="1" ht="38.25">
      <c r="A1009" s="28"/>
      <c r="B1009" s="325"/>
      <c r="C1009" s="30"/>
      <c r="D1009" s="29"/>
      <c r="E1009" s="31" t="s">
        <v>270</v>
      </c>
      <c r="F1009" s="90">
        <f>SUM(F1011:F1013,F1014:F1024,)</f>
        <v>8121166.5</v>
      </c>
      <c r="G1009" s="90">
        <f>SUM(G1011:G1024)</f>
        <v>7287785.330000001</v>
      </c>
      <c r="H1009" s="32">
        <f>G1009*100/F1009</f>
        <v>89.73815929029409</v>
      </c>
      <c r="I1009" s="33">
        <f>SUM(I1011:I1024)</f>
        <v>644031.38</v>
      </c>
    </row>
    <row r="1010" spans="1:10" s="35" customFormat="1" ht="12.75">
      <c r="A1010" s="62"/>
      <c r="B1010" s="63"/>
      <c r="C1010" s="69"/>
      <c r="D1010" s="69"/>
      <c r="E1010" s="71" t="s">
        <v>63</v>
      </c>
      <c r="F1010" s="340"/>
      <c r="G1010" s="180"/>
      <c r="H1010" s="337" t="s">
        <v>59</v>
      </c>
      <c r="I1010" s="67"/>
      <c r="J1010" s="34"/>
    </row>
    <row r="1011" spans="1:10" s="35" customFormat="1" ht="12.75">
      <c r="A1011" s="138"/>
      <c r="B1011" s="130"/>
      <c r="C1011" s="139"/>
      <c r="D1011" s="72">
        <v>4010</v>
      </c>
      <c r="E1011" s="31" t="s">
        <v>165</v>
      </c>
      <c r="F1011" s="140">
        <v>185375</v>
      </c>
      <c r="G1011" s="109">
        <v>167040</v>
      </c>
      <c r="H1011" s="128">
        <f>G1011*100/F1011</f>
        <v>90.10923803101821</v>
      </c>
      <c r="I1011" s="127">
        <v>0</v>
      </c>
      <c r="J1011" s="34"/>
    </row>
    <row r="1012" spans="1:10" s="35" customFormat="1" ht="12.75">
      <c r="A1012" s="138"/>
      <c r="B1012" s="130"/>
      <c r="C1012" s="139"/>
      <c r="D1012" s="72">
        <v>4040</v>
      </c>
      <c r="E1012" s="31" t="s">
        <v>173</v>
      </c>
      <c r="F1012" s="144">
        <v>7460</v>
      </c>
      <c r="G1012" s="109">
        <v>5413.17</v>
      </c>
      <c r="H1012" s="128">
        <f>G1012*100/F1012</f>
        <v>72.56260053619303</v>
      </c>
      <c r="I1012" s="127">
        <v>11582.51</v>
      </c>
      <c r="J1012" s="34"/>
    </row>
    <row r="1013" spans="1:10" s="35" customFormat="1" ht="12.75">
      <c r="A1013" s="74"/>
      <c r="B1013" s="75"/>
      <c r="C1013" s="69"/>
      <c r="D1013" s="70">
        <v>4100</v>
      </c>
      <c r="E1013" s="71" t="s">
        <v>172</v>
      </c>
      <c r="F1013" s="215">
        <v>10000</v>
      </c>
      <c r="G1013" s="109">
        <v>8223</v>
      </c>
      <c r="H1013" s="32">
        <f>G1013*100/F1013</f>
        <v>82.23</v>
      </c>
      <c r="I1013" s="33">
        <v>0</v>
      </c>
      <c r="J1013" s="34"/>
    </row>
    <row r="1014" spans="1:9" s="35" customFormat="1" ht="19.5" customHeight="1">
      <c r="A1014" s="15" t="s">
        <v>56</v>
      </c>
      <c r="B1014" s="16">
        <v>40</v>
      </c>
      <c r="C1014" s="55"/>
      <c r="D1014" s="55"/>
      <c r="E1014" s="78"/>
      <c r="F1014" s="55"/>
      <c r="G1014" s="418"/>
      <c r="H1014" s="79" t="s">
        <v>59</v>
      </c>
      <c r="I1014" s="77"/>
    </row>
    <row r="1015" spans="1:9" s="35" customFormat="1" ht="13.5" thickBot="1">
      <c r="A1015" s="15"/>
      <c r="B1015" s="16"/>
      <c r="C1015" s="55"/>
      <c r="D1015" s="55"/>
      <c r="E1015" s="78"/>
      <c r="F1015" s="55"/>
      <c r="G1015" s="418"/>
      <c r="H1015" s="79"/>
      <c r="I1015" s="77"/>
    </row>
    <row r="1016" spans="1:9" s="35" customFormat="1" ht="13.5" thickBot="1">
      <c r="A1016" s="19" t="s">
        <v>26</v>
      </c>
      <c r="B1016" s="20" t="s">
        <v>52</v>
      </c>
      <c r="C1016" s="716" t="s">
        <v>36</v>
      </c>
      <c r="D1016" s="717"/>
      <c r="E1016" s="21" t="s">
        <v>25</v>
      </c>
      <c r="F1016" s="20" t="s">
        <v>60</v>
      </c>
      <c r="G1016" s="353" t="s">
        <v>61</v>
      </c>
      <c r="H1016" s="22" t="s">
        <v>62</v>
      </c>
      <c r="I1016" s="190" t="s">
        <v>66</v>
      </c>
    </row>
    <row r="1017" spans="1:10" s="35" customFormat="1" ht="12.75">
      <c r="A1017" s="138"/>
      <c r="B1017" s="130"/>
      <c r="C1017" s="139"/>
      <c r="D1017" s="72">
        <v>4110</v>
      </c>
      <c r="E1017" s="31" t="s">
        <v>166</v>
      </c>
      <c r="F1017" s="144">
        <v>36779.56</v>
      </c>
      <c r="G1017" s="109">
        <v>29266.35</v>
      </c>
      <c r="H1017" s="128">
        <f aca="true" t="shared" si="47" ref="H1017:H1025">G1017*100/F1017</f>
        <v>79.57232223550255</v>
      </c>
      <c r="I1017" s="127">
        <v>1991.05</v>
      </c>
      <c r="J1017" s="34"/>
    </row>
    <row r="1018" spans="1:10" s="35" customFormat="1" ht="12.75">
      <c r="A1018" s="138"/>
      <c r="B1018" s="130"/>
      <c r="C1018" s="139"/>
      <c r="D1018" s="72">
        <v>4120</v>
      </c>
      <c r="E1018" s="31" t="s">
        <v>167</v>
      </c>
      <c r="F1018" s="145">
        <v>5046</v>
      </c>
      <c r="G1018" s="109">
        <v>3398.42</v>
      </c>
      <c r="H1018" s="128">
        <f t="shared" si="47"/>
        <v>67.34879112168053</v>
      </c>
      <c r="I1018" s="127">
        <v>154.61</v>
      </c>
      <c r="J1018" s="34"/>
    </row>
    <row r="1019" spans="1:10" s="56" customFormat="1" ht="25.5">
      <c r="A1019" s="59"/>
      <c r="B1019" s="28"/>
      <c r="C1019" s="95"/>
      <c r="D1019" s="554">
        <v>4170</v>
      </c>
      <c r="E1019" s="172" t="s">
        <v>218</v>
      </c>
      <c r="F1019" s="167">
        <v>13460</v>
      </c>
      <c r="G1019" s="109">
        <v>11820</v>
      </c>
      <c r="H1019" s="339">
        <f t="shared" si="47"/>
        <v>87.81575037147103</v>
      </c>
      <c r="I1019" s="109">
        <v>0</v>
      </c>
      <c r="J1019" s="55"/>
    </row>
    <row r="1020" spans="1:9" s="11" customFormat="1" ht="12.75">
      <c r="A1020" s="62"/>
      <c r="B1020" s="36"/>
      <c r="C1020" s="64"/>
      <c r="D1020" s="72">
        <v>4210</v>
      </c>
      <c r="E1020" s="31" t="s">
        <v>112</v>
      </c>
      <c r="F1020" s="47">
        <v>33100</v>
      </c>
      <c r="G1020" s="109">
        <v>6882.1</v>
      </c>
      <c r="H1020" s="146">
        <f t="shared" si="47"/>
        <v>20.791842900302115</v>
      </c>
      <c r="I1020" s="33">
        <v>0</v>
      </c>
    </row>
    <row r="1021" spans="1:10" s="35" customFormat="1" ht="12.75">
      <c r="A1021" s="62"/>
      <c r="B1021" s="36"/>
      <c r="C1021" s="64"/>
      <c r="D1021" s="72">
        <v>4300</v>
      </c>
      <c r="E1021" s="31" t="s">
        <v>115</v>
      </c>
      <c r="F1021" s="47">
        <v>7170445.94</v>
      </c>
      <c r="G1021" s="109">
        <v>6534605.59</v>
      </c>
      <c r="H1021" s="32">
        <f t="shared" si="47"/>
        <v>91.13248526911005</v>
      </c>
      <c r="I1021" s="33">
        <v>521607.49</v>
      </c>
      <c r="J1021" s="34"/>
    </row>
    <row r="1022" spans="1:9" s="35" customFormat="1" ht="12.75">
      <c r="A1022" s="62"/>
      <c r="B1022" s="36"/>
      <c r="C1022" s="64"/>
      <c r="D1022" s="72">
        <v>4430</v>
      </c>
      <c r="E1022" s="31" t="s">
        <v>120</v>
      </c>
      <c r="F1022" s="47">
        <v>4500</v>
      </c>
      <c r="G1022" s="109">
        <v>3277.15</v>
      </c>
      <c r="H1022" s="32">
        <f t="shared" si="47"/>
        <v>72.82555555555555</v>
      </c>
      <c r="I1022" s="33">
        <v>0</v>
      </c>
    </row>
    <row r="1023" spans="1:9" s="56" customFormat="1" ht="25.5">
      <c r="A1023" s="62"/>
      <c r="B1023" s="36"/>
      <c r="C1023" s="64"/>
      <c r="D1023" s="72">
        <v>4700</v>
      </c>
      <c r="E1023" s="31" t="s">
        <v>138</v>
      </c>
      <c r="F1023" s="47">
        <v>5000</v>
      </c>
      <c r="G1023" s="109">
        <v>3561.48</v>
      </c>
      <c r="H1023" s="32">
        <f t="shared" si="47"/>
        <v>71.2296</v>
      </c>
      <c r="I1023" s="33">
        <v>0</v>
      </c>
    </row>
    <row r="1024" spans="1:9" s="56" customFormat="1" ht="63.75">
      <c r="A1024" s="62"/>
      <c r="B1024" s="75"/>
      <c r="C1024" s="64"/>
      <c r="D1024" s="72">
        <v>4920</v>
      </c>
      <c r="E1024" s="31" t="s">
        <v>367</v>
      </c>
      <c r="F1024" s="47">
        <v>650000</v>
      </c>
      <c r="G1024" s="109">
        <v>514298.07</v>
      </c>
      <c r="H1024" s="32">
        <f t="shared" si="47"/>
        <v>79.12278</v>
      </c>
      <c r="I1024" s="33">
        <v>108695.72</v>
      </c>
    </row>
    <row r="1025" spans="1:9" s="5" customFormat="1" ht="12.75">
      <c r="A1025" s="28"/>
      <c r="B1025" s="80"/>
      <c r="C1025" s="30"/>
      <c r="D1025" s="29"/>
      <c r="E1025" s="31" t="s">
        <v>11</v>
      </c>
      <c r="F1025" s="90">
        <f>SUM(F1027)</f>
        <v>560197.2</v>
      </c>
      <c r="G1025" s="90">
        <f>SUM(G1027)</f>
        <v>560197.2</v>
      </c>
      <c r="H1025" s="32">
        <f t="shared" si="47"/>
        <v>100</v>
      </c>
      <c r="I1025" s="182">
        <f>SUM(I1027)</f>
        <v>0</v>
      </c>
    </row>
    <row r="1026" spans="1:13" s="129" customFormat="1" ht="12.75">
      <c r="A1026" s="62"/>
      <c r="B1026" s="63"/>
      <c r="C1026" s="38"/>
      <c r="D1026" s="38"/>
      <c r="E1026" s="39" t="s">
        <v>63</v>
      </c>
      <c r="F1026" s="40"/>
      <c r="G1026" s="154"/>
      <c r="H1026" s="49" t="s">
        <v>59</v>
      </c>
      <c r="I1026" s="48"/>
      <c r="K1026" s="382">
        <f>SUM(F1000:F1040)</f>
        <v>50210983.56</v>
      </c>
      <c r="L1026" s="302">
        <f>SUM(G1000:G1040)</f>
        <v>45493220.760000005</v>
      </c>
      <c r="M1026" s="302">
        <f>SUM(I1000:I1040)</f>
        <v>2755967.4099999997</v>
      </c>
    </row>
    <row r="1027" spans="1:10" s="44" customFormat="1" ht="12.75">
      <c r="A1027" s="62"/>
      <c r="B1027" s="36"/>
      <c r="C1027" s="321"/>
      <c r="D1027" s="278">
        <v>6010</v>
      </c>
      <c r="E1027" s="347" t="s">
        <v>250</v>
      </c>
      <c r="F1027" s="315">
        <v>560197.2</v>
      </c>
      <c r="G1027" s="315">
        <v>560197.2</v>
      </c>
      <c r="H1027" s="96">
        <f>G1027*100/F1027</f>
        <v>100</v>
      </c>
      <c r="I1027" s="163">
        <v>0</v>
      </c>
      <c r="J1027" s="43"/>
    </row>
    <row r="1028" spans="1:13" s="35" customFormat="1" ht="12.75">
      <c r="A1028" s="62"/>
      <c r="B1028" s="36"/>
      <c r="C1028" s="34"/>
      <c r="D1028" s="34"/>
      <c r="E1028" s="571" t="s">
        <v>63</v>
      </c>
      <c r="F1028" s="570"/>
      <c r="G1028" s="180"/>
      <c r="H1028" s="337" t="s">
        <v>59</v>
      </c>
      <c r="I1028" s="67"/>
      <c r="K1028" s="370">
        <f>SUM(F1037:F1039)</f>
        <v>164400</v>
      </c>
      <c r="L1028" s="312">
        <f>SUM(G1037:G1039)</f>
        <v>140439.56</v>
      </c>
      <c r="M1028" s="312">
        <f>SUM(I1037:I1039)</f>
        <v>494.29</v>
      </c>
    </row>
    <row r="1029" spans="1:11" s="35" customFormat="1" ht="25.5">
      <c r="A1029" s="191"/>
      <c r="B1029" s="201"/>
      <c r="C1029" s="82"/>
      <c r="D1029" s="88"/>
      <c r="E1029" s="437" t="s">
        <v>366</v>
      </c>
      <c r="F1029" s="214">
        <v>560197.2</v>
      </c>
      <c r="G1029" s="447">
        <v>560197.2</v>
      </c>
      <c r="H1029" s="307" t="s">
        <v>59</v>
      </c>
      <c r="I1029" s="212">
        <v>0</v>
      </c>
      <c r="K1029" s="338" t="s">
        <v>59</v>
      </c>
    </row>
    <row r="1030" spans="1:9" s="56" customFormat="1" ht="12.75">
      <c r="A1030" s="13"/>
      <c r="B1030" s="91">
        <v>90003</v>
      </c>
      <c r="C1030" s="8"/>
      <c r="D1030" s="9"/>
      <c r="E1030" s="25" t="s">
        <v>32</v>
      </c>
      <c r="F1030" s="89">
        <f>SUM(F1031:F1031)</f>
        <v>211999</v>
      </c>
      <c r="G1030" s="434">
        <f>SUM(G1031:G1031)</f>
        <v>170315.8</v>
      </c>
      <c r="H1030" s="26">
        <f>G1030*100/F1030</f>
        <v>80.33802046236067</v>
      </c>
      <c r="I1030" s="27">
        <f>SUM(I1031)</f>
        <v>494.29</v>
      </c>
    </row>
    <row r="1031" spans="1:9" s="56" customFormat="1" ht="38.25">
      <c r="A1031" s="28"/>
      <c r="B1031" s="80"/>
      <c r="C1031" s="30"/>
      <c r="D1031" s="29"/>
      <c r="E1031" s="31" t="s">
        <v>84</v>
      </c>
      <c r="F1031" s="90">
        <f>SUM(F1033:F1039)</f>
        <v>211999</v>
      </c>
      <c r="G1031" s="90">
        <f>SUM(G1033:G1039)</f>
        <v>170315.8</v>
      </c>
      <c r="H1031" s="32">
        <f>G1031*100/F1031</f>
        <v>80.33802046236067</v>
      </c>
      <c r="I1031" s="33">
        <f>SUM(I1034:I1039)</f>
        <v>494.29</v>
      </c>
    </row>
    <row r="1032" spans="1:10" s="18" customFormat="1" ht="12.75">
      <c r="A1032" s="62"/>
      <c r="B1032" s="63"/>
      <c r="C1032" s="380"/>
      <c r="D1032" s="69"/>
      <c r="E1032" s="71" t="s">
        <v>63</v>
      </c>
      <c r="F1032" s="340"/>
      <c r="G1032" s="180"/>
      <c r="H1032" s="337" t="s">
        <v>59</v>
      </c>
      <c r="I1032" s="67"/>
      <c r="J1032" s="17"/>
    </row>
    <row r="1033" spans="1:10" s="56" customFormat="1" ht="12.75">
      <c r="A1033" s="28"/>
      <c r="B1033" s="367"/>
      <c r="C1033" s="29"/>
      <c r="D1033" s="544">
        <v>4110</v>
      </c>
      <c r="E1033" s="172" t="s">
        <v>166</v>
      </c>
      <c r="F1033" s="140">
        <v>4340</v>
      </c>
      <c r="G1033" s="109">
        <v>0</v>
      </c>
      <c r="H1033" s="337">
        <f>G1033*100/F1033</f>
        <v>0</v>
      </c>
      <c r="I1033" s="109">
        <v>0</v>
      </c>
      <c r="J1033" s="55"/>
    </row>
    <row r="1034" spans="1:10" s="56" customFormat="1" ht="12.75">
      <c r="A1034" s="108"/>
      <c r="B1034" s="28"/>
      <c r="C1034" s="29"/>
      <c r="D1034" s="544">
        <v>4120</v>
      </c>
      <c r="E1034" s="172" t="s">
        <v>167</v>
      </c>
      <c r="F1034" s="144">
        <v>630</v>
      </c>
      <c r="G1034" s="109">
        <v>0</v>
      </c>
      <c r="H1034" s="337">
        <f>G1034*100/F1034</f>
        <v>0</v>
      </c>
      <c r="I1034" s="109">
        <v>0</v>
      </c>
      <c r="J1034" s="55"/>
    </row>
    <row r="1035" spans="1:10" s="56" customFormat="1" ht="25.5">
      <c r="A1035" s="28"/>
      <c r="B1035" s="367"/>
      <c r="C1035" s="95"/>
      <c r="D1035" s="554">
        <v>4170</v>
      </c>
      <c r="E1035" s="172" t="s">
        <v>218</v>
      </c>
      <c r="F1035" s="167">
        <v>28629</v>
      </c>
      <c r="G1035" s="109">
        <v>28612</v>
      </c>
      <c r="H1035" s="339">
        <f>G1035*100/F1035</f>
        <v>99.94061965140243</v>
      </c>
      <c r="I1035" s="109">
        <v>0</v>
      </c>
      <c r="J1035" s="55"/>
    </row>
    <row r="1036" spans="1:10" s="35" customFormat="1" ht="12.75">
      <c r="A1036" s="36"/>
      <c r="B1036" s="81"/>
      <c r="C1036" s="53"/>
      <c r="D1036" s="379">
        <v>4210</v>
      </c>
      <c r="E1036" s="54" t="s">
        <v>112</v>
      </c>
      <c r="F1036" s="47">
        <v>14000</v>
      </c>
      <c r="G1036" s="109">
        <v>1264.24</v>
      </c>
      <c r="H1036" s="32">
        <f aca="true" t="shared" si="48" ref="H1036:H1044">G1036*100/F1036</f>
        <v>9.030285714285714</v>
      </c>
      <c r="I1036" s="33">
        <v>0</v>
      </c>
      <c r="J1036" s="34"/>
    </row>
    <row r="1037" spans="1:9" s="35" customFormat="1" ht="12.75">
      <c r="A1037" s="36"/>
      <c r="B1037" s="81"/>
      <c r="C1037" s="64"/>
      <c r="D1037" s="72">
        <v>4260</v>
      </c>
      <c r="E1037" s="31" t="s">
        <v>116</v>
      </c>
      <c r="F1037" s="47">
        <v>10000</v>
      </c>
      <c r="G1037" s="109">
        <v>4003.52</v>
      </c>
      <c r="H1037" s="32">
        <f t="shared" si="48"/>
        <v>40.0352</v>
      </c>
      <c r="I1037" s="33">
        <v>494.29</v>
      </c>
    </row>
    <row r="1038" spans="1:10" s="35" customFormat="1" ht="12.75">
      <c r="A1038" s="36"/>
      <c r="B1038" s="81"/>
      <c r="C1038" s="64"/>
      <c r="D1038" s="72">
        <v>4270</v>
      </c>
      <c r="E1038" s="31" t="s">
        <v>113</v>
      </c>
      <c r="F1038" s="47">
        <v>8000</v>
      </c>
      <c r="G1038" s="109">
        <v>1377.6</v>
      </c>
      <c r="H1038" s="32">
        <f t="shared" si="48"/>
        <v>17.22</v>
      </c>
      <c r="I1038" s="33">
        <v>0</v>
      </c>
      <c r="J1038" s="34"/>
    </row>
    <row r="1039" spans="1:10" s="35" customFormat="1" ht="12.75">
      <c r="A1039" s="75"/>
      <c r="B1039" s="342"/>
      <c r="C1039" s="64"/>
      <c r="D1039" s="72">
        <v>4300</v>
      </c>
      <c r="E1039" s="31" t="s">
        <v>115</v>
      </c>
      <c r="F1039" s="47">
        <v>146400</v>
      </c>
      <c r="G1039" s="109">
        <v>135058.44</v>
      </c>
      <c r="H1039" s="32">
        <f t="shared" si="48"/>
        <v>92.25303278688524</v>
      </c>
      <c r="I1039" s="33">
        <v>0</v>
      </c>
      <c r="J1039" s="34"/>
    </row>
    <row r="1040" spans="1:9" s="35" customFormat="1" ht="12.75">
      <c r="A1040" s="15" t="s">
        <v>56</v>
      </c>
      <c r="B1040" s="16">
        <v>41</v>
      </c>
      <c r="C1040" s="55"/>
      <c r="D1040" s="55"/>
      <c r="E1040" s="78"/>
      <c r="F1040" s="55"/>
      <c r="G1040" s="418"/>
      <c r="H1040" s="79" t="s">
        <v>59</v>
      </c>
      <c r="I1040" s="77"/>
    </row>
    <row r="1041" spans="1:9" s="35" customFormat="1" ht="13.5" thickBot="1">
      <c r="A1041" s="15"/>
      <c r="B1041" s="16"/>
      <c r="C1041" s="55"/>
      <c r="D1041" s="55"/>
      <c r="E1041" s="78"/>
      <c r="F1041" s="55"/>
      <c r="G1041" s="418"/>
      <c r="H1041" s="79"/>
      <c r="I1041" s="77"/>
    </row>
    <row r="1042" spans="1:9" s="35" customFormat="1" ht="13.5" thickBot="1">
      <c r="A1042" s="19" t="s">
        <v>26</v>
      </c>
      <c r="B1042" s="20" t="s">
        <v>52</v>
      </c>
      <c r="C1042" s="716" t="s">
        <v>36</v>
      </c>
      <c r="D1042" s="717"/>
      <c r="E1042" s="21" t="s">
        <v>25</v>
      </c>
      <c r="F1042" s="20" t="s">
        <v>60</v>
      </c>
      <c r="G1042" s="353" t="s">
        <v>61</v>
      </c>
      <c r="H1042" s="22" t="s">
        <v>62</v>
      </c>
      <c r="I1042" s="190" t="s">
        <v>66</v>
      </c>
    </row>
    <row r="1043" spans="1:10" s="35" customFormat="1" ht="12.75">
      <c r="A1043" s="13"/>
      <c r="B1043" s="91">
        <v>90004</v>
      </c>
      <c r="C1043" s="2"/>
      <c r="D1043" s="3"/>
      <c r="E1043" s="92" t="s">
        <v>28</v>
      </c>
      <c r="F1043" s="178">
        <f>SUM(F1050,F1044)</f>
        <v>1457091.73</v>
      </c>
      <c r="G1043" s="178">
        <f>SUM(G1050,G1044)</f>
        <v>1325893.4100000001</v>
      </c>
      <c r="H1043" s="26">
        <f t="shared" si="48"/>
        <v>90.99587779555925</v>
      </c>
      <c r="I1043" s="58">
        <f>SUM(I1050,I1044)</f>
        <v>0</v>
      </c>
      <c r="J1043" s="34"/>
    </row>
    <row r="1044" spans="1:9" s="5" customFormat="1" ht="25.5">
      <c r="A1044" s="28"/>
      <c r="B1044" s="80"/>
      <c r="C1044" s="30"/>
      <c r="D1044" s="29"/>
      <c r="E1044" s="31" t="s">
        <v>110</v>
      </c>
      <c r="F1044" s="90">
        <f>SUM(F1046:F1049)</f>
        <v>873011.73</v>
      </c>
      <c r="G1044" s="90">
        <f>SUM(G1046:G1049)</f>
        <v>792440.41</v>
      </c>
      <c r="H1044" s="32">
        <f t="shared" si="48"/>
        <v>90.77087772921448</v>
      </c>
      <c r="I1044" s="33">
        <f>SUM(I1046:I1049)</f>
        <v>0</v>
      </c>
    </row>
    <row r="1045" spans="1:13" s="35" customFormat="1" ht="12.75">
      <c r="A1045" s="62"/>
      <c r="B1045" s="63"/>
      <c r="C1045" s="34"/>
      <c r="D1045" s="34"/>
      <c r="E1045" s="66" t="s">
        <v>63</v>
      </c>
      <c r="F1045" s="340"/>
      <c r="G1045" s="180"/>
      <c r="H1045" s="337" t="s">
        <v>59</v>
      </c>
      <c r="I1045" s="67"/>
      <c r="K1045" s="370">
        <f>SUM(F1065:F1068)</f>
        <v>1850000</v>
      </c>
      <c r="L1045" s="312">
        <f>SUM(G1065:G1068)</f>
        <v>1750198.0399999998</v>
      </c>
      <c r="M1045" s="312">
        <f>SUM(I1065:I1068)</f>
        <v>176813.08</v>
      </c>
    </row>
    <row r="1046" spans="1:9" s="11" customFormat="1" ht="12.75">
      <c r="A1046" s="62"/>
      <c r="B1046" s="36"/>
      <c r="C1046" s="64"/>
      <c r="D1046" s="72">
        <v>4210</v>
      </c>
      <c r="E1046" s="31" t="s">
        <v>112</v>
      </c>
      <c r="F1046" s="47">
        <v>18591.73</v>
      </c>
      <c r="G1046" s="109">
        <v>9978.67</v>
      </c>
      <c r="H1046" s="146">
        <f>G1046*100/F1046</f>
        <v>53.672627560748786</v>
      </c>
      <c r="I1046" s="33">
        <v>0</v>
      </c>
    </row>
    <row r="1047" spans="1:9" s="35" customFormat="1" ht="12.75">
      <c r="A1047" s="62"/>
      <c r="B1047" s="36"/>
      <c r="C1047" s="64"/>
      <c r="D1047" s="72">
        <v>4260</v>
      </c>
      <c r="E1047" s="31" t="s">
        <v>116</v>
      </c>
      <c r="F1047" s="47">
        <v>10100</v>
      </c>
      <c r="G1047" s="109">
        <v>4406.94</v>
      </c>
      <c r="H1047" s="32">
        <f>G1047*100/F1047</f>
        <v>43.633069306930686</v>
      </c>
      <c r="I1047" s="33">
        <v>0</v>
      </c>
    </row>
    <row r="1048" spans="1:10" s="35" customFormat="1" ht="12.75">
      <c r="A1048" s="62"/>
      <c r="B1048" s="36"/>
      <c r="C1048" s="64"/>
      <c r="D1048" s="72">
        <v>4300</v>
      </c>
      <c r="E1048" s="31" t="s">
        <v>115</v>
      </c>
      <c r="F1048" s="47">
        <v>834320</v>
      </c>
      <c r="G1048" s="109">
        <v>768532.8</v>
      </c>
      <c r="H1048" s="32">
        <f>G1048*100/F1048</f>
        <v>92.11487199156198</v>
      </c>
      <c r="I1048" s="33">
        <v>0</v>
      </c>
      <c r="J1048" s="34"/>
    </row>
    <row r="1049" spans="1:10" s="35" customFormat="1" ht="12.75">
      <c r="A1049" s="62"/>
      <c r="B1049" s="75"/>
      <c r="C1049" s="64"/>
      <c r="D1049" s="72">
        <v>4610</v>
      </c>
      <c r="E1049" s="31" t="s">
        <v>122</v>
      </c>
      <c r="F1049" s="47">
        <v>10000</v>
      </c>
      <c r="G1049" s="109">
        <v>9522</v>
      </c>
      <c r="H1049" s="32">
        <f>G1049*100/F1049</f>
        <v>95.22</v>
      </c>
      <c r="I1049" s="33">
        <v>0</v>
      </c>
      <c r="J1049" s="34"/>
    </row>
    <row r="1050" spans="1:9" s="5" customFormat="1" ht="12.75">
      <c r="A1050" s="28"/>
      <c r="B1050" s="55"/>
      <c r="C1050" s="30"/>
      <c r="D1050" s="29"/>
      <c r="E1050" s="31" t="s">
        <v>11</v>
      </c>
      <c r="F1050" s="90">
        <f>SUM(F1052)</f>
        <v>584080</v>
      </c>
      <c r="G1050" s="90">
        <f>SUM(G1052)</f>
        <v>533453</v>
      </c>
      <c r="H1050" s="32">
        <f>G1050*100/F1050</f>
        <v>91.332180523216</v>
      </c>
      <c r="I1050" s="67">
        <f>SUM(I1052)</f>
        <v>0</v>
      </c>
    </row>
    <row r="1051" spans="1:13" s="129" customFormat="1" ht="12.75">
      <c r="A1051" s="62"/>
      <c r="B1051" s="63"/>
      <c r="C1051" s="38"/>
      <c r="D1051" s="38"/>
      <c r="E1051" s="39" t="s">
        <v>63</v>
      </c>
      <c r="F1051" s="40"/>
      <c r="G1051" s="154"/>
      <c r="H1051" s="49" t="s">
        <v>59</v>
      </c>
      <c r="I1051" s="48"/>
      <c r="K1051" s="382">
        <f>SUM(F1040:F1102)</f>
        <v>32741679.200000003</v>
      </c>
      <c r="L1051" s="302">
        <f>SUM(G1040:G1102)</f>
        <v>30381439.73</v>
      </c>
      <c r="M1051" s="302">
        <f>SUM(I1040:I1102)</f>
        <v>533594.19</v>
      </c>
    </row>
    <row r="1052" spans="1:9" s="35" customFormat="1" ht="12.75">
      <c r="A1052" s="62"/>
      <c r="B1052" s="36"/>
      <c r="C1052" s="164"/>
      <c r="D1052" s="203">
        <v>6050</v>
      </c>
      <c r="E1052" s="347" t="s">
        <v>169</v>
      </c>
      <c r="F1052" s="182">
        <v>584080</v>
      </c>
      <c r="G1052" s="451">
        <v>533453</v>
      </c>
      <c r="H1052" s="96">
        <f>G1052*100/F1052</f>
        <v>91.332180523216</v>
      </c>
      <c r="I1052" s="163">
        <v>0</v>
      </c>
    </row>
    <row r="1053" spans="1:13" s="35" customFormat="1" ht="12.75">
      <c r="A1053" s="62"/>
      <c r="B1053" s="62"/>
      <c r="C1053" s="165"/>
      <c r="D1053" s="341"/>
      <c r="E1053" s="702" t="s">
        <v>63</v>
      </c>
      <c r="F1053" s="340"/>
      <c r="G1053" s="180"/>
      <c r="H1053" s="337" t="s">
        <v>59</v>
      </c>
      <c r="I1053" s="67"/>
      <c r="K1053" s="370">
        <f>SUM(F1079:F1080)</f>
        <v>0</v>
      </c>
      <c r="L1053" s="312">
        <f>SUM(G1079:G1080)</f>
        <v>15252</v>
      </c>
      <c r="M1053" s="312">
        <f>SUM(I1079:I1080)</f>
        <v>0</v>
      </c>
    </row>
    <row r="1054" spans="1:11" s="129" customFormat="1" ht="25.5">
      <c r="A1054" s="191"/>
      <c r="B1054" s="191"/>
      <c r="C1054" s="191"/>
      <c r="D1054" s="200"/>
      <c r="E1054" s="475" t="s">
        <v>368</v>
      </c>
      <c r="F1054" s="328" t="s">
        <v>59</v>
      </c>
      <c r="G1054" s="447">
        <v>220000</v>
      </c>
      <c r="H1054" s="307" t="s">
        <v>59</v>
      </c>
      <c r="I1054" s="212">
        <v>0</v>
      </c>
      <c r="K1054" s="302">
        <f>SUM(G1054:G1057)</f>
        <v>533453</v>
      </c>
    </row>
    <row r="1055" spans="1:9" s="129" customFormat="1" ht="25.5">
      <c r="A1055" s="42"/>
      <c r="B1055" s="43"/>
      <c r="C1055" s="191"/>
      <c r="D1055" s="200"/>
      <c r="E1055" s="475" t="s">
        <v>337</v>
      </c>
      <c r="F1055" s="328" t="s">
        <v>59</v>
      </c>
      <c r="G1055" s="447">
        <v>261632</v>
      </c>
      <c r="H1055" s="307" t="s">
        <v>59</v>
      </c>
      <c r="I1055" s="45">
        <v>0</v>
      </c>
    </row>
    <row r="1056" spans="1:11" s="129" customFormat="1" ht="25.5">
      <c r="A1056" s="42"/>
      <c r="B1056" s="43"/>
      <c r="C1056" s="191"/>
      <c r="D1056" s="200"/>
      <c r="E1056" s="475" t="s">
        <v>336</v>
      </c>
      <c r="F1056" s="328" t="s">
        <v>59</v>
      </c>
      <c r="G1056" s="447">
        <v>1821</v>
      </c>
      <c r="H1056" s="307" t="s">
        <v>59</v>
      </c>
      <c r="I1056" s="212">
        <v>0</v>
      </c>
      <c r="K1056" s="302">
        <f>SUM(G1056:G1057)</f>
        <v>51821</v>
      </c>
    </row>
    <row r="1057" spans="1:9" s="129" customFormat="1" ht="12.75">
      <c r="A1057" s="42"/>
      <c r="B1057" s="82"/>
      <c r="C1057" s="271"/>
      <c r="D1057" s="88"/>
      <c r="E1057" s="475" t="s">
        <v>335</v>
      </c>
      <c r="F1057" s="328" t="s">
        <v>59</v>
      </c>
      <c r="G1057" s="447">
        <v>50000</v>
      </c>
      <c r="H1057" s="307" t="s">
        <v>59</v>
      </c>
      <c r="I1057" s="45">
        <v>0</v>
      </c>
    </row>
    <row r="1058" spans="1:10" s="35" customFormat="1" ht="12.75">
      <c r="A1058" s="13"/>
      <c r="B1058" s="91">
        <v>90005</v>
      </c>
      <c r="C1058" s="8"/>
      <c r="D1058" s="9"/>
      <c r="E1058" s="92" t="s">
        <v>271</v>
      </c>
      <c r="F1058" s="84">
        <f>SUM(F1059)</f>
        <v>13672</v>
      </c>
      <c r="G1058" s="84">
        <f>SUM(G1059)</f>
        <v>12619.8</v>
      </c>
      <c r="H1058" s="26">
        <f>G1058*100/F1058</f>
        <v>92.30397893504974</v>
      </c>
      <c r="I1058" s="58">
        <f>SUM(I1059)</f>
        <v>1051.65</v>
      </c>
      <c r="J1058" s="34"/>
    </row>
    <row r="1059" spans="1:10" s="35" customFormat="1" ht="25.5">
      <c r="A1059" s="28"/>
      <c r="B1059" s="80"/>
      <c r="C1059" s="30"/>
      <c r="D1059" s="29"/>
      <c r="E1059" s="31" t="s">
        <v>272</v>
      </c>
      <c r="F1059" s="90">
        <f>SUM(F1061:F1061)</f>
        <v>13672</v>
      </c>
      <c r="G1059" s="142">
        <f>SUM(G1061:G1061)</f>
        <v>12619.8</v>
      </c>
      <c r="H1059" s="32">
        <f>G1059*100/F1059</f>
        <v>92.30397893504974</v>
      </c>
      <c r="I1059" s="33">
        <f>SUM(I1061:I1061)</f>
        <v>1051.65</v>
      </c>
      <c r="J1059" s="34"/>
    </row>
    <row r="1060" spans="1:10" s="35" customFormat="1" ht="12.75">
      <c r="A1060" s="36"/>
      <c r="B1060" s="63"/>
      <c r="C1060" s="34"/>
      <c r="D1060" s="34"/>
      <c r="E1060" s="66" t="s">
        <v>63</v>
      </c>
      <c r="F1060" s="340"/>
      <c r="G1060" s="180"/>
      <c r="H1060" s="337" t="s">
        <v>59</v>
      </c>
      <c r="I1060" s="67"/>
      <c r="J1060" s="34"/>
    </row>
    <row r="1061" spans="1:9" s="35" customFormat="1" ht="12.75">
      <c r="A1061" s="36"/>
      <c r="B1061" s="342"/>
      <c r="C1061" s="64"/>
      <c r="D1061" s="72">
        <v>4300</v>
      </c>
      <c r="E1061" s="31" t="s">
        <v>115</v>
      </c>
      <c r="F1061" s="47">
        <v>13672</v>
      </c>
      <c r="G1061" s="109">
        <v>12619.8</v>
      </c>
      <c r="H1061" s="32">
        <f>G1061*100/F1061</f>
        <v>92.30397893504974</v>
      </c>
      <c r="I1061" s="33">
        <v>1051.65</v>
      </c>
    </row>
    <row r="1062" spans="1:10" s="35" customFormat="1" ht="12.75">
      <c r="A1062" s="13"/>
      <c r="B1062" s="91">
        <v>90015</v>
      </c>
      <c r="C1062" s="2"/>
      <c r="D1062" s="3"/>
      <c r="E1062" s="92" t="s">
        <v>27</v>
      </c>
      <c r="F1062" s="84">
        <f>SUM(F1072,F1063)</f>
        <v>2147090</v>
      </c>
      <c r="G1062" s="84">
        <f>SUM(G1072,G1063)</f>
        <v>2022450.0399999998</v>
      </c>
      <c r="H1062" s="26">
        <f>G1062*100/F1062</f>
        <v>94.1949354708</v>
      </c>
      <c r="I1062" s="58">
        <f>SUM(I1072,I1063)</f>
        <v>176813.08</v>
      </c>
      <c r="J1062" s="34"/>
    </row>
    <row r="1063" spans="1:10" s="35" customFormat="1" ht="38.25">
      <c r="A1063" s="28"/>
      <c r="B1063" s="80"/>
      <c r="C1063" s="30"/>
      <c r="D1063" s="29"/>
      <c r="E1063" s="31" t="s">
        <v>85</v>
      </c>
      <c r="F1063" s="90">
        <f>SUM(F1065:F1068)</f>
        <v>1850000</v>
      </c>
      <c r="G1063" s="142">
        <f>SUM(G1065:G1068)</f>
        <v>1750198.0399999998</v>
      </c>
      <c r="H1063" s="32">
        <f>G1063*100/F1063</f>
        <v>94.60529945945945</v>
      </c>
      <c r="I1063" s="33">
        <f>SUM(I1065:I1068)</f>
        <v>176813.08</v>
      </c>
      <c r="J1063" s="34"/>
    </row>
    <row r="1064" spans="1:10" s="35" customFormat="1" ht="12.75">
      <c r="A1064" s="62"/>
      <c r="B1064" s="63"/>
      <c r="C1064" s="34"/>
      <c r="D1064" s="34"/>
      <c r="E1064" s="66" t="s">
        <v>63</v>
      </c>
      <c r="F1064" s="340"/>
      <c r="G1064" s="180"/>
      <c r="H1064" s="337" t="s">
        <v>59</v>
      </c>
      <c r="I1064" s="67"/>
      <c r="J1064" s="34"/>
    </row>
    <row r="1065" spans="1:9" s="35" customFormat="1" ht="12.75">
      <c r="A1065" s="62"/>
      <c r="B1065" s="36"/>
      <c r="C1065" s="64"/>
      <c r="D1065" s="72">
        <v>4260</v>
      </c>
      <c r="E1065" s="31" t="s">
        <v>116</v>
      </c>
      <c r="F1065" s="47">
        <v>240000</v>
      </c>
      <c r="G1065" s="109">
        <v>195306.01</v>
      </c>
      <c r="H1065" s="32">
        <f>G1065*100/F1065</f>
        <v>81.37750416666667</v>
      </c>
      <c r="I1065" s="109">
        <v>26376</v>
      </c>
    </row>
    <row r="1066" spans="1:9" s="35" customFormat="1" ht="12.75">
      <c r="A1066" s="62"/>
      <c r="B1066" s="36"/>
      <c r="C1066" s="64"/>
      <c r="D1066" s="72">
        <v>4270</v>
      </c>
      <c r="E1066" s="31" t="s">
        <v>113</v>
      </c>
      <c r="F1066" s="47">
        <v>30000</v>
      </c>
      <c r="G1066" s="109">
        <v>111.12</v>
      </c>
      <c r="H1066" s="32">
        <f>G1066*100/F1066</f>
        <v>0.3704</v>
      </c>
      <c r="I1066" s="33">
        <v>0</v>
      </c>
    </row>
    <row r="1067" spans="1:9" s="35" customFormat="1" ht="12.75">
      <c r="A1067" s="62"/>
      <c r="B1067" s="36"/>
      <c r="C1067" s="64"/>
      <c r="D1067" s="72">
        <v>4300</v>
      </c>
      <c r="E1067" s="31" t="s">
        <v>115</v>
      </c>
      <c r="F1067" s="47">
        <v>1580000</v>
      </c>
      <c r="G1067" s="109">
        <v>1529651.44</v>
      </c>
      <c r="H1067" s="32">
        <f>G1067*100/F1067</f>
        <v>96.81338227848101</v>
      </c>
      <c r="I1067" s="33">
        <v>150437.08</v>
      </c>
    </row>
    <row r="1068" spans="1:10" s="44" customFormat="1" ht="12.75">
      <c r="A1068" s="74"/>
      <c r="B1068" s="75"/>
      <c r="C1068" s="64"/>
      <c r="D1068" s="72">
        <v>4990</v>
      </c>
      <c r="E1068" s="172" t="s">
        <v>352</v>
      </c>
      <c r="F1068" s="47">
        <v>0</v>
      </c>
      <c r="G1068" s="109">
        <v>25129.47</v>
      </c>
      <c r="H1068" s="699" t="s">
        <v>59</v>
      </c>
      <c r="I1068" s="33">
        <v>0</v>
      </c>
      <c r="J1068" s="43"/>
    </row>
    <row r="1069" spans="1:9" s="35" customFormat="1" ht="12.75" customHeight="1">
      <c r="A1069" s="15" t="s">
        <v>56</v>
      </c>
      <c r="B1069" s="16">
        <v>42</v>
      </c>
      <c r="C1069" s="55"/>
      <c r="D1069" s="55"/>
      <c r="E1069" s="78"/>
      <c r="F1069" s="55"/>
      <c r="G1069" s="418"/>
      <c r="H1069" s="79" t="s">
        <v>59</v>
      </c>
      <c r="I1069" s="77"/>
    </row>
    <row r="1070" spans="1:9" s="35" customFormat="1" ht="13.5" thickBot="1">
      <c r="A1070" s="15"/>
      <c r="B1070" s="16"/>
      <c r="C1070" s="55"/>
      <c r="D1070" s="55"/>
      <c r="E1070" s="78"/>
      <c r="F1070" s="55"/>
      <c r="G1070" s="418"/>
      <c r="H1070" s="79"/>
      <c r="I1070" s="77"/>
    </row>
    <row r="1071" spans="1:9" s="35" customFormat="1" ht="13.5" thickBot="1">
      <c r="A1071" s="19" t="s">
        <v>26</v>
      </c>
      <c r="B1071" s="20" t="s">
        <v>52</v>
      </c>
      <c r="C1071" s="716" t="s">
        <v>36</v>
      </c>
      <c r="D1071" s="717"/>
      <c r="E1071" s="21" t="s">
        <v>25</v>
      </c>
      <c r="F1071" s="20" t="s">
        <v>60</v>
      </c>
      <c r="G1071" s="353" t="s">
        <v>61</v>
      </c>
      <c r="H1071" s="22" t="s">
        <v>62</v>
      </c>
      <c r="I1071" s="190" t="s">
        <v>66</v>
      </c>
    </row>
    <row r="1072" spans="1:9" s="5" customFormat="1" ht="12.75">
      <c r="A1072" s="28"/>
      <c r="B1072" s="55"/>
      <c r="C1072" s="30"/>
      <c r="D1072" s="29"/>
      <c r="E1072" s="31" t="s">
        <v>11</v>
      </c>
      <c r="F1072" s="90">
        <f>SUM(F1074,F1077,)</f>
        <v>297090</v>
      </c>
      <c r="G1072" s="90">
        <f>SUM(G1074,G1077,)</f>
        <v>272252</v>
      </c>
      <c r="H1072" s="32">
        <f>G1072*100/F1072</f>
        <v>91.63957050052173</v>
      </c>
      <c r="I1072" s="182">
        <f>SUM(I1074,I1077,)</f>
        <v>0</v>
      </c>
    </row>
    <row r="1073" spans="1:13" s="129" customFormat="1" ht="12.75">
      <c r="A1073" s="62"/>
      <c r="B1073" s="63"/>
      <c r="C1073" s="38"/>
      <c r="D1073" s="38"/>
      <c r="E1073" s="39" t="s">
        <v>63</v>
      </c>
      <c r="F1073" s="40"/>
      <c r="G1073" s="154"/>
      <c r="H1073" s="49" t="s">
        <v>59</v>
      </c>
      <c r="I1073" s="48"/>
      <c r="K1073" s="382">
        <f>SUM(F1045:F1111)</f>
        <v>46459183.74000001</v>
      </c>
      <c r="L1073" s="302">
        <f>SUM(G1045:G1111)</f>
        <v>44388005.91</v>
      </c>
      <c r="M1073" s="302">
        <f>SUM(I1045:I1111)</f>
        <v>533594.19</v>
      </c>
    </row>
    <row r="1074" spans="1:10" s="44" customFormat="1" ht="12.75">
      <c r="A1074" s="62"/>
      <c r="B1074" s="36"/>
      <c r="C1074" s="321"/>
      <c r="D1074" s="278">
        <v>6010</v>
      </c>
      <c r="E1074" s="347" t="s">
        <v>250</v>
      </c>
      <c r="F1074" s="315">
        <v>257000</v>
      </c>
      <c r="G1074" s="315">
        <v>257000</v>
      </c>
      <c r="H1074" s="96">
        <f>G1074*100/F1074</f>
        <v>100</v>
      </c>
      <c r="I1074" s="163">
        <v>0</v>
      </c>
      <c r="J1074" s="43"/>
    </row>
    <row r="1075" spans="1:13" s="35" customFormat="1" ht="12.75">
      <c r="A1075" s="62"/>
      <c r="B1075" s="36"/>
      <c r="C1075" s="34"/>
      <c r="D1075" s="34"/>
      <c r="E1075" s="571" t="s">
        <v>63</v>
      </c>
      <c r="F1075" s="570"/>
      <c r="G1075" s="180"/>
      <c r="H1075" s="337" t="s">
        <v>59</v>
      </c>
      <c r="I1075" s="67"/>
      <c r="K1075" s="370">
        <f>SUM(F1086:F1088)</f>
        <v>1077886.85</v>
      </c>
      <c r="L1075" s="312">
        <f>SUM(G1086:G1088)</f>
        <v>850783.9199999999</v>
      </c>
      <c r="M1075" s="312">
        <f>SUM(I1086:I1088)</f>
        <v>0</v>
      </c>
    </row>
    <row r="1076" spans="1:11" s="35" customFormat="1" ht="25.5">
      <c r="A1076" s="191"/>
      <c r="B1076" s="42"/>
      <c r="C1076" s="82"/>
      <c r="D1076" s="88"/>
      <c r="E1076" s="437" t="s">
        <v>228</v>
      </c>
      <c r="F1076" s="214">
        <v>257000</v>
      </c>
      <c r="G1076" s="447">
        <v>257000</v>
      </c>
      <c r="H1076" s="307" t="s">
        <v>59</v>
      </c>
      <c r="I1076" s="212">
        <v>0</v>
      </c>
      <c r="K1076" s="338" t="s">
        <v>59</v>
      </c>
    </row>
    <row r="1077" spans="1:9" s="35" customFormat="1" ht="12.75">
      <c r="A1077" s="62"/>
      <c r="B1077" s="36"/>
      <c r="C1077" s="321"/>
      <c r="D1077" s="278">
        <v>6050</v>
      </c>
      <c r="E1077" s="347" t="s">
        <v>169</v>
      </c>
      <c r="F1077" s="182">
        <v>40090</v>
      </c>
      <c r="G1077" s="451">
        <v>15252</v>
      </c>
      <c r="H1077" s="96">
        <f>G1077*100/F1077</f>
        <v>38.04440009977551</v>
      </c>
      <c r="I1077" s="163">
        <v>0</v>
      </c>
    </row>
    <row r="1078" spans="1:13" s="35" customFormat="1" ht="12.75">
      <c r="A1078" s="62"/>
      <c r="B1078" s="36"/>
      <c r="C1078" s="99"/>
      <c r="D1078" s="99"/>
      <c r="E1078" s="208" t="s">
        <v>63</v>
      </c>
      <c r="F1078" s="340"/>
      <c r="G1078" s="180"/>
      <c r="H1078" s="337" t="s">
        <v>59</v>
      </c>
      <c r="I1078" s="67"/>
      <c r="K1078" s="370">
        <f>SUM(F1089:F1091)</f>
        <v>22500</v>
      </c>
      <c r="L1078" s="312">
        <f>SUM(G1089:G1091)</f>
        <v>20646</v>
      </c>
      <c r="M1078" s="312">
        <f>SUM(I1089:I1091)</f>
        <v>0</v>
      </c>
    </row>
    <row r="1079" spans="1:11" s="129" customFormat="1" ht="12.75">
      <c r="A1079" s="42"/>
      <c r="B1079" s="200"/>
      <c r="C1079" s="43"/>
      <c r="D1079" s="200"/>
      <c r="E1079" s="424" t="s">
        <v>227</v>
      </c>
      <c r="F1079" s="328" t="s">
        <v>59</v>
      </c>
      <c r="G1079" s="447">
        <v>5289</v>
      </c>
      <c r="H1079" s="307" t="s">
        <v>59</v>
      </c>
      <c r="I1079" s="212">
        <v>0</v>
      </c>
      <c r="K1079" s="302">
        <f>SUM(G1079:G1080)</f>
        <v>15252</v>
      </c>
    </row>
    <row r="1080" spans="1:12" s="129" customFormat="1" ht="25.5">
      <c r="A1080" s="191"/>
      <c r="B1080" s="201"/>
      <c r="C1080" s="82"/>
      <c r="D1080" s="88"/>
      <c r="E1080" s="424" t="s">
        <v>370</v>
      </c>
      <c r="F1080" s="328" t="s">
        <v>59</v>
      </c>
      <c r="G1080" s="447">
        <v>9963</v>
      </c>
      <c r="H1080" s="307" t="s">
        <v>59</v>
      </c>
      <c r="I1080" s="212">
        <v>0</v>
      </c>
      <c r="L1080" s="302">
        <f>SUM(I1078:I1089)</f>
        <v>0</v>
      </c>
    </row>
    <row r="1081" spans="1:11" s="5" customFormat="1" ht="13.5" customHeight="1">
      <c r="A1081" s="13"/>
      <c r="B1081" s="91">
        <v>90026</v>
      </c>
      <c r="C1081" s="8"/>
      <c r="D1081" s="9"/>
      <c r="E1081" s="92" t="s">
        <v>273</v>
      </c>
      <c r="F1081" s="178">
        <f>SUM(F1082)</f>
        <v>38983.5</v>
      </c>
      <c r="G1081" s="453">
        <f>SUM(G1082)</f>
        <v>38683.5</v>
      </c>
      <c r="H1081" s="26">
        <f>G1081*100/F1081</f>
        <v>99.23044364923622</v>
      </c>
      <c r="I1081" s="58">
        <f>SUM(I1082)</f>
        <v>0</v>
      </c>
      <c r="K1081" s="313" t="s">
        <v>59</v>
      </c>
    </row>
    <row r="1082" spans="1:9" s="35" customFormat="1" ht="38.25">
      <c r="A1082" s="28"/>
      <c r="B1082" s="325"/>
      <c r="C1082" s="30"/>
      <c r="D1082" s="29"/>
      <c r="E1082" s="31" t="s">
        <v>338</v>
      </c>
      <c r="F1082" s="90">
        <f>SUM(F1084:F1084)</f>
        <v>38983.5</v>
      </c>
      <c r="G1082" s="90">
        <f>SUM(G1084:G1084)</f>
        <v>38683.5</v>
      </c>
      <c r="H1082" s="32">
        <f>G1082*100/F1082</f>
        <v>99.23044364923622</v>
      </c>
      <c r="I1082" s="33">
        <f>SUM(I1084:I1084)</f>
        <v>0</v>
      </c>
    </row>
    <row r="1083" spans="1:10" s="35" customFormat="1" ht="12.75">
      <c r="A1083" s="36"/>
      <c r="B1083" s="63"/>
      <c r="C1083" s="380"/>
      <c r="D1083" s="69"/>
      <c r="E1083" s="71" t="s">
        <v>63</v>
      </c>
      <c r="F1083" s="340"/>
      <c r="G1083" s="180"/>
      <c r="H1083" s="337" t="s">
        <v>59</v>
      </c>
      <c r="I1083" s="67"/>
      <c r="J1083" s="34"/>
    </row>
    <row r="1084" spans="1:10" s="35" customFormat="1" ht="12.75">
      <c r="A1084" s="36"/>
      <c r="B1084" s="75"/>
      <c r="C1084" s="64"/>
      <c r="D1084" s="72">
        <v>4300</v>
      </c>
      <c r="E1084" s="31" t="s">
        <v>115</v>
      </c>
      <c r="F1084" s="47">
        <v>38983.5</v>
      </c>
      <c r="G1084" s="109">
        <v>38683.5</v>
      </c>
      <c r="H1084" s="32">
        <f>G1084*100/F1084</f>
        <v>99.23044364923622</v>
      </c>
      <c r="I1084" s="33">
        <v>0</v>
      </c>
      <c r="J1084" s="34"/>
    </row>
    <row r="1085" spans="1:10" s="18" customFormat="1" ht="12.75">
      <c r="A1085" s="13"/>
      <c r="B1085" s="91">
        <v>90095</v>
      </c>
      <c r="C1085" s="2"/>
      <c r="D1085" s="3"/>
      <c r="E1085" s="92" t="s">
        <v>43</v>
      </c>
      <c r="F1085" s="210">
        <f>SUM(F1086,F1101)</f>
        <v>10219390.33</v>
      </c>
      <c r="G1085" s="210">
        <f>SUM(G1086,G1101)</f>
        <v>9263005.28</v>
      </c>
      <c r="H1085" s="336">
        <f>G1085*100/F1085</f>
        <v>90.641466671525</v>
      </c>
      <c r="I1085" s="484">
        <f>SUM(I1086,I1101)</f>
        <v>0</v>
      </c>
      <c r="J1085" s="17"/>
    </row>
    <row r="1086" spans="1:9" s="35" customFormat="1" ht="76.5">
      <c r="A1086" s="28"/>
      <c r="B1086" s="29"/>
      <c r="C1086" s="30"/>
      <c r="D1086" s="29"/>
      <c r="E1086" s="31" t="s">
        <v>199</v>
      </c>
      <c r="F1086" s="90">
        <f>SUM(F1088,F1091,F1096:F1100)</f>
        <v>1075386.85</v>
      </c>
      <c r="G1086" s="90">
        <f>SUM(G1088,G1091,G1096:G1100)</f>
        <v>850783.9199999999</v>
      </c>
      <c r="H1086" s="32">
        <f>G1086*100/F1086</f>
        <v>79.11422015249674</v>
      </c>
      <c r="I1086" s="33">
        <f>SUM(I1088,I1091,I1096:I1100)</f>
        <v>0</v>
      </c>
    </row>
    <row r="1087" spans="1:9" s="129" customFormat="1" ht="12.75">
      <c r="A1087" s="36"/>
      <c r="B1087" s="341"/>
      <c r="C1087" s="38"/>
      <c r="D1087" s="38"/>
      <c r="E1087" s="39" t="s">
        <v>63</v>
      </c>
      <c r="F1087" s="40"/>
      <c r="G1087" s="154"/>
      <c r="H1087" s="51" t="s">
        <v>59</v>
      </c>
      <c r="I1087" s="48"/>
    </row>
    <row r="1088" spans="1:11" s="44" customFormat="1" ht="12.75">
      <c r="A1088" s="36"/>
      <c r="B1088" s="81"/>
      <c r="C1088" s="164"/>
      <c r="D1088" s="156">
        <v>2820</v>
      </c>
      <c r="E1088" s="157" t="s">
        <v>33</v>
      </c>
      <c r="F1088" s="177">
        <v>2500</v>
      </c>
      <c r="G1088" s="444">
        <v>0</v>
      </c>
      <c r="H1088" s="51">
        <f>G1088*100/F1088</f>
        <v>0</v>
      </c>
      <c r="I1088" s="125">
        <v>0</v>
      </c>
      <c r="K1088" s="311" t="s">
        <v>59</v>
      </c>
    </row>
    <row r="1089" spans="1:9" s="44" customFormat="1" ht="12.75">
      <c r="A1089" s="62"/>
      <c r="B1089" s="36"/>
      <c r="C1089" s="34"/>
      <c r="D1089" s="34"/>
      <c r="E1089" s="159" t="s">
        <v>24</v>
      </c>
      <c r="F1089" s="34"/>
      <c r="G1089" s="420"/>
      <c r="H1089" s="112" t="s">
        <v>59</v>
      </c>
      <c r="I1089" s="119"/>
    </row>
    <row r="1090" spans="1:9" s="44" customFormat="1" ht="12.75">
      <c r="A1090" s="59"/>
      <c r="B1090" s="28"/>
      <c r="C1090" s="366"/>
      <c r="D1090" s="366"/>
      <c r="E1090" s="368" t="s">
        <v>79</v>
      </c>
      <c r="F1090" s="99"/>
      <c r="G1090" s="415"/>
      <c r="H1090" s="23"/>
      <c r="I1090" s="113"/>
    </row>
    <row r="1091" spans="1:10" s="35" customFormat="1" ht="12.75">
      <c r="A1091" s="36"/>
      <c r="B1091" s="81"/>
      <c r="C1091" s="34"/>
      <c r="D1091" s="320">
        <v>2830</v>
      </c>
      <c r="E1091" s="286" t="s">
        <v>178</v>
      </c>
      <c r="F1091" s="472">
        <v>22500</v>
      </c>
      <c r="G1091" s="464">
        <v>20646</v>
      </c>
      <c r="H1091" s="49">
        <f>G1091*100/F1091</f>
        <v>91.76</v>
      </c>
      <c r="I1091" s="119">
        <v>0</v>
      </c>
      <c r="J1091" s="34"/>
    </row>
    <row r="1092" spans="1:10" s="35" customFormat="1" ht="12.75">
      <c r="A1092" s="36"/>
      <c r="B1092" s="81"/>
      <c r="C1092" s="34"/>
      <c r="D1092" s="81"/>
      <c r="E1092" s="286" t="s">
        <v>24</v>
      </c>
      <c r="F1092" s="34"/>
      <c r="G1092" s="464" t="s">
        <v>59</v>
      </c>
      <c r="H1092" s="49" t="s">
        <v>59</v>
      </c>
      <c r="I1092" s="119"/>
      <c r="J1092" s="34"/>
    </row>
    <row r="1093" spans="1:10" s="35" customFormat="1" ht="38.25">
      <c r="A1093" s="75"/>
      <c r="B1093" s="342"/>
      <c r="C1093" s="99"/>
      <c r="D1093" s="342"/>
      <c r="E1093" s="287" t="s">
        <v>109</v>
      </c>
      <c r="F1093" s="298"/>
      <c r="G1093" s="445"/>
      <c r="H1093" s="32" t="s">
        <v>59</v>
      </c>
      <c r="I1093" s="113"/>
      <c r="J1093" s="34"/>
    </row>
    <row r="1094" spans="1:9" s="35" customFormat="1" ht="12.75">
      <c r="A1094" s="15" t="s">
        <v>56</v>
      </c>
      <c r="B1094" s="16">
        <v>43</v>
      </c>
      <c r="C1094" s="55"/>
      <c r="D1094" s="55"/>
      <c r="E1094" s="78"/>
      <c r="F1094" s="55"/>
      <c r="G1094" s="418"/>
      <c r="H1094" s="79" t="s">
        <v>59</v>
      </c>
      <c r="I1094" s="77"/>
    </row>
    <row r="1095" spans="1:9" s="35" customFormat="1" ht="12.75">
      <c r="A1095" s="15"/>
      <c r="B1095" s="16"/>
      <c r="C1095" s="55"/>
      <c r="D1095" s="55"/>
      <c r="E1095" s="78"/>
      <c r="F1095" s="55"/>
      <c r="G1095" s="418"/>
      <c r="H1095" s="79"/>
      <c r="I1095" s="77"/>
    </row>
    <row r="1096" spans="1:10" s="35" customFormat="1" ht="25.5">
      <c r="A1096" s="301"/>
      <c r="B1096" s="406"/>
      <c r="C1096" s="171"/>
      <c r="D1096" s="70">
        <v>4170</v>
      </c>
      <c r="E1096" s="31" t="s">
        <v>170</v>
      </c>
      <c r="F1096" s="167">
        <v>4500</v>
      </c>
      <c r="G1096" s="109">
        <v>0</v>
      </c>
      <c r="H1096" s="146">
        <f aca="true" t="shared" si="49" ref="H1096:H1101">G1096*100/F1096</f>
        <v>0</v>
      </c>
      <c r="I1096" s="127">
        <v>0</v>
      </c>
      <c r="J1096" s="34"/>
    </row>
    <row r="1097" spans="1:9" s="35" customFormat="1" ht="12.75">
      <c r="A1097" s="36"/>
      <c r="B1097" s="81"/>
      <c r="C1097" s="64"/>
      <c r="D1097" s="72">
        <v>4210</v>
      </c>
      <c r="E1097" s="31" t="s">
        <v>112</v>
      </c>
      <c r="F1097" s="47">
        <v>65824.85</v>
      </c>
      <c r="G1097" s="109">
        <v>64768.65</v>
      </c>
      <c r="H1097" s="32">
        <f>G1097*100/F1097</f>
        <v>98.39543880464596</v>
      </c>
      <c r="I1097" s="33">
        <v>0</v>
      </c>
    </row>
    <row r="1098" spans="1:9" s="35" customFormat="1" ht="12.75">
      <c r="A1098" s="36"/>
      <c r="B1098" s="81"/>
      <c r="C1098" s="64"/>
      <c r="D1098" s="72">
        <v>4270</v>
      </c>
      <c r="E1098" s="31" t="s">
        <v>113</v>
      </c>
      <c r="F1098" s="47">
        <v>50800</v>
      </c>
      <c r="G1098" s="109">
        <v>44629.5</v>
      </c>
      <c r="H1098" s="32">
        <f t="shared" si="49"/>
        <v>87.85334645669292</v>
      </c>
      <c r="I1098" s="33">
        <v>0</v>
      </c>
    </row>
    <row r="1099" spans="1:11" s="35" customFormat="1" ht="12.75">
      <c r="A1099" s="36"/>
      <c r="B1099" s="81"/>
      <c r="C1099" s="64"/>
      <c r="D1099" s="72">
        <v>4300</v>
      </c>
      <c r="E1099" s="31" t="s">
        <v>115</v>
      </c>
      <c r="F1099" s="47">
        <v>354498</v>
      </c>
      <c r="G1099" s="109">
        <v>227187.31</v>
      </c>
      <c r="H1099" s="146">
        <f t="shared" si="49"/>
        <v>64.08704985641668</v>
      </c>
      <c r="I1099" s="33">
        <v>0</v>
      </c>
      <c r="J1099" s="34"/>
      <c r="K1099" s="312" t="e">
        <f>SUM(K1106,G1103)</f>
        <v>#REF!</v>
      </c>
    </row>
    <row r="1100" spans="1:11" s="44" customFormat="1" ht="12.75">
      <c r="A1100" s="36"/>
      <c r="B1100" s="342"/>
      <c r="C1100" s="64"/>
      <c r="D1100" s="72">
        <v>4430</v>
      </c>
      <c r="E1100" s="31" t="s">
        <v>120</v>
      </c>
      <c r="F1100" s="47">
        <v>574764</v>
      </c>
      <c r="G1100" s="109">
        <v>493552.46</v>
      </c>
      <c r="H1100" s="146">
        <f t="shared" si="49"/>
        <v>85.87045465617193</v>
      </c>
      <c r="I1100" s="33">
        <v>0</v>
      </c>
      <c r="J1100" s="43"/>
      <c r="K1100" s="311">
        <f>SUM(G1106:G1106)</f>
        <v>2984000</v>
      </c>
    </row>
    <row r="1101" spans="1:10" s="44" customFormat="1" ht="12.75">
      <c r="A1101" s="36"/>
      <c r="B1101" s="38"/>
      <c r="C1101" s="101"/>
      <c r="D1101" s="64"/>
      <c r="E1101" s="31" t="s">
        <v>11</v>
      </c>
      <c r="F1101" s="90">
        <f>SUM(F1103,F1107,F1112,F1114,F1119,)</f>
        <v>9144003.48</v>
      </c>
      <c r="G1101" s="90">
        <f>SUM(G1103,G1107,G1112,G1114,G1119,)</f>
        <v>8412221.36</v>
      </c>
      <c r="H1101" s="146">
        <f t="shared" si="49"/>
        <v>91.99713646653161</v>
      </c>
      <c r="I1101" s="182">
        <f>SUM(I1103,I1107,I1112,I1114,I1119,)</f>
        <v>0</v>
      </c>
      <c r="J1101" s="43"/>
    </row>
    <row r="1102" spans="1:9" s="35" customFormat="1" ht="12.75">
      <c r="A1102" s="62"/>
      <c r="B1102" s="63"/>
      <c r="C1102" s="38"/>
      <c r="D1102" s="38"/>
      <c r="E1102" s="71" t="s">
        <v>63</v>
      </c>
      <c r="F1102" s="198"/>
      <c r="G1102" s="109"/>
      <c r="H1102" s="96" t="s">
        <v>59</v>
      </c>
      <c r="I1102" s="33"/>
    </row>
    <row r="1103" spans="1:10" s="44" customFormat="1" ht="12.75">
      <c r="A1103" s="36"/>
      <c r="B1103" s="34"/>
      <c r="C1103" s="583"/>
      <c r="D1103" s="278">
        <v>6010</v>
      </c>
      <c r="E1103" s="347" t="s">
        <v>250</v>
      </c>
      <c r="F1103" s="315">
        <v>7984304</v>
      </c>
      <c r="G1103" s="451">
        <v>7984000</v>
      </c>
      <c r="H1103" s="96">
        <f>G1103*100/F1103</f>
        <v>99.99619252974335</v>
      </c>
      <c r="I1103" s="163">
        <v>0</v>
      </c>
      <c r="J1103" s="43"/>
    </row>
    <row r="1104" spans="1:13" s="35" customFormat="1" ht="12.75">
      <c r="A1104" s="62"/>
      <c r="B1104" s="62"/>
      <c r="C1104" s="165"/>
      <c r="D1104" s="341"/>
      <c r="E1104" s="571" t="s">
        <v>63</v>
      </c>
      <c r="F1104" s="570"/>
      <c r="G1104" s="180"/>
      <c r="H1104" s="337" t="s">
        <v>59</v>
      </c>
      <c r="I1104" s="67"/>
      <c r="K1104" s="370">
        <f>SUM(F1120:F1122)</f>
        <v>3040611.79</v>
      </c>
      <c r="L1104" s="312">
        <f>SUM(G1120:G1122)</f>
        <v>2682905.6000000006</v>
      </c>
      <c r="M1104" s="312">
        <f>SUM(I1120:I1122)</f>
        <v>1137.7</v>
      </c>
    </row>
    <row r="1105" spans="1:11" s="35" customFormat="1" ht="25.5">
      <c r="A1105" s="42"/>
      <c r="B1105" s="43"/>
      <c r="C1105" s="191"/>
      <c r="D1105" s="200"/>
      <c r="E1105" s="437" t="s">
        <v>159</v>
      </c>
      <c r="F1105" s="214">
        <v>5000000</v>
      </c>
      <c r="G1105" s="447">
        <v>5000000</v>
      </c>
      <c r="H1105" s="572">
        <f>G1105*100/F1105</f>
        <v>100</v>
      </c>
      <c r="I1105" s="212">
        <v>0</v>
      </c>
      <c r="K1105" s="312" t="e">
        <f>SUM(#REF!,#REF!,#REF!)</f>
        <v>#REF!</v>
      </c>
    </row>
    <row r="1106" spans="1:11" s="35" customFormat="1" ht="25.5">
      <c r="A1106" s="42"/>
      <c r="B1106" s="43"/>
      <c r="C1106" s="271"/>
      <c r="D1106" s="88"/>
      <c r="E1106" s="437" t="s">
        <v>200</v>
      </c>
      <c r="F1106" s="214">
        <v>2984304</v>
      </c>
      <c r="G1106" s="447">
        <v>2984000</v>
      </c>
      <c r="H1106" s="572">
        <f>G1106*100/F1106</f>
        <v>99.98981337021965</v>
      </c>
      <c r="I1106" s="212">
        <v>0</v>
      </c>
      <c r="K1106" s="312" t="e">
        <f>SUM(#REF!,#REF!,#REF!)</f>
        <v>#REF!</v>
      </c>
    </row>
    <row r="1107" spans="1:10" s="44" customFormat="1" ht="12.75">
      <c r="A1107" s="207"/>
      <c r="B1107" s="412"/>
      <c r="C1107" s="474"/>
      <c r="D1107" s="348">
        <v>6050</v>
      </c>
      <c r="E1107" s="365" t="s">
        <v>48</v>
      </c>
      <c r="F1107" s="209">
        <v>79000</v>
      </c>
      <c r="G1107" s="180">
        <v>78450</v>
      </c>
      <c r="H1107" s="32">
        <f>G1107*100/F1107</f>
        <v>99.30379746835443</v>
      </c>
      <c r="I1107" s="67">
        <v>0</v>
      </c>
      <c r="J1107" s="43"/>
    </row>
    <row r="1108" spans="1:13" s="35" customFormat="1" ht="12.75">
      <c r="A1108" s="36"/>
      <c r="B1108" s="36"/>
      <c r="C1108" s="34"/>
      <c r="D1108" s="34"/>
      <c r="E1108" s="66" t="s">
        <v>63</v>
      </c>
      <c r="F1108" s="340"/>
      <c r="G1108" s="180"/>
      <c r="H1108" s="337" t="s">
        <v>59</v>
      </c>
      <c r="I1108" s="67"/>
      <c r="K1108" s="370">
        <f>SUM(G1109:G1111)</f>
        <v>78450</v>
      </c>
      <c r="L1108" s="312">
        <f>SUM(G1124:G1126)</f>
        <v>0</v>
      </c>
      <c r="M1108" s="312">
        <f>SUM(I1124:I1126)</f>
        <v>0</v>
      </c>
    </row>
    <row r="1109" spans="1:9" s="56" customFormat="1" ht="25.5">
      <c r="A1109" s="42"/>
      <c r="B1109" s="191"/>
      <c r="C1109" s="191"/>
      <c r="D1109" s="200"/>
      <c r="E1109" s="425" t="s">
        <v>339</v>
      </c>
      <c r="F1109" s="303" t="s">
        <v>59</v>
      </c>
      <c r="G1109" s="45">
        <v>9500</v>
      </c>
      <c r="H1109" s="305" t="s">
        <v>59</v>
      </c>
      <c r="I1109" s="45">
        <v>0</v>
      </c>
    </row>
    <row r="1110" spans="1:9" s="56" customFormat="1" ht="25.5">
      <c r="A1110" s="42"/>
      <c r="B1110" s="191"/>
      <c r="C1110" s="191"/>
      <c r="D1110" s="200"/>
      <c r="E1110" s="481" t="s">
        <v>340</v>
      </c>
      <c r="F1110" s="303"/>
      <c r="G1110" s="45">
        <v>18950</v>
      </c>
      <c r="H1110" s="305"/>
      <c r="I1110" s="45">
        <v>0</v>
      </c>
    </row>
    <row r="1111" spans="1:9" s="56" customFormat="1" ht="25.5">
      <c r="A1111" s="42"/>
      <c r="B1111" s="191"/>
      <c r="C1111" s="271"/>
      <c r="D1111" s="88"/>
      <c r="E1111" s="481" t="s">
        <v>341</v>
      </c>
      <c r="F1111" s="303" t="s">
        <v>59</v>
      </c>
      <c r="G1111" s="45">
        <v>50000</v>
      </c>
      <c r="H1111" s="305" t="s">
        <v>59</v>
      </c>
      <c r="I1111" s="45">
        <v>0</v>
      </c>
    </row>
    <row r="1112" spans="1:9" s="129" customFormat="1" ht="12.75">
      <c r="A1112" s="207"/>
      <c r="B1112" s="412"/>
      <c r="C1112" s="476"/>
      <c r="D1112" s="477">
        <v>6057</v>
      </c>
      <c r="E1112" s="653" t="s">
        <v>169</v>
      </c>
      <c r="F1112" s="654">
        <v>179944.55</v>
      </c>
      <c r="G1112" s="154">
        <v>20128.12</v>
      </c>
      <c r="H1112" s="51">
        <f>G1112*100/F1112</f>
        <v>11.185734716611313</v>
      </c>
      <c r="I1112" s="33">
        <v>0</v>
      </c>
    </row>
    <row r="1113" spans="1:11" s="35" customFormat="1" ht="51">
      <c r="A1113" s="207"/>
      <c r="B1113" s="412"/>
      <c r="C1113" s="345"/>
      <c r="D1113" s="278"/>
      <c r="E1113" s="475" t="s">
        <v>274</v>
      </c>
      <c r="F1113" s="344"/>
      <c r="G1113" s="45">
        <v>20128.12</v>
      </c>
      <c r="H1113" s="352"/>
      <c r="I1113" s="212">
        <v>0</v>
      </c>
      <c r="J1113" s="34"/>
      <c r="K1113" s="312" t="s">
        <v>59</v>
      </c>
    </row>
    <row r="1114" spans="1:9" s="129" customFormat="1" ht="12.75">
      <c r="A1114" s="207"/>
      <c r="B1114" s="412"/>
      <c r="C1114" s="297"/>
      <c r="D1114" s="533">
        <v>6059</v>
      </c>
      <c r="E1114" s="66"/>
      <c r="F1114" s="175">
        <v>480754.93</v>
      </c>
      <c r="G1114" s="186">
        <v>3552.04</v>
      </c>
      <c r="H1114" s="49">
        <f>G1114*100/F1114</f>
        <v>0.7388462974264247</v>
      </c>
      <c r="I1114" s="67">
        <v>0</v>
      </c>
    </row>
    <row r="1115" spans="1:11" s="35" customFormat="1" ht="51">
      <c r="A1115" s="474"/>
      <c r="B1115" s="290"/>
      <c r="C1115" s="517"/>
      <c r="D1115" s="278"/>
      <c r="E1115" s="475" t="s">
        <v>275</v>
      </c>
      <c r="F1115" s="344"/>
      <c r="G1115" s="45">
        <v>3552.04</v>
      </c>
      <c r="H1115" s="352"/>
      <c r="I1115" s="212">
        <v>0</v>
      </c>
      <c r="J1115" s="34"/>
      <c r="K1115" s="312" t="s">
        <v>59</v>
      </c>
    </row>
    <row r="1116" spans="1:9" s="35" customFormat="1" ht="39" customHeight="1">
      <c r="A1116" s="15" t="s">
        <v>56</v>
      </c>
      <c r="B1116" s="16">
        <v>44</v>
      </c>
      <c r="C1116" s="55"/>
      <c r="D1116" s="55"/>
      <c r="E1116" s="78"/>
      <c r="F1116" s="55"/>
      <c r="G1116" s="418"/>
      <c r="H1116" s="79" t="s">
        <v>59</v>
      </c>
      <c r="I1116" s="77"/>
    </row>
    <row r="1117" spans="1:9" s="35" customFormat="1" ht="13.5" thickBot="1">
      <c r="A1117" s="15"/>
      <c r="B1117" s="16"/>
      <c r="C1117" s="55"/>
      <c r="D1117" s="55"/>
      <c r="E1117" s="78"/>
      <c r="F1117" s="55"/>
      <c r="G1117" s="418"/>
      <c r="H1117" s="79"/>
      <c r="I1117" s="77"/>
    </row>
    <row r="1118" spans="1:9" s="35" customFormat="1" ht="13.5" thickBot="1">
      <c r="A1118" s="19" t="s">
        <v>26</v>
      </c>
      <c r="B1118" s="20" t="s">
        <v>52</v>
      </c>
      <c r="C1118" s="716" t="s">
        <v>36</v>
      </c>
      <c r="D1118" s="717"/>
      <c r="E1118" s="21" t="s">
        <v>25</v>
      </c>
      <c r="F1118" s="20" t="s">
        <v>60</v>
      </c>
      <c r="G1118" s="353" t="s">
        <v>61</v>
      </c>
      <c r="H1118" s="22" t="s">
        <v>62</v>
      </c>
      <c r="I1118" s="190" t="s">
        <v>66</v>
      </c>
    </row>
    <row r="1119" spans="1:9" s="56" customFormat="1" ht="12.75">
      <c r="A1119" s="207"/>
      <c r="B1119" s="412"/>
      <c r="C1119" s="438"/>
      <c r="D1119" s="348">
        <v>6230</v>
      </c>
      <c r="E1119" s="365"/>
      <c r="F1119" s="216">
        <v>420000</v>
      </c>
      <c r="G1119" s="180">
        <v>326091.2</v>
      </c>
      <c r="H1119" s="32">
        <f>G1119*100/F1119</f>
        <v>77.6407619047619</v>
      </c>
      <c r="I1119" s="67">
        <v>0</v>
      </c>
    </row>
    <row r="1120" spans="1:13" s="35" customFormat="1" ht="12.75">
      <c r="A1120" s="62"/>
      <c r="B1120" s="36"/>
      <c r="C1120" s="34"/>
      <c r="D1120" s="34"/>
      <c r="E1120" s="66" t="s">
        <v>63</v>
      </c>
      <c r="F1120" s="100"/>
      <c r="G1120" s="180" t="s">
        <v>59</v>
      </c>
      <c r="H1120" s="337" t="s">
        <v>59</v>
      </c>
      <c r="I1120" s="67"/>
      <c r="K1120" s="370">
        <f>SUM(F1129:F1152)</f>
        <v>3103122.93</v>
      </c>
      <c r="L1120" s="312">
        <f>SUM(G1129:G1152)</f>
        <v>3166866.19</v>
      </c>
      <c r="M1120" s="312">
        <f>SUM(I1129:I1152)</f>
        <v>3413.1000000000004</v>
      </c>
    </row>
    <row r="1121" spans="1:9" s="56" customFormat="1" ht="27" customHeight="1" thickBot="1">
      <c r="A1121" s="679"/>
      <c r="B1121" s="680"/>
      <c r="C1121" s="681"/>
      <c r="D1121" s="682"/>
      <c r="E1121" s="683" t="s">
        <v>229</v>
      </c>
      <c r="F1121" s="684">
        <v>420000</v>
      </c>
      <c r="G1121" s="292">
        <v>326091.2</v>
      </c>
      <c r="H1121" s="685">
        <f>G1121*100/F1121</f>
        <v>77.6407619047619</v>
      </c>
      <c r="I1121" s="413">
        <v>0</v>
      </c>
    </row>
    <row r="1122" spans="1:9" s="35" customFormat="1" ht="12.75">
      <c r="A1122" s="253">
        <v>921</v>
      </c>
      <c r="B1122" s="227"/>
      <c r="C1122" s="227"/>
      <c r="D1122" s="228"/>
      <c r="E1122" s="229" t="s">
        <v>12</v>
      </c>
      <c r="F1122" s="230">
        <f>SUM(F1123,F1135,F1159,F1170,F1175)</f>
        <v>2620611.79</v>
      </c>
      <c r="G1122" s="402">
        <f>SUM(G1123,G1135,G1159,G1170,G1175)</f>
        <v>2356814.4000000004</v>
      </c>
      <c r="H1122" s="317">
        <f>G1122*100/F1122</f>
        <v>89.9337478749571</v>
      </c>
      <c r="I1122" s="346">
        <f>SUM(I1123,I1135,I1159,I1170,I1175)</f>
        <v>1137.7</v>
      </c>
    </row>
    <row r="1123" spans="1:9" s="56" customFormat="1" ht="12.75">
      <c r="A1123" s="14"/>
      <c r="B1123" s="199">
        <v>92105</v>
      </c>
      <c r="C1123" s="2"/>
      <c r="D1123" s="3"/>
      <c r="E1123" s="25" t="s">
        <v>14</v>
      </c>
      <c r="F1123" s="46">
        <f>SUM(F1124)</f>
        <v>50000</v>
      </c>
      <c r="G1123" s="443">
        <f>SUM(G1124)</f>
        <v>0</v>
      </c>
      <c r="H1123" s="26">
        <f>G1123*100/F1123</f>
        <v>0</v>
      </c>
      <c r="I1123" s="27">
        <v>0</v>
      </c>
    </row>
    <row r="1124" spans="1:9" s="56" customFormat="1" ht="12.75">
      <c r="A1124" s="59"/>
      <c r="B1124" s="28"/>
      <c r="C1124" s="80"/>
      <c r="D1124" s="80"/>
      <c r="E1124" s="39" t="s">
        <v>57</v>
      </c>
      <c r="F1124" s="175">
        <f>SUM(F1126)</f>
        <v>50000</v>
      </c>
      <c r="G1124" s="468">
        <f>SUM(G1126)</f>
        <v>0</v>
      </c>
      <c r="H1124" s="32">
        <f>G1124*100/F1124</f>
        <v>0</v>
      </c>
      <c r="I1124" s="33">
        <v>0</v>
      </c>
    </row>
    <row r="1125" spans="1:12" s="44" customFormat="1" ht="12.75">
      <c r="A1125" s="62"/>
      <c r="B1125" s="63"/>
      <c r="C1125" s="69"/>
      <c r="D1125" s="69"/>
      <c r="E1125" s="486" t="s">
        <v>63</v>
      </c>
      <c r="F1125" s="176"/>
      <c r="G1125" s="109"/>
      <c r="H1125" s="32" t="s">
        <v>59</v>
      </c>
      <c r="I1125" s="33"/>
      <c r="K1125" s="311" t="s">
        <v>59</v>
      </c>
      <c r="L1125" s="311">
        <f>SUM(G1129:G1134)</f>
        <v>0</v>
      </c>
    </row>
    <row r="1126" spans="1:11" s="44" customFormat="1" ht="12.75">
      <c r="A1126" s="36"/>
      <c r="B1126" s="81"/>
      <c r="C1126" s="164"/>
      <c r="D1126" s="156">
        <v>2820</v>
      </c>
      <c r="E1126" s="157" t="s">
        <v>178</v>
      </c>
      <c r="F1126" s="177">
        <v>50000</v>
      </c>
      <c r="G1126" s="444">
        <v>0</v>
      </c>
      <c r="H1126" s="51">
        <f>G1126*100/F1126</f>
        <v>0</v>
      </c>
      <c r="I1126" s="125">
        <v>0</v>
      </c>
      <c r="K1126" s="311" t="s">
        <v>59</v>
      </c>
    </row>
    <row r="1127" spans="1:9" s="44" customFormat="1" ht="12.75">
      <c r="A1127" s="62"/>
      <c r="B1127" s="36"/>
      <c r="C1127" s="34"/>
      <c r="D1127" s="34"/>
      <c r="E1127" s="159" t="s">
        <v>24</v>
      </c>
      <c r="F1127" s="34"/>
      <c r="G1127" s="420"/>
      <c r="H1127" s="112" t="s">
        <v>59</v>
      </c>
      <c r="I1127" s="119"/>
    </row>
    <row r="1128" spans="1:9" s="44" customFormat="1" ht="12.75">
      <c r="A1128" s="59"/>
      <c r="B1128" s="496"/>
      <c r="C1128" s="366"/>
      <c r="D1128" s="366"/>
      <c r="E1128" s="368" t="s">
        <v>79</v>
      </c>
      <c r="F1128" s="99"/>
      <c r="G1128" s="415"/>
      <c r="H1128" s="23"/>
      <c r="I1128" s="113"/>
    </row>
    <row r="1129" spans="1:9" s="5" customFormat="1" ht="12.75" hidden="1">
      <c r="A1129" s="42"/>
      <c r="B1129" s="200"/>
      <c r="C1129" s="43"/>
      <c r="D1129" s="43"/>
      <c r="E1129" s="581" t="s">
        <v>201</v>
      </c>
      <c r="F1129" s="304"/>
      <c r="G1129" s="45">
        <v>0</v>
      </c>
      <c r="H1129" s="309"/>
      <c r="I1129" s="45">
        <v>0</v>
      </c>
    </row>
    <row r="1130" spans="1:9" s="5" customFormat="1" ht="12.75" hidden="1">
      <c r="A1130" s="42"/>
      <c r="B1130" s="200"/>
      <c r="C1130" s="43"/>
      <c r="D1130" s="43"/>
      <c r="E1130" s="581" t="s">
        <v>7</v>
      </c>
      <c r="F1130" s="304"/>
      <c r="G1130" s="45">
        <v>0</v>
      </c>
      <c r="H1130" s="309"/>
      <c r="I1130" s="45"/>
    </row>
    <row r="1131" spans="1:9" s="5" customFormat="1" ht="12.75" hidden="1">
      <c r="A1131" s="42"/>
      <c r="B1131" s="200"/>
      <c r="C1131" s="43"/>
      <c r="D1131" s="43"/>
      <c r="E1131" s="581" t="s">
        <v>80</v>
      </c>
      <c r="F1131" s="304"/>
      <c r="G1131" s="45">
        <v>0</v>
      </c>
      <c r="H1131" s="309"/>
      <c r="I1131" s="45"/>
    </row>
    <row r="1132" spans="1:9" s="5" customFormat="1" ht="12.75" hidden="1">
      <c r="A1132" s="42"/>
      <c r="B1132" s="200"/>
      <c r="C1132" s="43"/>
      <c r="D1132" s="43"/>
      <c r="E1132" s="581" t="s">
        <v>202</v>
      </c>
      <c r="F1132" s="304"/>
      <c r="G1132" s="45">
        <v>0</v>
      </c>
      <c r="H1132" s="309"/>
      <c r="I1132" s="45"/>
    </row>
    <row r="1133" spans="1:9" s="5" customFormat="1" ht="12.75" hidden="1">
      <c r="A1133" s="42"/>
      <c r="B1133" s="200"/>
      <c r="C1133" s="43"/>
      <c r="D1133" s="43"/>
      <c r="E1133" s="581" t="s">
        <v>276</v>
      </c>
      <c r="F1133" s="304"/>
      <c r="G1133" s="45">
        <v>0</v>
      </c>
      <c r="H1133" s="309"/>
      <c r="I1133" s="45"/>
    </row>
    <row r="1134" spans="1:9" s="35" customFormat="1" ht="12.75" hidden="1">
      <c r="A1134" s="42"/>
      <c r="B1134" s="201"/>
      <c r="C1134" s="82"/>
      <c r="D1134" s="88"/>
      <c r="E1134" s="581" t="s">
        <v>81</v>
      </c>
      <c r="F1134" s="304"/>
      <c r="G1134" s="45">
        <v>0</v>
      </c>
      <c r="H1134" s="309"/>
      <c r="I1134" s="45">
        <v>0</v>
      </c>
    </row>
    <row r="1135" spans="1:9" s="56" customFormat="1" ht="12.75">
      <c r="A1135" s="13"/>
      <c r="B1135" s="91">
        <v>92109</v>
      </c>
      <c r="C1135" s="8"/>
      <c r="D1135" s="9"/>
      <c r="E1135" s="92" t="s">
        <v>82</v>
      </c>
      <c r="F1135" s="178">
        <f>SUM(F1136,F1144)</f>
        <v>1034374.31</v>
      </c>
      <c r="G1135" s="178">
        <f>SUM(G1136,G1144)</f>
        <v>1008701.5</v>
      </c>
      <c r="H1135" s="26">
        <f>G1135*100/F1135</f>
        <v>97.51803483982505</v>
      </c>
      <c r="I1135" s="58">
        <f>SUM(I1136,I1144)</f>
        <v>1137.7</v>
      </c>
    </row>
    <row r="1136" spans="1:9" s="5" customFormat="1" ht="12.75">
      <c r="A1136" s="59"/>
      <c r="B1136" s="121"/>
      <c r="C1136" s="30"/>
      <c r="D1136" s="29"/>
      <c r="E1136" s="31" t="s">
        <v>57</v>
      </c>
      <c r="F1136" s="90">
        <f>SUM(F1138:F1143)</f>
        <v>872801.91</v>
      </c>
      <c r="G1136" s="90">
        <f>SUM(G1138:G1143)</f>
        <v>854340.93</v>
      </c>
      <c r="H1136" s="32">
        <f>G1136*100/F1136</f>
        <v>97.88486026571596</v>
      </c>
      <c r="I1136" s="33">
        <f>SUM(I1138:I1143)</f>
        <v>1137.7</v>
      </c>
    </row>
    <row r="1137" spans="1:9" s="35" customFormat="1" ht="12.75">
      <c r="A1137" s="62"/>
      <c r="B1137" s="63"/>
      <c r="C1137" s="38"/>
      <c r="D1137" s="38"/>
      <c r="E1137" s="39" t="s">
        <v>63</v>
      </c>
      <c r="F1137" s="40"/>
      <c r="G1137" s="109"/>
      <c r="H1137" s="49" t="s">
        <v>59</v>
      </c>
      <c r="I1137" s="48"/>
    </row>
    <row r="1138" spans="1:9" s="35" customFormat="1" ht="25.5">
      <c r="A1138" s="62"/>
      <c r="B1138" s="36"/>
      <c r="C1138" s="38"/>
      <c r="D1138" s="41">
        <v>2480</v>
      </c>
      <c r="E1138" s="39" t="s">
        <v>204</v>
      </c>
      <c r="F1138" s="87">
        <v>760000</v>
      </c>
      <c r="G1138" s="444">
        <v>760000</v>
      </c>
      <c r="H1138" s="179">
        <f>G1138*100/F1138</f>
        <v>100</v>
      </c>
      <c r="I1138" s="48">
        <v>0</v>
      </c>
    </row>
    <row r="1139" spans="1:9" s="56" customFormat="1" ht="12.75">
      <c r="A1139" s="62"/>
      <c r="B1139" s="36"/>
      <c r="C1139" s="53"/>
      <c r="D1139" s="53"/>
      <c r="E1139" s="54" t="s">
        <v>150</v>
      </c>
      <c r="F1139" s="52"/>
      <c r="G1139" s="415"/>
      <c r="H1139" s="124" t="s">
        <v>59</v>
      </c>
      <c r="I1139" s="180"/>
    </row>
    <row r="1140" spans="1:10" s="35" customFormat="1" ht="12.75">
      <c r="A1140" s="62"/>
      <c r="B1140" s="36"/>
      <c r="C1140" s="53"/>
      <c r="D1140" s="379">
        <v>4210</v>
      </c>
      <c r="E1140" s="54" t="s">
        <v>112</v>
      </c>
      <c r="F1140" s="47">
        <v>60454.81</v>
      </c>
      <c r="G1140" s="109">
        <v>60229.85</v>
      </c>
      <c r="H1140" s="32">
        <f>G1140*100/F1140</f>
        <v>99.62788734262833</v>
      </c>
      <c r="I1140" s="33">
        <v>0</v>
      </c>
      <c r="J1140" s="34"/>
    </row>
    <row r="1141" spans="1:9" s="35" customFormat="1" ht="12.75">
      <c r="A1141" s="62"/>
      <c r="B1141" s="36"/>
      <c r="C1141" s="64"/>
      <c r="D1141" s="72">
        <v>4260</v>
      </c>
      <c r="E1141" s="31" t="s">
        <v>116</v>
      </c>
      <c r="F1141" s="47">
        <v>27847.1</v>
      </c>
      <c r="G1141" s="109">
        <v>9824.18</v>
      </c>
      <c r="H1141" s="32">
        <f>G1141*100/F1141</f>
        <v>35.27900571334179</v>
      </c>
      <c r="I1141" s="33">
        <v>1137.7</v>
      </c>
    </row>
    <row r="1142" spans="1:10" s="35" customFormat="1" ht="12.75">
      <c r="A1142" s="62"/>
      <c r="B1142" s="36"/>
      <c r="C1142" s="64"/>
      <c r="D1142" s="72">
        <v>4270</v>
      </c>
      <c r="E1142" s="31" t="s">
        <v>113</v>
      </c>
      <c r="F1142" s="47">
        <v>4000</v>
      </c>
      <c r="G1142" s="109">
        <v>3984</v>
      </c>
      <c r="H1142" s="32">
        <f>G1142*100/F1142</f>
        <v>99.6</v>
      </c>
      <c r="I1142" s="33">
        <v>0</v>
      </c>
      <c r="J1142" s="34"/>
    </row>
    <row r="1143" spans="1:10" s="35" customFormat="1" ht="12.75">
      <c r="A1143" s="62"/>
      <c r="B1143" s="75"/>
      <c r="C1143" s="64"/>
      <c r="D1143" s="72">
        <v>4300</v>
      </c>
      <c r="E1143" s="31" t="s">
        <v>115</v>
      </c>
      <c r="F1143" s="47">
        <v>20500</v>
      </c>
      <c r="G1143" s="109">
        <v>20302.9</v>
      </c>
      <c r="H1143" s="32">
        <f>G1143*100/F1143</f>
        <v>99.03853658536586</v>
      </c>
      <c r="I1143" s="33">
        <v>0</v>
      </c>
      <c r="J1143" s="34"/>
    </row>
    <row r="1144" spans="1:10" s="44" customFormat="1" ht="12.75">
      <c r="A1144" s="36"/>
      <c r="B1144" s="38"/>
      <c r="C1144" s="101"/>
      <c r="D1144" s="64"/>
      <c r="E1144" s="31" t="s">
        <v>11</v>
      </c>
      <c r="F1144" s="90">
        <f>SUM(F1146,F1156,)</f>
        <v>161572.4</v>
      </c>
      <c r="G1144" s="90">
        <f>SUM(G1146,G1156,)</f>
        <v>154360.57</v>
      </c>
      <c r="H1144" s="32">
        <f>G1144*100/F1144</f>
        <v>95.53647157559088</v>
      </c>
      <c r="I1144" s="182">
        <f>SUM(I1146,I1156,)</f>
        <v>0</v>
      </c>
      <c r="J1144" s="43"/>
    </row>
    <row r="1145" spans="1:9" s="35" customFormat="1" ht="12.75">
      <c r="A1145" s="62"/>
      <c r="B1145" s="63"/>
      <c r="C1145" s="69"/>
      <c r="D1145" s="482"/>
      <c r="E1145" s="71" t="s">
        <v>63</v>
      </c>
      <c r="F1145" s="198"/>
      <c r="G1145" s="109"/>
      <c r="H1145" s="96" t="s">
        <v>59</v>
      </c>
      <c r="I1145" s="33"/>
    </row>
    <row r="1146" spans="1:10" s="44" customFormat="1" ht="12.75">
      <c r="A1146" s="207"/>
      <c r="B1146" s="412"/>
      <c r="C1146" s="476"/>
      <c r="D1146" s="203">
        <v>6050</v>
      </c>
      <c r="E1146" s="365" t="s">
        <v>169</v>
      </c>
      <c r="F1146" s="209">
        <v>161572.4</v>
      </c>
      <c r="G1146" s="180">
        <v>154360.57</v>
      </c>
      <c r="H1146" s="32">
        <f>G1146*100/F1146</f>
        <v>95.53647157559088</v>
      </c>
      <c r="I1146" s="67">
        <v>0</v>
      </c>
      <c r="J1146" s="43"/>
    </row>
    <row r="1147" spans="1:13" s="35" customFormat="1" ht="12.75">
      <c r="A1147" s="62"/>
      <c r="B1147" s="62"/>
      <c r="C1147" s="165"/>
      <c r="D1147" s="341"/>
      <c r="E1147" s="704" t="s">
        <v>63</v>
      </c>
      <c r="F1147" s="100"/>
      <c r="G1147" s="180"/>
      <c r="H1147" s="337" t="s">
        <v>59</v>
      </c>
      <c r="I1147" s="67"/>
      <c r="K1147" s="370">
        <f>SUM(F1160:F1169)</f>
        <v>2227562.44</v>
      </c>
      <c r="L1147" s="312">
        <f>SUM(G1160:G1169)</f>
        <v>2198754.2199999997</v>
      </c>
      <c r="M1147" s="312">
        <f>SUM(I1160:I1169)</f>
        <v>0</v>
      </c>
    </row>
    <row r="1148" spans="1:11" s="56" customFormat="1" ht="25.5">
      <c r="A1148" s="191"/>
      <c r="B1148" s="191"/>
      <c r="C1148" s="191"/>
      <c r="D1148" s="200"/>
      <c r="E1148" s="481" t="s">
        <v>342</v>
      </c>
      <c r="F1148" s="303" t="s">
        <v>59</v>
      </c>
      <c r="G1148" s="45">
        <v>11500</v>
      </c>
      <c r="H1148" s="305" t="s">
        <v>59</v>
      </c>
      <c r="I1148" s="45">
        <v>0</v>
      </c>
      <c r="K1148" s="338">
        <f>SUM(G1148:G1155)</f>
        <v>154360.57</v>
      </c>
    </row>
    <row r="1149" spans="1:9" s="56" customFormat="1" ht="25.5">
      <c r="A1149" s="191"/>
      <c r="B1149" s="191"/>
      <c r="C1149" s="191"/>
      <c r="D1149" s="200"/>
      <c r="E1149" s="481" t="s">
        <v>343</v>
      </c>
      <c r="F1149" s="303" t="s">
        <v>59</v>
      </c>
      <c r="G1149" s="45">
        <v>42829.3</v>
      </c>
      <c r="H1149" s="305" t="s">
        <v>59</v>
      </c>
      <c r="I1149" s="45">
        <v>0</v>
      </c>
    </row>
    <row r="1150" spans="1:9" s="56" customFormat="1" ht="25.5">
      <c r="A1150" s="191"/>
      <c r="B1150" s="191"/>
      <c r="C1150" s="191"/>
      <c r="D1150" s="200"/>
      <c r="E1150" s="481" t="s">
        <v>371</v>
      </c>
      <c r="F1150" s="303" t="s">
        <v>59</v>
      </c>
      <c r="G1150" s="45">
        <v>77000</v>
      </c>
      <c r="H1150" s="305" t="s">
        <v>59</v>
      </c>
      <c r="I1150" s="45">
        <v>0</v>
      </c>
    </row>
    <row r="1151" spans="1:9" s="56" customFormat="1" ht="25.5">
      <c r="A1151" s="201"/>
      <c r="B1151" s="82"/>
      <c r="C1151" s="271"/>
      <c r="D1151" s="88"/>
      <c r="E1151" s="481" t="s">
        <v>344</v>
      </c>
      <c r="F1151" s="303" t="s">
        <v>59</v>
      </c>
      <c r="G1151" s="45">
        <v>9432.39</v>
      </c>
      <c r="H1151" s="305" t="s">
        <v>59</v>
      </c>
      <c r="I1151" s="45">
        <v>0</v>
      </c>
    </row>
    <row r="1152" spans="1:9" s="56" customFormat="1" ht="12.75">
      <c r="A1152" s="15" t="s">
        <v>56</v>
      </c>
      <c r="B1152" s="16">
        <v>45</v>
      </c>
      <c r="C1152" s="55"/>
      <c r="D1152" s="55"/>
      <c r="E1152" s="78"/>
      <c r="F1152" s="55"/>
      <c r="G1152" s="418"/>
      <c r="H1152" s="79" t="s">
        <v>59</v>
      </c>
      <c r="I1152" s="77"/>
    </row>
    <row r="1153" spans="1:9" s="5" customFormat="1" ht="13.5" thickBot="1">
      <c r="A1153" s="15"/>
      <c r="B1153" s="16"/>
      <c r="C1153" s="55"/>
      <c r="D1153" s="55"/>
      <c r="E1153" s="78"/>
      <c r="F1153" s="55"/>
      <c r="G1153" s="418"/>
      <c r="H1153" s="79"/>
      <c r="I1153" s="77"/>
    </row>
    <row r="1154" spans="1:9" s="35" customFormat="1" ht="13.5" thickBot="1">
      <c r="A1154" s="19" t="s">
        <v>26</v>
      </c>
      <c r="B1154" s="20" t="s">
        <v>52</v>
      </c>
      <c r="C1154" s="716" t="s">
        <v>36</v>
      </c>
      <c r="D1154" s="717"/>
      <c r="E1154" s="21" t="s">
        <v>25</v>
      </c>
      <c r="F1154" s="20" t="s">
        <v>60</v>
      </c>
      <c r="G1154" s="353" t="s">
        <v>61</v>
      </c>
      <c r="H1154" s="22" t="s">
        <v>62</v>
      </c>
      <c r="I1154" s="190" t="s">
        <v>66</v>
      </c>
    </row>
    <row r="1155" spans="1:9" s="56" customFormat="1" ht="25.5">
      <c r="A1155" s="42"/>
      <c r="B1155" s="82"/>
      <c r="C1155" s="271"/>
      <c r="D1155" s="88"/>
      <c r="E1155" s="481" t="s">
        <v>372</v>
      </c>
      <c r="F1155" s="303" t="s">
        <v>59</v>
      </c>
      <c r="G1155" s="45">
        <v>13598.88</v>
      </c>
      <c r="H1155" s="305" t="s">
        <v>59</v>
      </c>
      <c r="I1155" s="45">
        <v>0</v>
      </c>
    </row>
    <row r="1156" spans="1:10" s="44" customFormat="1" ht="36.75" customHeight="1" hidden="1">
      <c r="A1156" s="260"/>
      <c r="B1156" s="207"/>
      <c r="C1156" s="474"/>
      <c r="D1156" s="348">
        <v>6220</v>
      </c>
      <c r="E1156" s="365" t="s">
        <v>203</v>
      </c>
      <c r="F1156" s="209">
        <v>0</v>
      </c>
      <c r="G1156" s="180">
        <v>0</v>
      </c>
      <c r="H1156" s="32" t="e">
        <f>G1156*100/F1156</f>
        <v>#DIV/0!</v>
      </c>
      <c r="I1156" s="67">
        <v>0</v>
      </c>
      <c r="J1156" s="43"/>
    </row>
    <row r="1157" spans="1:13" s="35" customFormat="1" ht="12.75" hidden="1">
      <c r="A1157" s="62"/>
      <c r="B1157" s="36"/>
      <c r="C1157" s="34"/>
      <c r="D1157" s="34"/>
      <c r="E1157" s="384" t="s">
        <v>63</v>
      </c>
      <c r="F1157" s="100"/>
      <c r="G1157" s="180"/>
      <c r="H1157" s="337" t="s">
        <v>59</v>
      </c>
      <c r="I1157" s="67"/>
      <c r="K1157" s="370">
        <f>SUM(F1171:F1173)</f>
        <v>830000</v>
      </c>
      <c r="L1157" s="312">
        <f>SUM(G1171:G1173)</f>
        <v>830000</v>
      </c>
      <c r="M1157" s="312">
        <f>SUM(I1171:I1173)</f>
        <v>0</v>
      </c>
    </row>
    <row r="1158" spans="1:9" s="56" customFormat="1" ht="38.25" hidden="1">
      <c r="A1158" s="191"/>
      <c r="B1158" s="201"/>
      <c r="C1158" s="82"/>
      <c r="D1158" s="88"/>
      <c r="E1158" s="493" t="s">
        <v>277</v>
      </c>
      <c r="F1158" s="505">
        <v>0</v>
      </c>
      <c r="G1158" s="45">
        <v>0</v>
      </c>
      <c r="H1158" s="572" t="e">
        <f>G1158*100/F1158</f>
        <v>#DIV/0!</v>
      </c>
      <c r="I1158" s="45">
        <v>0</v>
      </c>
    </row>
    <row r="1159" spans="1:9" s="56" customFormat="1" ht="12.75">
      <c r="A1159" s="13"/>
      <c r="B1159" s="91">
        <v>92116</v>
      </c>
      <c r="C1159" s="8"/>
      <c r="D1159" s="9"/>
      <c r="E1159" s="92" t="s">
        <v>53</v>
      </c>
      <c r="F1159" s="178">
        <f>SUM(F1165,F1160)</f>
        <v>891237.48</v>
      </c>
      <c r="G1159" s="178">
        <f>SUM(G1165,G1160)</f>
        <v>879994.74</v>
      </c>
      <c r="H1159" s="26">
        <f>G1159*100/F1159</f>
        <v>98.73852477568605</v>
      </c>
      <c r="I1159" s="58">
        <f>SUM(I1160,I1165)</f>
        <v>0</v>
      </c>
    </row>
    <row r="1160" spans="1:10" s="18" customFormat="1" ht="12.75">
      <c r="A1160" s="59"/>
      <c r="B1160" s="121"/>
      <c r="C1160" s="30"/>
      <c r="D1160" s="29"/>
      <c r="E1160" s="31" t="s">
        <v>57</v>
      </c>
      <c r="F1160" s="90">
        <f>SUM(F1162:F1164)</f>
        <v>446150</v>
      </c>
      <c r="G1160" s="90">
        <f>SUM(G1162:G1164)</f>
        <v>441230</v>
      </c>
      <c r="H1160" s="32">
        <f>G1160*100/F1160</f>
        <v>98.89723187268856</v>
      </c>
      <c r="I1160" s="33">
        <f>SUM(I1162:I1164)</f>
        <v>0</v>
      </c>
      <c r="J1160" s="17"/>
    </row>
    <row r="1161" spans="1:9" s="35" customFormat="1" ht="12.75">
      <c r="A1161" s="62"/>
      <c r="B1161" s="63"/>
      <c r="C1161" s="69"/>
      <c r="D1161" s="69"/>
      <c r="E1161" s="71" t="s">
        <v>63</v>
      </c>
      <c r="F1161" s="198"/>
      <c r="G1161" s="109"/>
      <c r="H1161" s="32" t="s">
        <v>59</v>
      </c>
      <c r="I1161" s="33"/>
    </row>
    <row r="1162" spans="1:9" s="56" customFormat="1" ht="25.5">
      <c r="A1162" s="62"/>
      <c r="B1162" s="36"/>
      <c r="C1162" s="38"/>
      <c r="D1162" s="41">
        <v>2480</v>
      </c>
      <c r="E1162" s="39" t="s">
        <v>204</v>
      </c>
      <c r="F1162" s="87">
        <v>440000</v>
      </c>
      <c r="G1162" s="444">
        <v>440000</v>
      </c>
      <c r="H1162" s="49">
        <f>G1162*100/F1162</f>
        <v>100</v>
      </c>
      <c r="I1162" s="125">
        <v>0</v>
      </c>
    </row>
    <row r="1163" spans="1:9" s="35" customFormat="1" ht="15.75" customHeight="1">
      <c r="A1163" s="62"/>
      <c r="B1163" s="36"/>
      <c r="C1163" s="53"/>
      <c r="D1163" s="53"/>
      <c r="E1163" s="54" t="s">
        <v>151</v>
      </c>
      <c r="F1163" s="52"/>
      <c r="G1163" s="415"/>
      <c r="H1163" s="337" t="s">
        <v>59</v>
      </c>
      <c r="I1163" s="113"/>
    </row>
    <row r="1164" spans="1:10" s="35" customFormat="1" ht="12.75">
      <c r="A1164" s="62"/>
      <c r="B1164" s="75"/>
      <c r="C1164" s="64"/>
      <c r="D1164" s="72">
        <v>4300</v>
      </c>
      <c r="E1164" s="31" t="s">
        <v>115</v>
      </c>
      <c r="F1164" s="47">
        <v>6150</v>
      </c>
      <c r="G1164" s="109">
        <v>1230</v>
      </c>
      <c r="H1164" s="32">
        <f>G1164*100/F1164</f>
        <v>20</v>
      </c>
      <c r="I1164" s="33">
        <v>0</v>
      </c>
      <c r="J1164" s="34"/>
    </row>
    <row r="1165" spans="1:9" s="5" customFormat="1" ht="12.75">
      <c r="A1165" s="28"/>
      <c r="B1165" s="55"/>
      <c r="C1165" s="30"/>
      <c r="D1165" s="29"/>
      <c r="E1165" s="31" t="s">
        <v>11</v>
      </c>
      <c r="F1165" s="90">
        <f>SUM(F1167)</f>
        <v>445087.48</v>
      </c>
      <c r="G1165" s="90">
        <f>SUM(G1167)</f>
        <v>438764.74</v>
      </c>
      <c r="H1165" s="573">
        <f>G1165*100/F1165</f>
        <v>98.57943881054574</v>
      </c>
      <c r="I1165" s="579">
        <f>SUM(I1167)</f>
        <v>0</v>
      </c>
    </row>
    <row r="1166" spans="1:13" s="129" customFormat="1" ht="12.75">
      <c r="A1166" s="36"/>
      <c r="B1166" s="341"/>
      <c r="C1166" s="69"/>
      <c r="D1166" s="69"/>
      <c r="E1166" s="71" t="s">
        <v>63</v>
      </c>
      <c r="F1166" s="198"/>
      <c r="G1166" s="109"/>
      <c r="H1166" s="32" t="s">
        <v>59</v>
      </c>
      <c r="I1166" s="33"/>
      <c r="K1166" s="382">
        <f>SUM(F1162:F1174)</f>
        <v>3026412.44</v>
      </c>
      <c r="L1166" s="302">
        <f>SUM(G1162:G1174)</f>
        <v>3002524.2199999997</v>
      </c>
      <c r="M1166" s="302">
        <f>SUM(I1162:I1174)</f>
        <v>0</v>
      </c>
    </row>
    <row r="1167" spans="1:10" s="44" customFormat="1" ht="36.75" customHeight="1">
      <c r="A1167" s="207"/>
      <c r="B1167" s="412"/>
      <c r="C1167" s="438"/>
      <c r="D1167" s="348">
        <v>6220</v>
      </c>
      <c r="E1167" s="365" t="s">
        <v>203</v>
      </c>
      <c r="F1167" s="209">
        <v>445087.48</v>
      </c>
      <c r="G1167" s="180">
        <v>438764.74</v>
      </c>
      <c r="H1167" s="32">
        <f>G1167*100/F1167</f>
        <v>98.57943881054574</v>
      </c>
      <c r="I1167" s="67">
        <v>0</v>
      </c>
      <c r="J1167" s="43"/>
    </row>
    <row r="1168" spans="1:13" s="35" customFormat="1" ht="12.75">
      <c r="A1168" s="36"/>
      <c r="B1168" s="81"/>
      <c r="C1168" s="34"/>
      <c r="D1168" s="34"/>
      <c r="E1168" s="384" t="s">
        <v>63</v>
      </c>
      <c r="F1168" s="100"/>
      <c r="G1168" s="180"/>
      <c r="H1168" s="337" t="s">
        <v>59</v>
      </c>
      <c r="I1168" s="67"/>
      <c r="K1168" s="370">
        <f>SUM(F1175:F1175)</f>
        <v>230000</v>
      </c>
      <c r="L1168" s="312">
        <f>SUM(G1175:G1175)</f>
        <v>53118.16</v>
      </c>
      <c r="M1168" s="312">
        <f>SUM(I1175:I1175)</f>
        <v>0</v>
      </c>
    </row>
    <row r="1169" spans="1:9" s="56" customFormat="1" ht="38.25">
      <c r="A1169" s="42"/>
      <c r="B1169" s="88"/>
      <c r="C1169" s="82"/>
      <c r="D1169" s="88"/>
      <c r="E1169" s="493" t="s">
        <v>278</v>
      </c>
      <c r="F1169" s="505">
        <v>445087.48</v>
      </c>
      <c r="G1169" s="45">
        <v>438764.74</v>
      </c>
      <c r="H1169" s="572">
        <f>G1169*100/F1169</f>
        <v>98.57943881054574</v>
      </c>
      <c r="I1169" s="45">
        <v>0</v>
      </c>
    </row>
    <row r="1170" spans="1:9" s="56" customFormat="1" ht="12.75">
      <c r="A1170" s="13"/>
      <c r="B1170" s="97">
        <v>92118</v>
      </c>
      <c r="C1170" s="2"/>
      <c r="D1170" s="3"/>
      <c r="E1170" s="92" t="s">
        <v>38</v>
      </c>
      <c r="F1170" s="178">
        <f>SUM(F1171)</f>
        <v>415000</v>
      </c>
      <c r="G1170" s="178">
        <f>SUM(G1171)</f>
        <v>415000</v>
      </c>
      <c r="H1170" s="26">
        <f>G1170*100/F1170</f>
        <v>100</v>
      </c>
      <c r="I1170" s="58">
        <f>SUM(I1171)</f>
        <v>0</v>
      </c>
    </row>
    <row r="1171" spans="1:9" s="35" customFormat="1" ht="12.75">
      <c r="A1171" s="28"/>
      <c r="B1171" s="29"/>
      <c r="C1171" s="30"/>
      <c r="D1171" s="29"/>
      <c r="E1171" s="31" t="s">
        <v>57</v>
      </c>
      <c r="F1171" s="90">
        <f>SUM(F1173:F1174)</f>
        <v>415000</v>
      </c>
      <c r="G1171" s="90">
        <f>SUM(G1173:G1174)</f>
        <v>415000</v>
      </c>
      <c r="H1171" s="32">
        <f>G1171*100/F1171</f>
        <v>100</v>
      </c>
      <c r="I1171" s="33">
        <f>SUM(I1173:I1174)</f>
        <v>0</v>
      </c>
    </row>
    <row r="1172" spans="1:9" s="35" customFormat="1" ht="12.75">
      <c r="A1172" s="36"/>
      <c r="B1172" s="34"/>
      <c r="C1172" s="37"/>
      <c r="D1172" s="38"/>
      <c r="E1172" s="39" t="s">
        <v>63</v>
      </c>
      <c r="F1172" s="40"/>
      <c r="G1172" s="109"/>
      <c r="H1172" s="112" t="s">
        <v>59</v>
      </c>
      <c r="I1172" s="154"/>
    </row>
    <row r="1173" spans="1:11" s="35" customFormat="1" ht="25.5">
      <c r="A1173" s="59"/>
      <c r="B1173" s="108"/>
      <c r="C1173" s="121"/>
      <c r="D1173" s="41">
        <v>2480</v>
      </c>
      <c r="E1173" s="39" t="s">
        <v>204</v>
      </c>
      <c r="F1173" s="87">
        <v>415000</v>
      </c>
      <c r="G1173" s="444">
        <v>415000</v>
      </c>
      <c r="H1173" s="51">
        <f>G1173*100/F1173</f>
        <v>100</v>
      </c>
      <c r="I1173" s="125">
        <v>0</v>
      </c>
      <c r="J1173" s="34"/>
      <c r="K1173" s="312">
        <f>SUM(G1162:G1174)</f>
        <v>3002524.2199999997</v>
      </c>
    </row>
    <row r="1174" spans="1:10" s="44" customFormat="1" ht="12.75">
      <c r="A1174" s="36"/>
      <c r="B1174" s="106"/>
      <c r="C1174" s="52"/>
      <c r="D1174" s="53"/>
      <c r="E1174" s="54" t="s">
        <v>152</v>
      </c>
      <c r="F1174" s="52"/>
      <c r="G1174" s="416"/>
      <c r="H1174" s="23" t="s">
        <v>59</v>
      </c>
      <c r="I1174" s="113"/>
      <c r="J1174" s="43"/>
    </row>
    <row r="1175" spans="1:9" s="56" customFormat="1" ht="12.75">
      <c r="A1175" s="13"/>
      <c r="B1175" s="91">
        <v>92195</v>
      </c>
      <c r="C1175" s="8"/>
      <c r="D1175" s="9"/>
      <c r="E1175" s="25" t="s">
        <v>43</v>
      </c>
      <c r="F1175" s="89">
        <f>SUM(F1176)</f>
        <v>230000</v>
      </c>
      <c r="G1175" s="89">
        <f>SUM(G1176)</f>
        <v>53118.16</v>
      </c>
      <c r="H1175" s="26">
        <f>G1175*100/F1175</f>
        <v>23.094852173913043</v>
      </c>
      <c r="I1175" s="27">
        <f>SUM(I1176)</f>
        <v>0</v>
      </c>
    </row>
    <row r="1176" spans="1:10" s="18" customFormat="1" ht="38.25">
      <c r="A1176" s="59"/>
      <c r="B1176" s="121"/>
      <c r="C1176" s="30"/>
      <c r="D1176" s="29"/>
      <c r="E1176" s="31" t="s">
        <v>86</v>
      </c>
      <c r="F1176" s="90">
        <f>SUM(F1178:F1187)</f>
        <v>230000</v>
      </c>
      <c r="G1176" s="90">
        <f>SUM(G1178:G1187)</f>
        <v>53118.16</v>
      </c>
      <c r="H1176" s="32">
        <f>G1176*100/F1176</f>
        <v>23.094852173913043</v>
      </c>
      <c r="I1176" s="33">
        <f>SUM(I1181:I1187,I1178:I1179)</f>
        <v>0</v>
      </c>
      <c r="J1176" s="17"/>
    </row>
    <row r="1177" spans="1:9" s="35" customFormat="1" ht="12.75">
      <c r="A1177" s="62"/>
      <c r="B1177" s="63"/>
      <c r="C1177" s="69"/>
      <c r="D1177" s="69"/>
      <c r="E1177" s="71" t="s">
        <v>63</v>
      </c>
      <c r="F1177" s="100"/>
      <c r="G1177" s="109"/>
      <c r="H1177" s="23" t="s">
        <v>59</v>
      </c>
      <c r="I1177" s="109"/>
    </row>
    <row r="1178" spans="1:10" s="35" customFormat="1" ht="12.75">
      <c r="A1178" s="28"/>
      <c r="B1178" s="367"/>
      <c r="C1178" s="29"/>
      <c r="D1178" s="72">
        <v>4110</v>
      </c>
      <c r="E1178" s="31" t="s">
        <v>166</v>
      </c>
      <c r="F1178" s="144">
        <v>2000</v>
      </c>
      <c r="G1178" s="109">
        <v>120.33</v>
      </c>
      <c r="H1178" s="32">
        <f>G1178*100/F1178</f>
        <v>6.0165</v>
      </c>
      <c r="I1178" s="33">
        <v>0</v>
      </c>
      <c r="J1178" s="34"/>
    </row>
    <row r="1179" spans="1:12" s="35" customFormat="1" ht="25.5">
      <c r="A1179" s="36"/>
      <c r="B1179" s="81"/>
      <c r="C1179" s="69"/>
      <c r="D1179" s="70">
        <v>4170</v>
      </c>
      <c r="E1179" s="71" t="s">
        <v>170</v>
      </c>
      <c r="F1179" s="174">
        <v>20000</v>
      </c>
      <c r="G1179" s="109">
        <v>170.73</v>
      </c>
      <c r="H1179" s="96">
        <f>G1179*100/F1179</f>
        <v>0.85365</v>
      </c>
      <c r="I1179" s="33">
        <v>0</v>
      </c>
      <c r="K1179" s="370" t="e">
        <f>SUM(#REF!)</f>
        <v>#REF!</v>
      </c>
      <c r="L1179" s="312" t="e">
        <f>SUM(#REF!)</f>
        <v>#REF!</v>
      </c>
    </row>
    <row r="1180" spans="1:10" s="56" customFormat="1" ht="12.75">
      <c r="A1180" s="496"/>
      <c r="B1180" s="496"/>
      <c r="C1180" s="95"/>
      <c r="D1180" s="711">
        <v>4190</v>
      </c>
      <c r="E1180" s="569" t="s">
        <v>164</v>
      </c>
      <c r="F1180" s="518">
        <v>5000</v>
      </c>
      <c r="G1180" s="109">
        <v>0</v>
      </c>
      <c r="H1180" s="339">
        <f>G1180*100/F1180</f>
        <v>0</v>
      </c>
      <c r="I1180" s="109">
        <v>0</v>
      </c>
      <c r="J1180" s="55"/>
    </row>
    <row r="1181" spans="1:9" s="35" customFormat="1" ht="12.75">
      <c r="A1181" s="15" t="s">
        <v>56</v>
      </c>
      <c r="B1181" s="16">
        <v>46</v>
      </c>
      <c r="C1181" s="55"/>
      <c r="D1181" s="55"/>
      <c r="E1181" s="78"/>
      <c r="F1181" s="55"/>
      <c r="G1181" s="418"/>
      <c r="H1181" s="79" t="s">
        <v>59</v>
      </c>
      <c r="I1181" s="77"/>
    </row>
    <row r="1182" spans="1:9" s="35" customFormat="1" ht="13.5" thickBot="1">
      <c r="A1182" s="15"/>
      <c r="B1182" s="16"/>
      <c r="C1182" s="55"/>
      <c r="D1182" s="55"/>
      <c r="E1182" s="78"/>
      <c r="F1182" s="55"/>
      <c r="G1182" s="418"/>
      <c r="H1182" s="79"/>
      <c r="I1182" s="77"/>
    </row>
    <row r="1183" spans="1:9" s="35" customFormat="1" ht="13.5" thickBot="1">
      <c r="A1183" s="19" t="s">
        <v>26</v>
      </c>
      <c r="B1183" s="20" t="s">
        <v>52</v>
      </c>
      <c r="C1183" s="716" t="s">
        <v>36</v>
      </c>
      <c r="D1183" s="717"/>
      <c r="E1183" s="21" t="s">
        <v>25</v>
      </c>
      <c r="F1183" s="20" t="s">
        <v>60</v>
      </c>
      <c r="G1183" s="353" t="s">
        <v>61</v>
      </c>
      <c r="H1183" s="22" t="s">
        <v>62</v>
      </c>
      <c r="I1183" s="190" t="s">
        <v>66</v>
      </c>
    </row>
    <row r="1184" spans="1:9" s="56" customFormat="1" ht="12.75">
      <c r="A1184" s="36"/>
      <c r="B1184" s="81"/>
      <c r="C1184" s="64"/>
      <c r="D1184" s="72">
        <v>4210</v>
      </c>
      <c r="E1184" s="31" t="s">
        <v>112</v>
      </c>
      <c r="F1184" s="47">
        <v>25000</v>
      </c>
      <c r="G1184" s="109">
        <v>1735.1</v>
      </c>
      <c r="H1184" s="32">
        <f>G1184*100/F1184</f>
        <v>6.9404</v>
      </c>
      <c r="I1184" s="33">
        <v>0</v>
      </c>
    </row>
    <row r="1185" spans="1:10" s="56" customFormat="1" ht="12.75">
      <c r="A1185" s="28"/>
      <c r="B1185" s="367"/>
      <c r="C1185" s="29"/>
      <c r="D1185" s="544">
        <v>4220</v>
      </c>
      <c r="E1185" s="172" t="s">
        <v>129</v>
      </c>
      <c r="F1185" s="435">
        <v>8000</v>
      </c>
      <c r="G1185" s="109">
        <v>0</v>
      </c>
      <c r="H1185" s="337">
        <f>G1185*100/F1185</f>
        <v>0</v>
      </c>
      <c r="I1185" s="109">
        <v>0</v>
      </c>
      <c r="J1185" s="55"/>
    </row>
    <row r="1186" spans="1:9" s="35" customFormat="1" ht="12.75">
      <c r="A1186" s="62"/>
      <c r="B1186" s="36"/>
      <c r="C1186" s="64"/>
      <c r="D1186" s="72">
        <v>4300</v>
      </c>
      <c r="E1186" s="31" t="s">
        <v>115</v>
      </c>
      <c r="F1186" s="47">
        <v>120185</v>
      </c>
      <c r="G1186" s="109">
        <v>6812</v>
      </c>
      <c r="H1186" s="32">
        <v>0</v>
      </c>
      <c r="I1186" s="33">
        <v>0</v>
      </c>
    </row>
    <row r="1187" spans="1:9" s="56" customFormat="1" ht="26.25" thickBot="1">
      <c r="A1187" s="218"/>
      <c r="B1187" s="75"/>
      <c r="C1187" s="69"/>
      <c r="D1187" s="70">
        <v>4400</v>
      </c>
      <c r="E1187" s="71" t="s">
        <v>117</v>
      </c>
      <c r="F1187" s="216">
        <v>49815</v>
      </c>
      <c r="G1187" s="180">
        <v>44280</v>
      </c>
      <c r="H1187" s="615">
        <f>G1187*100/F1187</f>
        <v>88.88888888888889</v>
      </c>
      <c r="I1187" s="33">
        <v>0</v>
      </c>
    </row>
    <row r="1188" spans="1:9" s="35" customFormat="1" ht="12.75">
      <c r="A1188" s="655">
        <v>926</v>
      </c>
      <c r="B1188" s="281"/>
      <c r="C1188" s="281"/>
      <c r="D1188" s="282"/>
      <c r="E1188" s="283" t="s">
        <v>135</v>
      </c>
      <c r="F1188" s="656">
        <f>SUM(F1189,F1212,)</f>
        <v>3792683.38</v>
      </c>
      <c r="G1188" s="656">
        <f>SUM(G1189,G1212,)</f>
        <v>1718650.91</v>
      </c>
      <c r="H1188" s="516">
        <f>G1188*100/F1188</f>
        <v>45.31490603890062</v>
      </c>
      <c r="I1188" s="659">
        <f>SUM(I1189,I1212,)</f>
        <v>203</v>
      </c>
    </row>
    <row r="1189" spans="1:9" s="56" customFormat="1" ht="12.75">
      <c r="A1189" s="13"/>
      <c r="B1189" s="205">
        <v>92605</v>
      </c>
      <c r="C1189" s="8"/>
      <c r="D1189" s="9"/>
      <c r="E1189" s="92" t="s">
        <v>134</v>
      </c>
      <c r="F1189" s="349">
        <f>SUM(F1190)</f>
        <v>620000</v>
      </c>
      <c r="G1189" s="469">
        <f>SUM(G1190)</f>
        <v>244913</v>
      </c>
      <c r="H1189" s="26">
        <f>G1189*100/F1189</f>
        <v>39.50209677419355</v>
      </c>
      <c r="I1189" s="58">
        <v>0</v>
      </c>
    </row>
    <row r="1190" spans="1:9" s="56" customFormat="1" ht="25.5">
      <c r="A1190" s="28"/>
      <c r="B1190" s="439"/>
      <c r="C1190" s="95"/>
      <c r="D1190" s="95"/>
      <c r="E1190" s="575" t="s">
        <v>105</v>
      </c>
      <c r="F1190" s="182">
        <f>SUM(F1192)</f>
        <v>620000</v>
      </c>
      <c r="G1190" s="182">
        <f>SUM(G1192)</f>
        <v>244913</v>
      </c>
      <c r="H1190" s="32">
        <f>G1190*100/F1190</f>
        <v>39.50209677419355</v>
      </c>
      <c r="I1190" s="33">
        <f>SUM(I1192)</f>
        <v>0</v>
      </c>
    </row>
    <row r="1191" spans="1:12" s="44" customFormat="1" ht="12.75">
      <c r="A1191" s="36"/>
      <c r="B1191" s="341"/>
      <c r="C1191" s="69"/>
      <c r="D1191" s="482"/>
      <c r="E1191" s="71" t="s">
        <v>63</v>
      </c>
      <c r="F1191" s="198"/>
      <c r="G1191" s="109"/>
      <c r="H1191" s="32" t="s">
        <v>59</v>
      </c>
      <c r="I1191" s="33"/>
      <c r="K1191" s="311" t="s">
        <v>59</v>
      </c>
      <c r="L1191" s="311">
        <f>SUM(M1197)</f>
        <v>0</v>
      </c>
    </row>
    <row r="1192" spans="1:9" s="44" customFormat="1" ht="12.75">
      <c r="A1192" s="36"/>
      <c r="B1192" s="81"/>
      <c r="C1192" s="164"/>
      <c r="D1192" s="203">
        <v>2820</v>
      </c>
      <c r="E1192" s="396" t="s">
        <v>178</v>
      </c>
      <c r="F1192" s="184">
        <v>620000</v>
      </c>
      <c r="G1192" s="444">
        <v>244913</v>
      </c>
      <c r="H1192" s="179">
        <f>G1192*100/F1192</f>
        <v>39.50209677419355</v>
      </c>
      <c r="I1192" s="48">
        <v>0</v>
      </c>
    </row>
    <row r="1193" spans="1:12" s="44" customFormat="1" ht="12.75">
      <c r="A1193" s="36"/>
      <c r="B1193" s="62"/>
      <c r="C1193" s="62"/>
      <c r="D1193" s="81"/>
      <c r="E1193" s="390" t="s">
        <v>24</v>
      </c>
      <c r="F1193" s="62"/>
      <c r="G1193" s="420"/>
      <c r="H1193" s="185" t="s">
        <v>59</v>
      </c>
      <c r="I1193" s="186"/>
      <c r="L1193" s="311">
        <f>SUM(G1195:G1208)</f>
        <v>244913</v>
      </c>
    </row>
    <row r="1194" spans="1:9" s="44" customFormat="1" ht="12.75">
      <c r="A1194" s="28"/>
      <c r="B1194" s="59"/>
      <c r="C1194" s="357"/>
      <c r="D1194" s="351"/>
      <c r="E1194" s="397" t="s">
        <v>69</v>
      </c>
      <c r="F1194" s="138"/>
      <c r="G1194" s="420"/>
      <c r="H1194" s="185" t="s">
        <v>59</v>
      </c>
      <c r="I1194" s="186"/>
    </row>
    <row r="1195" spans="1:9" s="44" customFormat="1" ht="25.5">
      <c r="A1195" s="42"/>
      <c r="B1195" s="191"/>
      <c r="C1195" s="191"/>
      <c r="D1195" s="200"/>
      <c r="E1195" s="582" t="s">
        <v>380</v>
      </c>
      <c r="F1195" s="304"/>
      <c r="G1195" s="45">
        <v>32000</v>
      </c>
      <c r="H1195" s="309"/>
      <c r="I1195" s="45">
        <v>0</v>
      </c>
    </row>
    <row r="1196" spans="1:9" s="44" customFormat="1" ht="12.75">
      <c r="A1196" s="42"/>
      <c r="B1196" s="191"/>
      <c r="C1196" s="191"/>
      <c r="D1196" s="200"/>
      <c r="E1196" s="582" t="s">
        <v>345</v>
      </c>
      <c r="F1196" s="304"/>
      <c r="G1196" s="45">
        <v>58000</v>
      </c>
      <c r="H1196" s="309"/>
      <c r="I1196" s="45">
        <v>0</v>
      </c>
    </row>
    <row r="1197" spans="1:9" s="44" customFormat="1" ht="12.75">
      <c r="A1197" s="42"/>
      <c r="B1197" s="43"/>
      <c r="C1197" s="191"/>
      <c r="D1197" s="200"/>
      <c r="E1197" s="582" t="s">
        <v>68</v>
      </c>
      <c r="F1197" s="304"/>
      <c r="G1197" s="45">
        <v>40250</v>
      </c>
      <c r="H1197" s="309"/>
      <c r="I1197" s="45">
        <v>0</v>
      </c>
    </row>
    <row r="1198" spans="1:9" s="5" customFormat="1" ht="25.5">
      <c r="A1198" s="42"/>
      <c r="B1198" s="191"/>
      <c r="C1198" s="191"/>
      <c r="D1198" s="200"/>
      <c r="E1198" s="582" t="s">
        <v>378</v>
      </c>
      <c r="F1198" s="304"/>
      <c r="G1198" s="45">
        <v>12666</v>
      </c>
      <c r="H1198" s="309"/>
      <c r="I1198" s="45">
        <v>0</v>
      </c>
    </row>
    <row r="1199" spans="1:9" s="56" customFormat="1" ht="12.75">
      <c r="A1199" s="191"/>
      <c r="B1199" s="191"/>
      <c r="C1199" s="191"/>
      <c r="D1199" s="200"/>
      <c r="E1199" s="582" t="s">
        <v>346</v>
      </c>
      <c r="F1199" s="308"/>
      <c r="G1199" s="521">
        <v>8000</v>
      </c>
      <c r="H1199" s="310"/>
      <c r="I1199" s="45">
        <v>0</v>
      </c>
    </row>
    <row r="1200" spans="1:12" s="35" customFormat="1" ht="12.75">
      <c r="A1200" s="42"/>
      <c r="B1200" s="191"/>
      <c r="C1200" s="191"/>
      <c r="D1200" s="200"/>
      <c r="E1200" s="582" t="s">
        <v>111</v>
      </c>
      <c r="F1200" s="304"/>
      <c r="G1200" s="45">
        <v>10000</v>
      </c>
      <c r="H1200" s="309"/>
      <c r="I1200" s="45">
        <v>0</v>
      </c>
      <c r="K1200" s="378">
        <f>SUM(F1217:F1219)</f>
        <v>60498.119999999995</v>
      </c>
      <c r="L1200" s="312">
        <f>SUM(G1217:G1219)</f>
        <v>27275.58</v>
      </c>
    </row>
    <row r="1201" spans="1:12" s="35" customFormat="1" ht="12.75">
      <c r="A1201" s="42"/>
      <c r="B1201" s="191"/>
      <c r="C1201" s="191"/>
      <c r="D1201" s="200"/>
      <c r="E1201" s="582" t="s">
        <v>80</v>
      </c>
      <c r="F1201" s="304"/>
      <c r="G1201" s="45">
        <v>3000</v>
      </c>
      <c r="H1201" s="309"/>
      <c r="I1201" s="45">
        <v>0</v>
      </c>
      <c r="K1201" s="378">
        <f>SUM(F1219:F1222)</f>
        <v>2994553.13</v>
      </c>
      <c r="L1201" s="312">
        <f>SUM(G1219:G1222)</f>
        <v>1402748.7</v>
      </c>
    </row>
    <row r="1202" spans="1:9" s="35" customFormat="1" ht="38.25">
      <c r="A1202" s="191"/>
      <c r="B1202" s="42"/>
      <c r="C1202" s="43"/>
      <c r="D1202" s="200"/>
      <c r="E1202" s="582" t="s">
        <v>239</v>
      </c>
      <c r="F1202" s="304"/>
      <c r="G1202" s="45">
        <v>3000</v>
      </c>
      <c r="H1202" s="309"/>
      <c r="I1202" s="45">
        <v>0</v>
      </c>
    </row>
    <row r="1203" spans="1:9" s="44" customFormat="1" ht="12.75">
      <c r="A1203" s="191"/>
      <c r="B1203" s="42"/>
      <c r="C1203" s="43"/>
      <c r="D1203" s="43"/>
      <c r="E1203" s="581" t="s">
        <v>240</v>
      </c>
      <c r="F1203" s="304"/>
      <c r="G1203" s="45">
        <v>5333</v>
      </c>
      <c r="H1203" s="309"/>
      <c r="I1203" s="45">
        <v>0</v>
      </c>
    </row>
    <row r="1204" spans="1:9" s="56" customFormat="1" ht="12.75">
      <c r="A1204" s="191"/>
      <c r="B1204" s="191"/>
      <c r="C1204" s="191"/>
      <c r="D1204" s="200"/>
      <c r="E1204" s="582" t="s">
        <v>70</v>
      </c>
      <c r="F1204" s="308"/>
      <c r="G1204" s="521">
        <v>15332</v>
      </c>
      <c r="H1204" s="310"/>
      <c r="I1204" s="45">
        <v>0</v>
      </c>
    </row>
    <row r="1205" spans="1:9" s="129" customFormat="1" ht="12.75">
      <c r="A1205" s="191"/>
      <c r="B1205" s="42"/>
      <c r="C1205" s="43"/>
      <c r="D1205" s="200"/>
      <c r="E1205" s="582" t="s">
        <v>108</v>
      </c>
      <c r="F1205" s="308"/>
      <c r="G1205" s="521">
        <v>20666</v>
      </c>
      <c r="H1205" s="310"/>
      <c r="I1205" s="45">
        <v>0</v>
      </c>
    </row>
    <row r="1206" spans="1:9" s="129" customFormat="1" ht="12.75">
      <c r="A1206" s="191"/>
      <c r="B1206" s="42"/>
      <c r="C1206" s="191"/>
      <c r="D1206" s="200"/>
      <c r="E1206" s="582" t="s">
        <v>238</v>
      </c>
      <c r="F1206" s="308"/>
      <c r="G1206" s="521">
        <v>23333</v>
      </c>
      <c r="H1206" s="310"/>
      <c r="I1206" s="45">
        <v>0</v>
      </c>
    </row>
    <row r="1207" spans="1:9" s="129" customFormat="1" ht="12.75">
      <c r="A1207" s="191"/>
      <c r="B1207" s="42"/>
      <c r="C1207" s="43"/>
      <c r="D1207" s="200"/>
      <c r="E1207" s="582" t="s">
        <v>347</v>
      </c>
      <c r="F1207" s="308"/>
      <c r="G1207" s="521">
        <v>3333</v>
      </c>
      <c r="H1207" s="310"/>
      <c r="I1207" s="45"/>
    </row>
    <row r="1208" spans="1:9" s="129" customFormat="1" ht="12.75">
      <c r="A1208" s="201"/>
      <c r="B1208" s="201"/>
      <c r="C1208" s="82"/>
      <c r="D1208" s="88"/>
      <c r="E1208" s="582" t="s">
        <v>234</v>
      </c>
      <c r="F1208" s="308"/>
      <c r="G1208" s="521">
        <v>10000</v>
      </c>
      <c r="H1208" s="310"/>
      <c r="I1208" s="45">
        <v>0</v>
      </c>
    </row>
    <row r="1209" spans="1:9" s="35" customFormat="1" ht="39.75" customHeight="1">
      <c r="A1209" s="15" t="s">
        <v>56</v>
      </c>
      <c r="B1209" s="16">
        <v>47</v>
      </c>
      <c r="C1209" s="55"/>
      <c r="D1209" s="55"/>
      <c r="E1209" s="78"/>
      <c r="F1209" s="55"/>
      <c r="G1209" s="418"/>
      <c r="H1209" s="79" t="s">
        <v>59</v>
      </c>
      <c r="I1209" s="77"/>
    </row>
    <row r="1210" spans="1:9" s="35" customFormat="1" ht="13.5" thickBot="1">
      <c r="A1210" s="15"/>
      <c r="B1210" s="16"/>
      <c r="C1210" s="55"/>
      <c r="D1210" s="55"/>
      <c r="E1210" s="78"/>
      <c r="F1210" s="55"/>
      <c r="G1210" s="418"/>
      <c r="H1210" s="79"/>
      <c r="I1210" s="77"/>
    </row>
    <row r="1211" spans="1:9" s="35" customFormat="1" ht="13.5" thickBot="1">
      <c r="A1211" s="19" t="s">
        <v>26</v>
      </c>
      <c r="B1211" s="20" t="s">
        <v>52</v>
      </c>
      <c r="C1211" s="716" t="s">
        <v>36</v>
      </c>
      <c r="D1211" s="717"/>
      <c r="E1211" s="21" t="s">
        <v>25</v>
      </c>
      <c r="F1211" s="20" t="s">
        <v>60</v>
      </c>
      <c r="G1211" s="353" t="s">
        <v>61</v>
      </c>
      <c r="H1211" s="22" t="s">
        <v>62</v>
      </c>
      <c r="I1211" s="190" t="s">
        <v>66</v>
      </c>
    </row>
    <row r="1212" spans="1:10" s="35" customFormat="1" ht="12.75">
      <c r="A1212" s="13"/>
      <c r="B1212" s="601">
        <v>92695</v>
      </c>
      <c r="C1212" s="9"/>
      <c r="D1212" s="9"/>
      <c r="E1212" s="92" t="s">
        <v>43</v>
      </c>
      <c r="F1212" s="187">
        <f>SUM(F1223,F1213)</f>
        <v>3172683.38</v>
      </c>
      <c r="G1212" s="449">
        <f>SUM(G1223,G1213)</f>
        <v>1473737.91</v>
      </c>
      <c r="H1212" s="26">
        <f>G1212*100/F1212</f>
        <v>46.45083462441185</v>
      </c>
      <c r="I1212" s="58">
        <f>SUM(I1213,I1223)</f>
        <v>203</v>
      </c>
      <c r="J1212" s="34"/>
    </row>
    <row r="1213" spans="1:10" s="35" customFormat="1" ht="38.25">
      <c r="A1213" s="59"/>
      <c r="B1213" s="60"/>
      <c r="C1213" s="29"/>
      <c r="D1213" s="29"/>
      <c r="E1213" s="31" t="s">
        <v>87</v>
      </c>
      <c r="F1213" s="61">
        <f>SUM(F1215:F1222)</f>
        <v>3029813.13</v>
      </c>
      <c r="G1213" s="61">
        <f>SUM(G1215:G1222)</f>
        <v>1421488.38</v>
      </c>
      <c r="H1213" s="32">
        <f>G1213*100/F1213</f>
        <v>46.916701427061284</v>
      </c>
      <c r="I1213" s="33">
        <f>SUM(I1215:I1222)</f>
        <v>203</v>
      </c>
      <c r="J1213" s="34"/>
    </row>
    <row r="1214" spans="1:10" s="35" customFormat="1" ht="12.75">
      <c r="A1214" s="138"/>
      <c r="B1214" s="301"/>
      <c r="C1214" s="131"/>
      <c r="D1214" s="131"/>
      <c r="E1214" s="39" t="s">
        <v>63</v>
      </c>
      <c r="F1214" s="359"/>
      <c r="G1214" s="109"/>
      <c r="H1214" s="23" t="s">
        <v>59</v>
      </c>
      <c r="I1214" s="109"/>
      <c r="J1214" s="34"/>
    </row>
    <row r="1215" spans="1:10" s="56" customFormat="1" ht="12.75">
      <c r="A1215" s="28"/>
      <c r="B1215" s="367"/>
      <c r="C1215" s="29"/>
      <c r="D1215" s="544">
        <v>4110</v>
      </c>
      <c r="E1215" s="172" t="s">
        <v>166</v>
      </c>
      <c r="F1215" s="140">
        <v>2730</v>
      </c>
      <c r="G1215" s="109">
        <v>34.38</v>
      </c>
      <c r="H1215" s="337">
        <f>G1215*100/F1215</f>
        <v>1.2593406593406595</v>
      </c>
      <c r="I1215" s="109">
        <v>0</v>
      </c>
      <c r="J1215" s="55"/>
    </row>
    <row r="1216" spans="1:10" s="56" customFormat="1" ht="12.75">
      <c r="A1216" s="28"/>
      <c r="B1216" s="367"/>
      <c r="C1216" s="29"/>
      <c r="D1216" s="544">
        <v>4120</v>
      </c>
      <c r="E1216" s="172" t="s">
        <v>167</v>
      </c>
      <c r="F1216" s="144">
        <v>420</v>
      </c>
      <c r="G1216" s="109">
        <v>0</v>
      </c>
      <c r="H1216" s="337">
        <f>G1216*100/F1216</f>
        <v>0</v>
      </c>
      <c r="I1216" s="109">
        <v>0</v>
      </c>
      <c r="J1216" s="55"/>
    </row>
    <row r="1217" spans="1:10" s="56" customFormat="1" ht="25.5">
      <c r="A1217" s="28"/>
      <c r="B1217" s="367"/>
      <c r="C1217" s="95"/>
      <c r="D1217" s="70">
        <v>4170</v>
      </c>
      <c r="E1217" s="31" t="s">
        <v>170</v>
      </c>
      <c r="F1217" s="167">
        <v>32000</v>
      </c>
      <c r="G1217" s="109">
        <v>18705.3</v>
      </c>
      <c r="H1217" s="339">
        <f aca="true" t="shared" si="50" ref="H1217:H1223">G1217*100/F1217</f>
        <v>58.4540625</v>
      </c>
      <c r="I1217" s="109">
        <v>0</v>
      </c>
      <c r="J1217" s="55"/>
    </row>
    <row r="1218" spans="1:10" s="56" customFormat="1" ht="12.75">
      <c r="A1218" s="28"/>
      <c r="B1218" s="367"/>
      <c r="C1218" s="80"/>
      <c r="D1218" s="41">
        <v>4190</v>
      </c>
      <c r="E1218" s="31" t="s">
        <v>164</v>
      </c>
      <c r="F1218" s="518">
        <v>110</v>
      </c>
      <c r="G1218" s="109">
        <v>0</v>
      </c>
      <c r="H1218" s="337">
        <f t="shared" si="50"/>
        <v>0</v>
      </c>
      <c r="I1218" s="109">
        <v>0</v>
      </c>
      <c r="J1218" s="55"/>
    </row>
    <row r="1219" spans="1:9" s="56" customFormat="1" ht="12.75">
      <c r="A1219" s="36"/>
      <c r="B1219" s="81"/>
      <c r="C1219" s="64"/>
      <c r="D1219" s="72">
        <v>4210</v>
      </c>
      <c r="E1219" s="31" t="s">
        <v>112</v>
      </c>
      <c r="F1219" s="47">
        <v>28388.12</v>
      </c>
      <c r="G1219" s="109">
        <v>8570.28</v>
      </c>
      <c r="H1219" s="32">
        <f t="shared" si="50"/>
        <v>30.189670890499272</v>
      </c>
      <c r="I1219" s="33">
        <v>0</v>
      </c>
    </row>
    <row r="1220" spans="1:9" s="35" customFormat="1" ht="12.75">
      <c r="A1220" s="62"/>
      <c r="B1220" s="36"/>
      <c r="C1220" s="64"/>
      <c r="D1220" s="72">
        <v>4260</v>
      </c>
      <c r="E1220" s="31" t="s">
        <v>116</v>
      </c>
      <c r="F1220" s="47">
        <v>15000</v>
      </c>
      <c r="G1220" s="109">
        <v>5488.53</v>
      </c>
      <c r="H1220" s="32">
        <f>G1220*100/F1220</f>
        <v>36.5902</v>
      </c>
      <c r="I1220" s="33">
        <v>203</v>
      </c>
    </row>
    <row r="1221" spans="1:10" s="18" customFormat="1" ht="12.75">
      <c r="A1221" s="36"/>
      <c r="B1221" s="81"/>
      <c r="C1221" s="64"/>
      <c r="D1221" s="72">
        <v>4270</v>
      </c>
      <c r="E1221" s="31" t="s">
        <v>113</v>
      </c>
      <c r="F1221" s="47">
        <v>5000</v>
      </c>
      <c r="G1221" s="109">
        <v>5000</v>
      </c>
      <c r="H1221" s="32">
        <f t="shared" si="50"/>
        <v>100</v>
      </c>
      <c r="I1221" s="33">
        <v>0</v>
      </c>
      <c r="J1221" s="17"/>
    </row>
    <row r="1222" spans="1:10" s="18" customFormat="1" ht="12.75">
      <c r="A1222" s="62"/>
      <c r="B1222" s="36"/>
      <c r="C1222" s="64"/>
      <c r="D1222" s="72">
        <v>4300</v>
      </c>
      <c r="E1222" s="31" t="s">
        <v>115</v>
      </c>
      <c r="F1222" s="47">
        <v>2946165.01</v>
      </c>
      <c r="G1222" s="109">
        <v>1383689.89</v>
      </c>
      <c r="H1222" s="32">
        <f t="shared" si="50"/>
        <v>46.96579741132694</v>
      </c>
      <c r="I1222" s="33">
        <v>0</v>
      </c>
      <c r="J1222" s="17"/>
    </row>
    <row r="1223" spans="1:12" s="35" customFormat="1" ht="12.75">
      <c r="A1223" s="36"/>
      <c r="B1223" s="391"/>
      <c r="C1223" s="53"/>
      <c r="D1223" s="53"/>
      <c r="E1223" s="54" t="s">
        <v>11</v>
      </c>
      <c r="F1223" s="90">
        <f>SUM(F1225)</f>
        <v>142870.25</v>
      </c>
      <c r="G1223" s="90">
        <f>SUM(G1225)</f>
        <v>52249.53</v>
      </c>
      <c r="H1223" s="146">
        <f t="shared" si="50"/>
        <v>36.57131558179537</v>
      </c>
      <c r="I1223" s="182">
        <f>SUM(I1225)</f>
        <v>0</v>
      </c>
      <c r="K1223" s="312">
        <f>SUM(G1231:G1231)</f>
        <v>15498</v>
      </c>
      <c r="L1223" s="410" t="s">
        <v>59</v>
      </c>
    </row>
    <row r="1224" spans="1:9" s="35" customFormat="1" ht="12.75">
      <c r="A1224" s="36"/>
      <c r="B1224" s="36"/>
      <c r="C1224" s="38"/>
      <c r="D1224" s="38"/>
      <c r="E1224" s="39" t="s">
        <v>63</v>
      </c>
      <c r="F1224" s="40"/>
      <c r="G1224" s="109"/>
      <c r="H1224" s="32" t="s">
        <v>59</v>
      </c>
      <c r="I1224" s="33"/>
    </row>
    <row r="1225" spans="1:9" s="35" customFormat="1" ht="12.75">
      <c r="A1225" s="207"/>
      <c r="B1225" s="296"/>
      <c r="C1225" s="478"/>
      <c r="D1225" s="203">
        <v>6050</v>
      </c>
      <c r="E1225" s="270" t="s">
        <v>169</v>
      </c>
      <c r="F1225" s="181">
        <v>142870.25</v>
      </c>
      <c r="G1225" s="109">
        <v>52249.53</v>
      </c>
      <c r="H1225" s="32">
        <f>G1225*100/F1225</f>
        <v>36.57131558179537</v>
      </c>
      <c r="I1225" s="33">
        <v>0</v>
      </c>
    </row>
    <row r="1226" spans="1:13" s="35" customFormat="1" ht="12.75">
      <c r="A1226" s="62"/>
      <c r="B1226" s="36"/>
      <c r="C1226" s="34"/>
      <c r="D1226" s="613"/>
      <c r="E1226" s="384" t="s">
        <v>63</v>
      </c>
      <c r="F1226" s="100"/>
      <c r="G1226" s="180"/>
      <c r="H1226" s="337" t="s">
        <v>59</v>
      </c>
      <c r="I1226" s="67"/>
      <c r="K1226" s="370">
        <f>SUM(F1238:F1239)</f>
        <v>0</v>
      </c>
      <c r="L1226" s="312">
        <f>SUM(G1238:G1239)</f>
        <v>0</v>
      </c>
      <c r="M1226" s="312">
        <f>SUM(I1238:I1239)</f>
        <v>0</v>
      </c>
    </row>
    <row r="1227" spans="1:11" s="35" customFormat="1" ht="25.5">
      <c r="A1227" s="296"/>
      <c r="B1227" s="207"/>
      <c r="C1227" s="297"/>
      <c r="D1227" s="320"/>
      <c r="E1227" s="475" t="s">
        <v>373</v>
      </c>
      <c r="F1227" s="326"/>
      <c r="G1227" s="45">
        <v>0</v>
      </c>
      <c r="H1227" s="520" t="s">
        <v>59</v>
      </c>
      <c r="I1227" s="519">
        <v>0</v>
      </c>
      <c r="K1227" s="312">
        <f>SUM(G1227:G1231)</f>
        <v>52249.53</v>
      </c>
    </row>
    <row r="1228" spans="1:13" s="35" customFormat="1" ht="12.75">
      <c r="A1228" s="296"/>
      <c r="B1228" s="207"/>
      <c r="C1228" s="297"/>
      <c r="D1228" s="320"/>
      <c r="E1228" s="425" t="s">
        <v>374</v>
      </c>
      <c r="F1228" s="326"/>
      <c r="G1228" s="45">
        <v>0</v>
      </c>
      <c r="H1228" s="520" t="s">
        <v>59</v>
      </c>
      <c r="I1228" s="519">
        <v>0</v>
      </c>
      <c r="M1228" s="312" t="e">
        <f>SUM(#REF!,#REF!,G1228)</f>
        <v>#REF!</v>
      </c>
    </row>
    <row r="1229" spans="1:9" s="35" customFormat="1" ht="25.5">
      <c r="A1229" s="296"/>
      <c r="B1229" s="207"/>
      <c r="C1229" s="297"/>
      <c r="D1229" s="320"/>
      <c r="E1229" s="475" t="s">
        <v>375</v>
      </c>
      <c r="F1229" s="326"/>
      <c r="G1229" s="45">
        <v>11070</v>
      </c>
      <c r="H1229" s="520" t="s">
        <v>59</v>
      </c>
      <c r="I1229" s="519">
        <v>0</v>
      </c>
    </row>
    <row r="1230" spans="1:13" s="35" customFormat="1" ht="25.5">
      <c r="A1230" s="296"/>
      <c r="B1230" s="207"/>
      <c r="C1230" s="297"/>
      <c r="D1230" s="320"/>
      <c r="E1230" s="425" t="s">
        <v>376</v>
      </c>
      <c r="F1230" s="326"/>
      <c r="G1230" s="45">
        <v>25681.53</v>
      </c>
      <c r="H1230" s="520" t="s">
        <v>59</v>
      </c>
      <c r="I1230" s="519">
        <v>0</v>
      </c>
      <c r="M1230" s="312"/>
    </row>
    <row r="1231" spans="1:9" s="35" customFormat="1" ht="26.25" thickBot="1">
      <c r="A1231" s="290"/>
      <c r="B1231" s="474"/>
      <c r="C1231" s="474"/>
      <c r="D1231" s="348"/>
      <c r="E1231" s="475" t="s">
        <v>377</v>
      </c>
      <c r="F1231" s="326"/>
      <c r="G1231" s="45">
        <v>15498</v>
      </c>
      <c r="H1231" s="520" t="s">
        <v>59</v>
      </c>
      <c r="I1231" s="519">
        <v>0</v>
      </c>
    </row>
    <row r="1232" spans="1:11" s="56" customFormat="1" ht="13.5" thickBot="1">
      <c r="A1232" s="15" t="s">
        <v>56</v>
      </c>
      <c r="B1232" s="16">
        <v>48</v>
      </c>
      <c r="C1232" s="10"/>
      <c r="D1232" s="10"/>
      <c r="E1232" s="268" t="s">
        <v>50</v>
      </c>
      <c r="F1232" s="600">
        <f>SUM(F4,F38,F94,F137,F150,F259,F284,F339,F348,F354,F577,F644,F772,F874,F911,F1007,F1122,F1188,)</f>
        <v>153743572.35</v>
      </c>
      <c r="G1232" s="600">
        <f>SUM(G4,G38,G94,G137,G150,G259,G284,G339,G348,G354,G577,G644,G772,G874,G911,G1007,G1122,G1188,)</f>
        <v>137119175.54000002</v>
      </c>
      <c r="H1232" s="600">
        <f>SUM(G1232*100/F1232)</f>
        <v>89.18693213908531</v>
      </c>
      <c r="I1232" s="600">
        <f>SUM(I4,I38,I94,I137,I150,I259,I284,I339,I348,I354,I577,I644,I772,I874,I911,I1007,I1122,I1188,)</f>
        <v>4833604.33</v>
      </c>
      <c r="K1232" s="657">
        <f>SUM(F4,F38,F94,F137,F150,F259,F284,F339,F348,F354,F577,F644,F772,F874,F911,F1007,F1122,F1188,)</f>
        <v>153743572.35</v>
      </c>
    </row>
    <row r="1233" spans="1:9" s="56" customFormat="1" ht="12.75">
      <c r="A1233" s="261" t="s">
        <v>59</v>
      </c>
      <c r="B1233" s="262" t="s">
        <v>59</v>
      </c>
      <c r="E1233" s="147"/>
      <c r="F1233" s="55"/>
      <c r="G1233" s="418"/>
      <c r="H1233" s="263"/>
      <c r="I1233" s="77"/>
    </row>
    <row r="1234" spans="1:9" s="56" customFormat="1" ht="12.75">
      <c r="A1234" s="261" t="s">
        <v>59</v>
      </c>
      <c r="B1234" s="262" t="s">
        <v>59</v>
      </c>
      <c r="E1234" s="147"/>
      <c r="G1234" s="421"/>
      <c r="H1234" s="189"/>
      <c r="I1234" s="188"/>
    </row>
    <row r="1235" spans="5:9" s="56" customFormat="1" ht="12.75">
      <c r="E1235" s="147"/>
      <c r="G1235" s="421" t="s">
        <v>59</v>
      </c>
      <c r="H1235" s="189"/>
      <c r="I1235" s="188"/>
    </row>
    <row r="1236" spans="5:9" s="56" customFormat="1" ht="152.25" customHeight="1">
      <c r="E1236" s="147"/>
      <c r="G1236" s="421"/>
      <c r="H1236" s="189"/>
      <c r="I1236" s="188"/>
    </row>
    <row r="1238" spans="5:9" s="56" customFormat="1" ht="12.75">
      <c r="E1238" s="147"/>
      <c r="G1238" s="421"/>
      <c r="H1238" s="189"/>
      <c r="I1238" s="188"/>
    </row>
    <row r="1239" spans="5:9" s="56" customFormat="1" ht="12.75">
      <c r="E1239" s="147"/>
      <c r="G1239" s="421"/>
      <c r="H1239" s="189"/>
      <c r="I1239" s="188"/>
    </row>
    <row r="1240" spans="1:9" ht="12.75">
      <c r="A1240" s="261" t="s">
        <v>59</v>
      </c>
      <c r="B1240" s="262" t="s">
        <v>59</v>
      </c>
      <c r="C1240" s="56"/>
      <c r="D1240" s="56"/>
      <c r="E1240" s="147"/>
      <c r="F1240" s="56"/>
      <c r="G1240" s="421"/>
      <c r="H1240" s="189"/>
      <c r="I1240" s="188"/>
    </row>
    <row r="1241" spans="1:2" ht="12.75">
      <c r="A1241" s="261" t="s">
        <v>59</v>
      </c>
      <c r="B1241" s="262" t="s">
        <v>59</v>
      </c>
    </row>
    <row r="1259" spans="1:2" ht="12.75">
      <c r="A1259" s="261" t="s">
        <v>59</v>
      </c>
      <c r="B1259" s="262" t="s">
        <v>59</v>
      </c>
    </row>
  </sheetData>
  <sheetProtection/>
  <mergeCells count="48">
    <mergeCell ref="C1211:D1211"/>
    <mergeCell ref="C493:D493"/>
    <mergeCell ref="C269:D269"/>
    <mergeCell ref="C400:D400"/>
    <mergeCell ref="C443:D443"/>
    <mergeCell ref="C344:D344"/>
    <mergeCell ref="C292:D292"/>
    <mergeCell ref="C419:D419"/>
    <mergeCell ref="C571:D571"/>
    <mergeCell ref="C524:D524"/>
    <mergeCell ref="C186:D186"/>
    <mergeCell ref="A1:F1"/>
    <mergeCell ref="C241:D241"/>
    <mergeCell ref="C166:D166"/>
    <mergeCell ref="C28:D28"/>
    <mergeCell ref="C3:D3"/>
    <mergeCell ref="C121:D121"/>
    <mergeCell ref="C78:D78"/>
    <mergeCell ref="C142:D142"/>
    <mergeCell ref="C53:D53"/>
    <mergeCell ref="C215:D215"/>
    <mergeCell ref="C102:D102"/>
    <mergeCell ref="C374:D374"/>
    <mergeCell ref="C467:D467"/>
    <mergeCell ref="C992:D992"/>
    <mergeCell ref="C547:D547"/>
    <mergeCell ref="C851:D851"/>
    <mergeCell ref="C882:D882"/>
    <mergeCell ref="C767:D767"/>
    <mergeCell ref="C812:D812"/>
    <mergeCell ref="C676:D676"/>
    <mergeCell ref="C625:D625"/>
    <mergeCell ref="C1183:D1183"/>
    <mergeCell ref="C1042:D1042"/>
    <mergeCell ref="C728:D728"/>
    <mergeCell ref="C832:D832"/>
    <mergeCell ref="C961:D961"/>
    <mergeCell ref="C1154:D1154"/>
    <mergeCell ref="C318:D318"/>
    <mergeCell ref="C1118:D1118"/>
    <mergeCell ref="C1071:D1071"/>
    <mergeCell ref="C910:D910"/>
    <mergeCell ref="C933:D933"/>
    <mergeCell ref="C1016:D1016"/>
    <mergeCell ref="C702:D702"/>
    <mergeCell ref="C651:D651"/>
    <mergeCell ref="C791:D791"/>
    <mergeCell ref="C589:D589"/>
  </mergeCells>
  <printOptions/>
  <pageMargins left="0.75" right="0.75" top="1" bottom="1" header="0.5" footer="0.5"/>
  <pageSetup orientation="landscape" paperSize="9" scale="97" r:id="rId2"/>
  <rowBreaks count="17" manualBreakCount="17">
    <brk id="51" max="8" man="1"/>
    <brk id="100" max="8" man="1"/>
    <brk id="140" max="8" man="1"/>
    <brk id="164" max="8" man="1"/>
    <brk id="184" max="8" man="1"/>
    <brk id="213" max="8" man="1"/>
    <brk id="267" max="8" man="1"/>
    <brk id="342" max="8" man="1"/>
    <brk id="417" max="8" man="1"/>
    <brk id="522" max="8" man="1"/>
    <brk id="1040" max="8" man="1"/>
    <brk id="1069" max="8" man="1"/>
    <brk id="1094" max="8" man="1"/>
    <brk id="1116" max="8" man="1"/>
    <brk id="1152" max="8" man="1"/>
    <brk id="1181" max="8" man="1"/>
    <brk id="120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Jarosław</cp:lastModifiedBy>
  <cp:lastPrinted>2021-03-02T07:26:15Z</cp:lastPrinted>
  <dcterms:modified xsi:type="dcterms:W3CDTF">2021-05-06T09:20:12Z</dcterms:modified>
  <cp:category/>
  <cp:version/>
  <cp:contentType/>
  <cp:contentStatus/>
</cp:coreProperties>
</file>