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'Arkusz1'!$A$1:$I$159</definedName>
  </definedNames>
  <calcPr fullCalcOnLoad="1"/>
</workbook>
</file>

<file path=xl/sharedStrings.xml><?xml version="1.0" encoding="utf-8"?>
<sst xmlns="http://schemas.openxmlformats.org/spreadsheetml/2006/main" count="565" uniqueCount="200">
  <si>
    <t>Dział</t>
  </si>
  <si>
    <t xml:space="preserve">Rozdział  </t>
  </si>
  <si>
    <t>Nazwa Sołectwa</t>
  </si>
  <si>
    <t>Nazwa przedsięwzięcia</t>
  </si>
  <si>
    <t>Rodzaj wydatku - paragraf</t>
  </si>
  <si>
    <t>010</t>
  </si>
  <si>
    <t>01095</t>
  </si>
  <si>
    <t>majątkowe - 6050</t>
  </si>
  <si>
    <t>Borek Mielęcki</t>
  </si>
  <si>
    <t>Domanin</t>
  </si>
  <si>
    <t>Kierzenko</t>
  </si>
  <si>
    <t>Kliny</t>
  </si>
  <si>
    <t>Mechnice</t>
  </si>
  <si>
    <t>Mikorzyn</t>
  </si>
  <si>
    <t>Myjomice</t>
  </si>
  <si>
    <t>Ostrówiec</t>
  </si>
  <si>
    <t>Olszowa</t>
  </si>
  <si>
    <t>Osiny</t>
  </si>
  <si>
    <t>Przybyszów</t>
  </si>
  <si>
    <t>Szklarka Mielęcka</t>
  </si>
  <si>
    <t>Świba</t>
  </si>
  <si>
    <t>Krążkowy</t>
  </si>
  <si>
    <t>Kierzno</t>
  </si>
  <si>
    <t>Pustkowie Kierzeńskie</t>
  </si>
  <si>
    <t>600</t>
  </si>
  <si>
    <t>60016</t>
  </si>
  <si>
    <t>900</t>
  </si>
  <si>
    <t>Rzetnia</t>
  </si>
  <si>
    <t>926</t>
  </si>
  <si>
    <t>92695</t>
  </si>
  <si>
    <t>RAZEM:</t>
  </si>
  <si>
    <t>strona 1</t>
  </si>
  <si>
    <t>strona 2</t>
  </si>
  <si>
    <t>90095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</si>
  <si>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</si>
  <si>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</si>
  <si>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</si>
  <si>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</si>
  <si>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</si>
  <si>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</si>
  <si>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</si>
  <si>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</si>
  <si>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</si>
  <si>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</si>
  <si>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</si>
  <si>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</si>
  <si>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</si>
  <si>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</si>
  <si>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</si>
  <si>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</si>
  <si>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</si>
  <si>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strona 3</t>
  </si>
  <si>
    <t>754</t>
  </si>
  <si>
    <t>75412</t>
  </si>
  <si>
    <t>Lp.</t>
  </si>
  <si>
    <t>921</t>
  </si>
  <si>
    <t>92109</t>
  </si>
  <si>
    <t xml:space="preserve"> </t>
  </si>
  <si>
    <t>Plan</t>
  </si>
  <si>
    <t>Wykonanie</t>
  </si>
  <si>
    <t>%</t>
  </si>
  <si>
    <t>Tabela nr 3</t>
  </si>
  <si>
    <t>Remont, modernizacja i wyposażenie Domu Strażaka w Domaninie</t>
  </si>
  <si>
    <t>Zagospodarowanie terenu przy chodnikach gminnych</t>
  </si>
  <si>
    <t xml:space="preserve">Doposażenie i modernizacja   Domu Ludowego w Klinach </t>
  </si>
  <si>
    <t>Zakup opału do Domu Ludowego w Myjomicach</t>
  </si>
  <si>
    <t>90015</t>
  </si>
  <si>
    <t>strona 4</t>
  </si>
  <si>
    <t>strona 5</t>
  </si>
  <si>
    <t>strona 6</t>
  </si>
  <si>
    <t>strona 7</t>
  </si>
  <si>
    <t>bieżące                                                                                       4210</t>
  </si>
  <si>
    <t>bieżące                           4210</t>
  </si>
  <si>
    <t>bieżące     4270</t>
  </si>
  <si>
    <t>bieżące          4210</t>
  </si>
  <si>
    <t>bieżące          4220</t>
  </si>
  <si>
    <t>bieżące          4300</t>
  </si>
  <si>
    <t>bieżące                4300</t>
  </si>
  <si>
    <t>bieżące    4210</t>
  </si>
  <si>
    <t>bieżące    4220</t>
  </si>
  <si>
    <t>bieżące       4300</t>
  </si>
  <si>
    <t>bieżące       4210</t>
  </si>
  <si>
    <t>bieżące      4210</t>
  </si>
  <si>
    <t>bieżące     4210</t>
  </si>
  <si>
    <t>bieżące     4220</t>
  </si>
  <si>
    <t>bieżące     4300</t>
  </si>
  <si>
    <t>bieżące             4300</t>
  </si>
  <si>
    <t>bieżące      4300</t>
  </si>
  <si>
    <t>bieżące    4300</t>
  </si>
  <si>
    <t>bieżące      4220</t>
  </si>
  <si>
    <t>bieżące       4260</t>
  </si>
  <si>
    <t>strona 8</t>
  </si>
  <si>
    <t>bieżące                4210</t>
  </si>
  <si>
    <t>Bieżące utrzymanie dróg wiejskich</t>
  </si>
  <si>
    <t>Poprawa infrastruktury rekreacyjno - turystycznej i sportowej na wsi</t>
  </si>
  <si>
    <t>Sprawozdanie  z wykonania budżetu Gminy Kępno za 2020 rok - FUNDUSZ SOŁECKI</t>
  </si>
  <si>
    <t>Doposażenie w Domu Rolnika w Borku Mielęckim (napis na zewnątrz "Dom Rolnika                                             w Borku Mielęckim")</t>
  </si>
  <si>
    <t xml:space="preserve">Organizacja imprezy integracyjnej                                                        (paczki dla dzieci) </t>
  </si>
  <si>
    <t>Organizacja imprezy integracyjnej                                                            zabawa karnawałowa</t>
  </si>
  <si>
    <t>Budowa placu zabaw (działka nr 99)</t>
  </si>
  <si>
    <t>Bieżące utrzymanie w Domu Rolnika w Borku Mielęckim (opał, drzewo kominkowe, węgiel)</t>
  </si>
  <si>
    <t>Bieżące utrzymanie w Domu Rolnika w Borku Mielęckim (energia elektryczna)</t>
  </si>
  <si>
    <t>Imprezy zwiększające integrację mieszkańców (dzień kobiet i mężczyzn,dzień matki, piknik rodzinny, dożynki wiejskie, w tym namiot i parasole)</t>
  </si>
  <si>
    <t>Zakup i montaż klimatyzacji na salce OSP w Ostrówcu</t>
  </si>
  <si>
    <t>Zakup gabloty informacyjnej</t>
  </si>
  <si>
    <t>Doposażenie wiaty grillowej w Ostrówcu</t>
  </si>
  <si>
    <t>Doposażenie Domu Ludowego w Myjomicach</t>
  </si>
  <si>
    <t>Utrzymanie Domu Ludowego w Myjomicach</t>
  </si>
  <si>
    <t>Zakup sprzętu sportowego dla mieszkańców</t>
  </si>
  <si>
    <t>801</t>
  </si>
  <si>
    <t>80101</t>
  </si>
  <si>
    <t>Zakup słodyczy (Mikołajki)</t>
  </si>
  <si>
    <t xml:space="preserve">Bieżące utrzymanie dróg na terenie wsi Pustkowie Kierzeńskie </t>
  </si>
  <si>
    <t>Zakup kosiarki - traktorka</t>
  </si>
  <si>
    <t>Zakup materiałów i wyposażenie placu zabaw</t>
  </si>
  <si>
    <t>bieżące         4210</t>
  </si>
  <si>
    <t>Święta Bożego Narodzenia - paczki dla dzieci</t>
  </si>
  <si>
    <t>Utrzymanie terenów zielonych</t>
  </si>
  <si>
    <t>90004</t>
  </si>
  <si>
    <t>Zakup kostki lub obrzeża</t>
  </si>
  <si>
    <t>Zakup tablic ogłoszeniowych</t>
  </si>
  <si>
    <t>Bieżące utrzymanie domu kultury i i doposażenie kuchni</t>
  </si>
  <si>
    <t>Utrzymanie Domu Kultury</t>
  </si>
  <si>
    <t>Wymiana toalet w Domu Kultury</t>
  </si>
  <si>
    <t>Zagospodarowanie terenu za boiskiem</t>
  </si>
  <si>
    <t>bieżące    4260</t>
  </si>
  <si>
    <t>Organizacja imprez kulturalnych, sportowych i integracyjnych</t>
  </si>
  <si>
    <t>Utwardzenie drogi tłuczniem</t>
  </si>
  <si>
    <t>Zakup gablot informacyjnych</t>
  </si>
  <si>
    <t>Zakup kostki brukowej i obrzeży (krawężników)</t>
  </si>
  <si>
    <t>Zestawy biesiadne (ławki i stoły)</t>
  </si>
  <si>
    <t>Utrzymanie Domu Ludowego w Myjomicach i terenów przyległych do tego obiektu</t>
  </si>
  <si>
    <t>Dofinansowanie ogrodzenia przy OSP Myjomice - Ostrówiec</t>
  </si>
  <si>
    <t>Organizacja imprez sportowych dla mieszkańców sołectwa</t>
  </si>
  <si>
    <t>Budowa bieżni prostej i skoczni do skoku w dal w Szkole Podstawowej w Myjomicach</t>
  </si>
  <si>
    <t>bieżące      4260</t>
  </si>
  <si>
    <t>Remont i modernizacja sali wiejskiej (malowanie, przegląd kominka)</t>
  </si>
  <si>
    <t xml:space="preserve">Zakup doposażenia do sali </t>
  </si>
  <si>
    <t>Utrzymanie terenu przyległego do Sali wiejskiej oraz remizy OSP, tablica pamiątkowa 100-lecia nadania nazwy miejscowości Szklarka Mielęcka</t>
  </si>
  <si>
    <t>bieżące     4260</t>
  </si>
  <si>
    <t>Utrymanie sali wiejskiej</t>
  </si>
  <si>
    <t>Paczki dla dzieci "Mikołajki"</t>
  </si>
  <si>
    <t>Wiata przystankowa dla dzieci oczekujących na autobus szkolny</t>
  </si>
  <si>
    <t>Ogrzewanie Domu Ludowego w Osinach</t>
  </si>
  <si>
    <t>Utrzymanie sali (eksploatacja)</t>
  </si>
  <si>
    <t xml:space="preserve">600 </t>
  </si>
  <si>
    <t>60095</t>
  </si>
  <si>
    <t>Zakup i montaż rolet okiennych - wiata grillowa</t>
  </si>
  <si>
    <t>Modernizacja placu zabaw i doposażenie</t>
  </si>
  <si>
    <t>Utrzymanie świetlicy wiejskiej wraz z terenem przyległym do tego obiektu oraz z terenem rekreacyjno-sportowym,  zakup energii, zakup usług remontowych i innych oraz niezbędnych materiałów  eksploatacyjnych</t>
  </si>
  <si>
    <t>Budowa zadaszenia przy świetlicy wiejskiej</t>
  </si>
  <si>
    <t>Dokończenie chodnika przy ul. Koralowej</t>
  </si>
  <si>
    <t>Utrzymanie Domu Strażaka</t>
  </si>
  <si>
    <t>Zagospodarowanie terenu sportowo - rekreacyjnego przy Szkole Podstawowej</t>
  </si>
  <si>
    <t>Wykonanie przełożenia chodnika z kostki brukowej przy drodze gminnej w miejscowości Mikorzyn oraz montaż 2 studzienek deszczowych</t>
  </si>
  <si>
    <t>Zakup opału do Sali Domu Strażaka w Mikorzynie</t>
  </si>
  <si>
    <t>Doposażenie Domu Strażaka (wykonanie szaf odzieżowych oraz zakup garnków do kuchni)</t>
  </si>
  <si>
    <t>Zakup usługi polegajacej na wykonaniu placu zabaw w m. Mikorzyn</t>
  </si>
  <si>
    <t>Utrzymanie boiska sportowego w Mikorzynie - remont opłotowania i trybun  oraz zakup energii elektrycznej</t>
  </si>
  <si>
    <t>bieżące                                                                                       4220</t>
  </si>
  <si>
    <t>bieżące                                                                                       4300</t>
  </si>
  <si>
    <t>bieżące                                                                                       4260</t>
  </si>
  <si>
    <t>Chodnik przy Szkole Podstawowej w Świbie</t>
  </si>
  <si>
    <t>majątkowe 6050</t>
  </si>
  <si>
    <t>Oświetlenie ścieżki dla pieszych - chodnik w Świbie</t>
  </si>
  <si>
    <t>majątkowe 6051</t>
  </si>
  <si>
    <t>Zakup tablic ogłoszeniowych, gabloty i szafek</t>
  </si>
  <si>
    <t>Zakup kosiarki</t>
  </si>
  <si>
    <t>Zakup ławek, stolików, oświetlenia, pasów                                     do namiotu</t>
  </si>
  <si>
    <t xml:space="preserve">Zakup nagłośnienia estradowego </t>
  </si>
  <si>
    <t>Wykonanie ogrodzenia przy sali - Dom Ludowy</t>
  </si>
  <si>
    <t>Malowanie pawilonu sportowego</t>
  </si>
  <si>
    <t>Organizacja spotkań integracyjnych w miejscowości Kierzenko</t>
  </si>
  <si>
    <t>Doposażenie i remont świetlicy wiejskiej</t>
  </si>
  <si>
    <t>Utrzymanie świetlicy wiejskiej wraz z terenem przyległym do tego obiektu, w tym zakup energii, zakup usług remontowych i innych oraz niezbędnych materiałów  eksploatacyjnych</t>
  </si>
  <si>
    <t>bieżące          4260</t>
  </si>
  <si>
    <t>bieżące          4270</t>
  </si>
  <si>
    <t>Utrzymanie Domu Strażaka wraz z terenem przyległym do tego obiektu oraz terenem rekreacyjno-sportowym, w tym zakup energii, zakup usług remontowych i innych oraz niezbędnych materiałów  eksploatacyjnych</t>
  </si>
  <si>
    <t>bieżące                                   4260</t>
  </si>
  <si>
    <t>Zakup wyposażenia do Domu Ludowego w Mechnicach</t>
  </si>
  <si>
    <t>Środki na utrzymanie Domu Ludowego w Mechnicach</t>
  </si>
  <si>
    <t>Zakup kostki i krawężników</t>
  </si>
  <si>
    <t>Zakup i wymiana rynien na Domu Ludowym w Mechnicach</t>
  </si>
  <si>
    <t>Budowa wiaty grillowej - etap II</t>
  </si>
  <si>
    <t>Zakup i montaż siłowni zewnętrznej</t>
  </si>
  <si>
    <t>Bieżące utrzymanie  Domu Ludowego w Rzetni (zakup opału)</t>
  </si>
  <si>
    <t>Doposażenie Domu Ludowego w Rzetni</t>
  </si>
  <si>
    <t>Utrzymanie Domu Ludowego wraz z terenem przyległym do tego obiektu oraz z terenem rekreacyjno-sportowym,  zakup energii, zakup usług remontowych i innych oraz niezbędnych materiałów  eksploatacyjnych</t>
  </si>
  <si>
    <t>bieżące       4270</t>
  </si>
  <si>
    <t>Organizacja spotkań okolicznościowych dla mieszkańców wsi Kliny</t>
  </si>
  <si>
    <t>strona 9</t>
  </si>
  <si>
    <t>strona 10</t>
  </si>
  <si>
    <t>strona 11</t>
  </si>
  <si>
    <t>4210</t>
  </si>
  <si>
    <t>4220</t>
  </si>
  <si>
    <t>4300</t>
  </si>
  <si>
    <t>6050</t>
  </si>
  <si>
    <t>4260</t>
  </si>
  <si>
    <t>4270</t>
  </si>
  <si>
    <t>80001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</si>
</sst>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4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0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/>
    </xf>
    <xf numFmtId="44" fontId="2" fillId="0" borderId="0" xfId="0" applyNumberFormat="1" applyFont="1" applyAlignment="1">
      <alignment vertical="top"/>
    </xf>
    <xf numFmtId="0" fontId="2" fillId="0" borderId="13" xfId="0" applyFont="1" applyBorder="1" applyAlignment="1">
      <alignment horizontal="right" vertical="top"/>
    </xf>
    <xf numFmtId="0" fontId="2" fillId="0" borderId="13" xfId="0" applyFont="1" applyBorder="1" applyAlignment="1">
      <alignment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4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165" fontId="0" fillId="0" borderId="16" xfId="0" applyNumberFormat="1" applyBorder="1" applyAlignment="1">
      <alignment horizontal="center" vertical="center"/>
    </xf>
    <xf numFmtId="165" fontId="0" fillId="0" borderId="0" xfId="0" applyNumberFormat="1" applyAlignment="1">
      <alignment vertical="top"/>
    </xf>
    <xf numFmtId="165" fontId="2" fillId="0" borderId="12" xfId="0" applyNumberFormat="1" applyFont="1" applyBorder="1" applyAlignment="1">
      <alignment vertical="top"/>
    </xf>
    <xf numFmtId="165" fontId="2" fillId="0" borderId="17" xfId="0" applyNumberFormat="1" applyFont="1" applyBorder="1" applyAlignment="1">
      <alignment vertical="top"/>
    </xf>
    <xf numFmtId="165" fontId="2" fillId="0" borderId="13" xfId="0" applyNumberFormat="1" applyFont="1" applyBorder="1" applyAlignment="1">
      <alignment vertical="top"/>
    </xf>
    <xf numFmtId="165" fontId="2" fillId="0" borderId="18" xfId="0" applyNumberFormat="1" applyFont="1" applyBorder="1" applyAlignment="1">
      <alignment vertical="top"/>
    </xf>
    <xf numFmtId="165" fontId="0" fillId="0" borderId="19" xfId="0" applyNumberForma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4" fillId="0" borderId="17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2" fillId="0" borderId="25" xfId="0" applyFont="1" applyBorder="1" applyAlignment="1">
      <alignment horizontal="right" vertical="top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49" fontId="2" fillId="0" borderId="27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165" fontId="5" fillId="0" borderId="16" xfId="0" applyNumberFormat="1" applyFont="1" applyBorder="1" applyAlignment="1">
      <alignment vertical="top"/>
    </xf>
    <xf numFmtId="44" fontId="5" fillId="0" borderId="0" xfId="0" applyNumberFormat="1" applyFont="1" applyAlignment="1">
      <alignment vertical="top"/>
    </xf>
    <xf numFmtId="165" fontId="2" fillId="0" borderId="27" xfId="0" applyNumberFormat="1" applyFont="1" applyBorder="1" applyAlignment="1">
      <alignment vertical="top"/>
    </xf>
    <xf numFmtId="165" fontId="2" fillId="0" borderId="0" xfId="0" applyNumberFormat="1" applyFont="1" applyAlignment="1">
      <alignment vertical="top"/>
    </xf>
    <xf numFmtId="165" fontId="0" fillId="0" borderId="15" xfId="0" applyNumberFormat="1" applyBorder="1" applyAlignment="1">
      <alignment horizontal="center" vertical="center"/>
    </xf>
    <xf numFmtId="44" fontId="2" fillId="33" borderId="0" xfId="0" applyNumberFormat="1" applyFont="1" applyFill="1" applyAlignment="1">
      <alignment vertical="top"/>
    </xf>
    <xf numFmtId="49" fontId="2" fillId="0" borderId="28" xfId="0" applyNumberFormat="1" applyFont="1" applyBorder="1" applyAlignment="1">
      <alignment horizontal="center" vertical="top"/>
    </xf>
    <xf numFmtId="165" fontId="2" fillId="0" borderId="29" xfId="0" applyNumberFormat="1" applyFont="1" applyBorder="1" applyAlignment="1">
      <alignment vertical="top"/>
    </xf>
    <xf numFmtId="0" fontId="2" fillId="0" borderId="20" xfId="0" applyFont="1" applyBorder="1" applyAlignment="1">
      <alignment vertical="top"/>
    </xf>
    <xf numFmtId="165" fontId="2" fillId="0" borderId="30" xfId="0" applyNumberFormat="1" applyFont="1" applyBorder="1" applyAlignment="1">
      <alignment vertical="top"/>
    </xf>
    <xf numFmtId="0" fontId="5" fillId="0" borderId="31" xfId="0" applyFont="1" applyBorder="1" applyAlignment="1">
      <alignment horizontal="right" vertical="top"/>
    </xf>
    <xf numFmtId="0" fontId="5" fillId="0" borderId="32" xfId="0" applyFont="1" applyBorder="1" applyAlignment="1">
      <alignment vertical="top"/>
    </xf>
    <xf numFmtId="0" fontId="6" fillId="0" borderId="32" xfId="0" applyFont="1" applyBorder="1" applyAlignment="1">
      <alignment vertical="top" wrapText="1"/>
    </xf>
    <xf numFmtId="49" fontId="5" fillId="0" borderId="32" xfId="0" applyNumberFormat="1" applyFont="1" applyBorder="1" applyAlignment="1">
      <alignment horizontal="center" vertical="top"/>
    </xf>
    <xf numFmtId="165" fontId="5" fillId="0" borderId="32" xfId="0" applyNumberFormat="1" applyFont="1" applyBorder="1" applyAlignment="1">
      <alignment vertical="top"/>
    </xf>
    <xf numFmtId="44" fontId="5" fillId="33" borderId="0" xfId="0" applyNumberFormat="1" applyFont="1" applyFill="1" applyAlignment="1">
      <alignment vertical="top"/>
    </xf>
    <xf numFmtId="0" fontId="0" fillId="0" borderId="33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0" fontId="5" fillId="0" borderId="0" xfId="0" applyFont="1" applyBorder="1" applyAlignment="1">
      <alignment/>
    </xf>
    <xf numFmtId="44" fontId="5" fillId="33" borderId="0" xfId="0" applyNumberFormat="1" applyFont="1" applyFill="1" applyBorder="1" applyAlignment="1">
      <alignment vertical="top"/>
    </xf>
    <xf numFmtId="44" fontId="5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165" fontId="0" fillId="0" borderId="0" xfId="0" applyNumberFormat="1" applyFon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165" fontId="0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right" vertical="top"/>
    </xf>
    <xf numFmtId="165" fontId="6" fillId="0" borderId="32" xfId="0" applyNumberFormat="1" applyFont="1" applyFill="1" applyBorder="1" applyAlignment="1">
      <alignment horizontal="right" vertical="top"/>
    </xf>
    <xf numFmtId="165" fontId="4" fillId="0" borderId="25" xfId="0" applyNumberFormat="1" applyFont="1" applyFill="1" applyBorder="1" applyAlignment="1">
      <alignment horizontal="right" vertical="top"/>
    </xf>
    <xf numFmtId="165" fontId="4" fillId="0" borderId="25" xfId="0" applyNumberFormat="1" applyFont="1" applyFill="1" applyBorder="1" applyAlignment="1">
      <alignment horizontal="center" vertical="top"/>
    </xf>
    <xf numFmtId="165" fontId="4" fillId="0" borderId="20" xfId="0" applyNumberFormat="1" applyFont="1" applyFill="1" applyBorder="1" applyAlignment="1">
      <alignment horizontal="right" vertical="top"/>
    </xf>
    <xf numFmtId="165" fontId="4" fillId="0" borderId="13" xfId="0" applyNumberFormat="1" applyFont="1" applyFill="1" applyBorder="1" applyAlignment="1">
      <alignment horizontal="right" vertical="top"/>
    </xf>
    <xf numFmtId="165" fontId="4" fillId="0" borderId="17" xfId="0" applyNumberFormat="1" applyFont="1" applyFill="1" applyBorder="1" applyAlignment="1">
      <alignment horizontal="right" vertical="top"/>
    </xf>
    <xf numFmtId="165" fontId="4" fillId="0" borderId="27" xfId="0" applyNumberFormat="1" applyFont="1" applyFill="1" applyBorder="1" applyAlignment="1">
      <alignment horizontal="right" vertical="top"/>
    </xf>
    <xf numFmtId="165" fontId="4" fillId="0" borderId="17" xfId="0" applyNumberFormat="1" applyFont="1" applyFill="1" applyBorder="1" applyAlignment="1">
      <alignment vertical="top"/>
    </xf>
    <xf numFmtId="165" fontId="4" fillId="0" borderId="12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right" vertical="top"/>
    </xf>
    <xf numFmtId="165" fontId="0" fillId="0" borderId="0" xfId="0" applyNumberFormat="1" applyFont="1" applyFill="1" applyBorder="1" applyAlignment="1">
      <alignment vertical="top"/>
    </xf>
    <xf numFmtId="165" fontId="4" fillId="0" borderId="27" xfId="0" applyNumberFormat="1" applyFont="1" applyFill="1" applyBorder="1" applyAlignment="1">
      <alignment vertical="top"/>
    </xf>
    <xf numFmtId="165" fontId="2" fillId="0" borderId="0" xfId="0" applyNumberFormat="1" applyFont="1" applyAlignment="1">
      <alignment/>
    </xf>
    <xf numFmtId="165" fontId="2" fillId="0" borderId="17" xfId="0" applyNumberFormat="1" applyFont="1" applyFill="1" applyBorder="1" applyAlignment="1">
      <alignment horizontal="right" vertical="top"/>
    </xf>
    <xf numFmtId="165" fontId="2" fillId="0" borderId="27" xfId="0" applyNumberFormat="1" applyFont="1" applyFill="1" applyBorder="1" applyAlignment="1">
      <alignment horizontal="right" vertical="top"/>
    </xf>
    <xf numFmtId="165" fontId="5" fillId="0" borderId="15" xfId="0" applyNumberFormat="1" applyFont="1" applyFill="1" applyBorder="1" applyAlignment="1">
      <alignment vertical="top"/>
    </xf>
    <xf numFmtId="165" fontId="0" fillId="0" borderId="0" xfId="0" applyNumberFormat="1" applyFont="1" applyAlignment="1">
      <alignment vertical="top"/>
    </xf>
    <xf numFmtId="49" fontId="2" fillId="0" borderId="13" xfId="0" applyNumberFormat="1" applyFont="1" applyBorder="1" applyAlignment="1">
      <alignment horizontal="center" vertical="top"/>
    </xf>
    <xf numFmtId="0" fontId="7" fillId="0" borderId="34" xfId="0" applyFont="1" applyBorder="1" applyAlignment="1">
      <alignment horizontal="left" vertical="top" wrapText="1"/>
    </xf>
    <xf numFmtId="165" fontId="6" fillId="0" borderId="34" xfId="0" applyNumberFormat="1" applyFont="1" applyFill="1" applyBorder="1" applyAlignment="1">
      <alignment vertical="top"/>
    </xf>
    <xf numFmtId="0" fontId="2" fillId="0" borderId="2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 vertical="top" wrapText="1"/>
    </xf>
    <xf numFmtId="49" fontId="5" fillId="0" borderId="17" xfId="0" applyNumberFormat="1" applyFont="1" applyBorder="1" applyAlignment="1">
      <alignment horizontal="center" vertical="top"/>
    </xf>
    <xf numFmtId="165" fontId="6" fillId="0" borderId="12" xfId="0" applyNumberFormat="1" applyFont="1" applyFill="1" applyBorder="1" applyAlignment="1">
      <alignment vertical="top"/>
    </xf>
    <xf numFmtId="165" fontId="5" fillId="0" borderId="17" xfId="0" applyNumberFormat="1" applyFont="1" applyBorder="1" applyAlignment="1">
      <alignment vertical="top"/>
    </xf>
    <xf numFmtId="165" fontId="2" fillId="0" borderId="12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7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165" fontId="6" fillId="0" borderId="17" xfId="0" applyNumberFormat="1" applyFont="1" applyFill="1" applyBorder="1" applyAlignment="1">
      <alignment horizontal="right" vertical="top"/>
    </xf>
    <xf numFmtId="0" fontId="5" fillId="0" borderId="17" xfId="0" applyFont="1" applyBorder="1" applyAlignment="1">
      <alignment vertical="top" wrapText="1"/>
    </xf>
    <xf numFmtId="0" fontId="2" fillId="0" borderId="30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4" fillId="0" borderId="28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right" vertical="top"/>
    </xf>
    <xf numFmtId="49" fontId="2" fillId="0" borderId="30" xfId="0" applyNumberFormat="1" applyFont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165" fontId="2" fillId="33" borderId="0" xfId="0" applyNumberFormat="1" applyFont="1" applyFill="1" applyAlignment="1">
      <alignment vertical="top"/>
    </xf>
    <xf numFmtId="165" fontId="2" fillId="0" borderId="13" xfId="0" applyNumberFormat="1" applyFont="1" applyFill="1" applyBorder="1" applyAlignment="1">
      <alignment horizontal="right" vertical="top"/>
    </xf>
    <xf numFmtId="49" fontId="2" fillId="0" borderId="29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49" fontId="2" fillId="0" borderId="17" xfId="0" applyNumberFormat="1" applyFont="1" applyFill="1" applyBorder="1" applyAlignment="1">
      <alignment horizontal="center" vertical="top"/>
    </xf>
    <xf numFmtId="0" fontId="7" fillId="0" borderId="32" xfId="0" applyFont="1" applyBorder="1" applyAlignment="1">
      <alignment horizontal="left" vertical="top" wrapText="1"/>
    </xf>
    <xf numFmtId="0" fontId="5" fillId="0" borderId="17" xfId="0" applyFont="1" applyBorder="1" applyAlignment="1">
      <alignment/>
    </xf>
    <xf numFmtId="165" fontId="6" fillId="0" borderId="32" xfId="0" applyNumberFormat="1" applyFont="1" applyFill="1" applyBorder="1" applyAlignment="1">
      <alignment vertical="top"/>
    </xf>
    <xf numFmtId="0" fontId="5" fillId="0" borderId="22" xfId="0" applyFont="1" applyBorder="1" applyAlignment="1">
      <alignment/>
    </xf>
    <xf numFmtId="165" fontId="6" fillId="0" borderId="17" xfId="0" applyNumberFormat="1" applyFont="1" applyFill="1" applyBorder="1" applyAlignment="1">
      <alignment vertical="top"/>
    </xf>
    <xf numFmtId="0" fontId="0" fillId="0" borderId="12" xfId="0" applyBorder="1" applyAlignment="1">
      <alignment horizontal="center" vertical="top"/>
    </xf>
    <xf numFmtId="0" fontId="4" fillId="0" borderId="3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0" fontId="5" fillId="0" borderId="32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29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/>
    </xf>
    <xf numFmtId="0" fontId="5" fillId="0" borderId="32" xfId="0" applyFont="1" applyBorder="1" applyAlignment="1">
      <alignment horizontal="right" vertical="top"/>
    </xf>
    <xf numFmtId="49" fontId="5" fillId="0" borderId="32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right" vertical="top"/>
    </xf>
    <xf numFmtId="165" fontId="2" fillId="0" borderId="29" xfId="0" applyNumberFormat="1" applyFont="1" applyFill="1" applyBorder="1" applyAlignment="1">
      <alignment horizontal="right" vertical="top"/>
    </xf>
    <xf numFmtId="165" fontId="4" fillId="0" borderId="30" xfId="0" applyNumberFormat="1" applyFont="1" applyFill="1" applyBorder="1" applyAlignment="1">
      <alignment horizontal="right" vertical="top"/>
    </xf>
    <xf numFmtId="0" fontId="2" fillId="0" borderId="12" xfId="0" applyFont="1" applyBorder="1" applyAlignment="1">
      <alignment vertical="top"/>
    </xf>
    <xf numFmtId="49" fontId="2" fillId="0" borderId="24" xfId="0" applyNumberFormat="1" applyFont="1" applyFill="1" applyBorder="1" applyAlignment="1">
      <alignment horizontal="center" vertical="top"/>
    </xf>
    <xf numFmtId="0" fontId="7" fillId="0" borderId="23" xfId="0" applyFont="1" applyBorder="1" applyAlignment="1">
      <alignment horizontal="left" vertical="top" wrapText="1"/>
    </xf>
    <xf numFmtId="0" fontId="2" fillId="0" borderId="27" xfId="0" applyFont="1" applyFill="1" applyBorder="1" applyAlignment="1">
      <alignment wrapText="1"/>
    </xf>
    <xf numFmtId="0" fontId="0" fillId="0" borderId="12" xfId="0" applyBorder="1" applyAlignment="1">
      <alignment wrapText="1"/>
    </xf>
    <xf numFmtId="49" fontId="2" fillId="0" borderId="27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" fillId="0" borderId="27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49" fontId="2" fillId="0" borderId="30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4" fillId="0" borderId="30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39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0" fillId="0" borderId="33" xfId="0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vertical="top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PageLayoutView="0" workbookViewId="0" topLeftCell="A136">
      <selection activeCell="H184" sqref="H184"/>
    </sheetView>
  </sheetViews>
  <sheetFormatPr defaultColWidth="9.140625" defaultRowHeight="12.75"/>
  <cols>
    <col min="1" max="1" width="5.140625" style="0" bestFit="1" customWidth="1"/>
    <col min="2" max="2" width="16.28125" style="2" bestFit="1" customWidth="1"/>
    <col min="3" max="3" width="32.57421875" style="15" customWidth="1"/>
    <col min="4" max="4" width="5.140625" style="16" bestFit="1" customWidth="1"/>
    <col min="5" max="5" width="8.7109375" style="189" customWidth="1"/>
    <col min="6" max="6" width="15.7109375" style="189" customWidth="1"/>
    <col min="7" max="7" width="19.00390625" style="80" bestFit="1" customWidth="1"/>
    <col min="8" max="8" width="19.00390625" style="25" bestFit="1" customWidth="1"/>
    <col min="9" max="9" width="13.7109375" style="25" bestFit="1" customWidth="1"/>
    <col min="11" max="11" width="16.7109375" style="4" bestFit="1" customWidth="1"/>
  </cols>
  <sheetData>
    <row r="1" ht="12.75">
      <c r="I1" s="25" t="s">
        <v>61</v>
      </c>
    </row>
    <row r="2" spans="1:11" ht="15">
      <c r="A2" s="178" t="s">
        <v>95</v>
      </c>
      <c r="B2" s="179"/>
      <c r="C2" s="179"/>
      <c r="D2" s="179"/>
      <c r="E2" s="179"/>
      <c r="F2" s="179"/>
      <c r="G2" s="179"/>
      <c r="H2" s="179"/>
      <c r="I2" s="179"/>
      <c r="K2"/>
    </row>
    <row r="3" ht="13.5" thickBot="1">
      <c r="G3" s="81"/>
    </row>
    <row r="4" spans="1:9" s="1" customFormat="1" ht="26.25" thickBot="1">
      <c r="A4" s="8" t="s">
        <v>54</v>
      </c>
      <c r="B4" s="7" t="s">
        <v>2</v>
      </c>
      <c r="C4" s="17" t="s">
        <v>3</v>
      </c>
      <c r="D4" s="18" t="s">
        <v>0</v>
      </c>
      <c r="E4" s="18" t="s">
        <v>1</v>
      </c>
      <c r="F4" s="19" t="s">
        <v>4</v>
      </c>
      <c r="G4" s="82" t="s">
        <v>58</v>
      </c>
      <c r="H4" s="61" t="s">
        <v>59</v>
      </c>
      <c r="I4" s="24" t="s">
        <v>60</v>
      </c>
    </row>
    <row r="5" spans="1:11" s="3" customFormat="1" ht="60">
      <c r="A5" s="13" t="s">
        <v>34</v>
      </c>
      <c r="B5" s="14" t="s">
        <v>8</v>
      </c>
      <c r="C5" s="49" t="s">
        <v>96</v>
      </c>
      <c r="D5" s="39" t="s">
        <v>5</v>
      </c>
      <c r="E5" s="190" t="s">
        <v>6</v>
      </c>
      <c r="F5" s="191" t="s">
        <v>71</v>
      </c>
      <c r="G5" s="83">
        <v>690</v>
      </c>
      <c r="H5" s="26">
        <v>690</v>
      </c>
      <c r="I5" s="66">
        <f aca="true" t="shared" si="0" ref="I5:I18">SUM(H5*100/G5)</f>
        <v>100</v>
      </c>
      <c r="K5" s="62" t="s">
        <v>57</v>
      </c>
    </row>
    <row r="6" spans="1:11" s="3" customFormat="1" ht="45">
      <c r="A6" s="36"/>
      <c r="B6" s="14"/>
      <c r="C6" s="49" t="s">
        <v>97</v>
      </c>
      <c r="D6" s="39" t="s">
        <v>5</v>
      </c>
      <c r="E6" s="190" t="s">
        <v>6</v>
      </c>
      <c r="F6" s="191" t="s">
        <v>159</v>
      </c>
      <c r="G6" s="83">
        <v>1000</v>
      </c>
      <c r="H6" s="26">
        <v>996.04</v>
      </c>
      <c r="I6" s="27">
        <f t="shared" si="0"/>
        <v>99.604</v>
      </c>
      <c r="K6" s="62"/>
    </row>
    <row r="7" spans="1:11" s="3" customFormat="1" ht="45">
      <c r="A7" s="36"/>
      <c r="B7" s="14"/>
      <c r="C7" s="49" t="s">
        <v>98</v>
      </c>
      <c r="D7" s="39" t="s">
        <v>5</v>
      </c>
      <c r="E7" s="190" t="s">
        <v>6</v>
      </c>
      <c r="F7" s="191" t="s">
        <v>160</v>
      </c>
      <c r="G7" s="83">
        <v>4000</v>
      </c>
      <c r="H7" s="26">
        <v>4000</v>
      </c>
      <c r="I7" s="27">
        <f t="shared" si="0"/>
        <v>100</v>
      </c>
      <c r="K7" s="62"/>
    </row>
    <row r="8" spans="1:11" s="3" customFormat="1" ht="30">
      <c r="A8" s="36"/>
      <c r="B8" s="14"/>
      <c r="C8" s="49" t="s">
        <v>99</v>
      </c>
      <c r="D8" s="39" t="s">
        <v>26</v>
      </c>
      <c r="E8" s="190" t="s">
        <v>33</v>
      </c>
      <c r="F8" s="192" t="s">
        <v>7</v>
      </c>
      <c r="G8" s="83">
        <v>10000</v>
      </c>
      <c r="H8" s="26">
        <v>9500</v>
      </c>
      <c r="I8" s="27">
        <f t="shared" si="0"/>
        <v>95</v>
      </c>
      <c r="K8" s="62"/>
    </row>
    <row r="9" spans="1:11" s="3" customFormat="1" ht="60">
      <c r="A9" s="36"/>
      <c r="B9" s="14"/>
      <c r="C9" s="49" t="s">
        <v>100</v>
      </c>
      <c r="D9" s="39" t="s">
        <v>55</v>
      </c>
      <c r="E9" s="190" t="s">
        <v>56</v>
      </c>
      <c r="F9" s="191" t="s">
        <v>71</v>
      </c>
      <c r="G9" s="83">
        <v>1000</v>
      </c>
      <c r="H9" s="26">
        <v>999.99</v>
      </c>
      <c r="I9" s="27">
        <f t="shared" si="0"/>
        <v>99.999</v>
      </c>
      <c r="K9" s="62"/>
    </row>
    <row r="10" spans="1:11" s="3" customFormat="1" ht="45">
      <c r="A10" s="36"/>
      <c r="B10" s="14"/>
      <c r="C10" s="49" t="s">
        <v>101</v>
      </c>
      <c r="D10" s="39" t="s">
        <v>55</v>
      </c>
      <c r="E10" s="190" t="s">
        <v>56</v>
      </c>
      <c r="F10" s="191" t="s">
        <v>161</v>
      </c>
      <c r="G10" s="83">
        <v>940.48</v>
      </c>
      <c r="H10" s="26">
        <v>484.99</v>
      </c>
      <c r="I10" s="28">
        <f t="shared" si="0"/>
        <v>51.568348077577404</v>
      </c>
      <c r="K10" s="62"/>
    </row>
    <row r="11" spans="1:11" s="53" customFormat="1" ht="16.5" thickBot="1">
      <c r="A11" s="67"/>
      <c r="B11" s="68"/>
      <c r="C11" s="69" t="s">
        <v>57</v>
      </c>
      <c r="D11" s="70" t="s">
        <v>57</v>
      </c>
      <c r="E11" s="193" t="s">
        <v>57</v>
      </c>
      <c r="F11" s="194" t="s">
        <v>30</v>
      </c>
      <c r="G11" s="84">
        <f>SUM(G5:G10)</f>
        <v>17630.48</v>
      </c>
      <c r="H11" s="71">
        <f>SUM(H5:H10)</f>
        <v>16671.02</v>
      </c>
      <c r="I11" s="71">
        <f t="shared" si="0"/>
        <v>94.55794737295865</v>
      </c>
      <c r="K11" s="72"/>
    </row>
    <row r="12" spans="1:11" s="3" customFormat="1" ht="45">
      <c r="A12" s="45" t="s">
        <v>35</v>
      </c>
      <c r="B12" s="157" t="s">
        <v>9</v>
      </c>
      <c r="C12" s="49" t="s">
        <v>62</v>
      </c>
      <c r="D12" s="158" t="s">
        <v>52</v>
      </c>
      <c r="E12" s="195" t="s">
        <v>53</v>
      </c>
      <c r="F12" s="196" t="s">
        <v>7</v>
      </c>
      <c r="G12" s="85">
        <v>20598.09</v>
      </c>
      <c r="H12" s="26">
        <v>20470.9</v>
      </c>
      <c r="I12" s="26">
        <f t="shared" si="0"/>
        <v>99.38251556333623</v>
      </c>
      <c r="K12" s="62" t="s">
        <v>57</v>
      </c>
    </row>
    <row r="13" spans="2:11" s="3" customFormat="1" ht="15">
      <c r="B13" s="5"/>
      <c r="C13" s="78"/>
      <c r="D13" s="5"/>
      <c r="E13" s="197"/>
      <c r="F13" s="198"/>
      <c r="G13" s="93"/>
      <c r="H13" s="60"/>
      <c r="I13" s="20" t="s">
        <v>31</v>
      </c>
      <c r="K13" s="10"/>
    </row>
    <row r="14" spans="3:9" ht="15.75" thickBot="1">
      <c r="C14" s="21"/>
      <c r="D14" s="22"/>
      <c r="E14" s="199"/>
      <c r="F14" s="199"/>
      <c r="G14" s="94"/>
      <c r="I14" s="29" t="s">
        <v>57</v>
      </c>
    </row>
    <row r="15" spans="1:9" s="1" customFormat="1" ht="26.25" thickBot="1">
      <c r="A15" s="8" t="s">
        <v>54</v>
      </c>
      <c r="B15" s="7" t="s">
        <v>2</v>
      </c>
      <c r="C15" s="17" t="s">
        <v>3</v>
      </c>
      <c r="D15" s="18" t="s">
        <v>0</v>
      </c>
      <c r="E15" s="18" t="s">
        <v>1</v>
      </c>
      <c r="F15" s="19" t="s">
        <v>4</v>
      </c>
      <c r="G15" s="82" t="s">
        <v>58</v>
      </c>
      <c r="H15" s="61" t="s">
        <v>59</v>
      </c>
      <c r="I15" s="30" t="s">
        <v>60</v>
      </c>
    </row>
    <row r="16" spans="1:11" s="3" customFormat="1" ht="75.75" customHeight="1">
      <c r="A16" s="36"/>
      <c r="B16" s="65"/>
      <c r="C16" s="164" t="s">
        <v>177</v>
      </c>
      <c r="D16" s="125" t="s">
        <v>52</v>
      </c>
      <c r="E16" s="200" t="s">
        <v>53</v>
      </c>
      <c r="F16" s="192" t="s">
        <v>72</v>
      </c>
      <c r="G16" s="86">
        <v>3000</v>
      </c>
      <c r="H16" s="27">
        <v>2995.45</v>
      </c>
      <c r="I16" s="26">
        <f t="shared" si="0"/>
        <v>99.84833333333333</v>
      </c>
      <c r="K16" s="62">
        <f>SUM(G17:G17)</f>
        <v>300</v>
      </c>
    </row>
    <row r="17" spans="1:11" s="3" customFormat="1" ht="63" customHeight="1">
      <c r="A17" s="36"/>
      <c r="B17" s="65"/>
      <c r="C17" s="165"/>
      <c r="D17" s="31"/>
      <c r="E17" s="201"/>
      <c r="F17" s="202" t="s">
        <v>178</v>
      </c>
      <c r="G17" s="87">
        <v>300</v>
      </c>
      <c r="H17" s="59">
        <v>0</v>
      </c>
      <c r="I17" s="28">
        <f t="shared" si="0"/>
        <v>0</v>
      </c>
      <c r="K17" s="62"/>
    </row>
    <row r="18" spans="1:11" s="75" customFormat="1" ht="16.5" thickBot="1">
      <c r="A18" s="152"/>
      <c r="B18" s="68"/>
      <c r="C18" s="69"/>
      <c r="D18" s="153"/>
      <c r="E18" s="203"/>
      <c r="F18" s="204" t="s">
        <v>30</v>
      </c>
      <c r="G18" s="84">
        <f>SUM(G12:G17)</f>
        <v>23898.09</v>
      </c>
      <c r="H18" s="84">
        <f>SUM(H12:H17)</f>
        <v>23466.350000000002</v>
      </c>
      <c r="I18" s="71">
        <f t="shared" si="0"/>
        <v>98.19341210950331</v>
      </c>
      <c r="K18" s="76"/>
    </row>
    <row r="19" spans="1:11" s="3" customFormat="1" ht="30">
      <c r="A19" s="36" t="s">
        <v>36</v>
      </c>
      <c r="B19" s="35" t="s">
        <v>10</v>
      </c>
      <c r="C19" s="170" t="s">
        <v>172</v>
      </c>
      <c r="D19" s="171" t="s">
        <v>5</v>
      </c>
      <c r="E19" s="205" t="s">
        <v>6</v>
      </c>
      <c r="F19" s="206" t="s">
        <v>75</v>
      </c>
      <c r="G19" s="83">
        <v>156.8</v>
      </c>
      <c r="H19" s="26">
        <v>156.8</v>
      </c>
      <c r="I19" s="26">
        <f aca="true" t="shared" si="1" ref="I19:I148">SUM(H19*100/G19)</f>
        <v>100</v>
      </c>
      <c r="K19" s="62">
        <f>SUM(G19:G21)</f>
        <v>12068.31</v>
      </c>
    </row>
    <row r="20" spans="1:11" s="3" customFormat="1" ht="30">
      <c r="A20" s="36"/>
      <c r="B20" s="35"/>
      <c r="C20" s="165"/>
      <c r="D20" s="163"/>
      <c r="E20" s="207"/>
      <c r="F20" s="208" t="s">
        <v>76</v>
      </c>
      <c r="G20" s="83">
        <v>600</v>
      </c>
      <c r="H20" s="26">
        <v>600</v>
      </c>
      <c r="I20" s="26">
        <f t="shared" si="1"/>
        <v>100</v>
      </c>
      <c r="K20" s="62"/>
    </row>
    <row r="21" spans="1:11" s="3" customFormat="1" ht="30">
      <c r="A21" s="37"/>
      <c r="B21" s="34"/>
      <c r="C21" s="52" t="s">
        <v>173</v>
      </c>
      <c r="D21" s="147" t="s">
        <v>55</v>
      </c>
      <c r="E21" s="209" t="s">
        <v>56</v>
      </c>
      <c r="F21" s="191" t="s">
        <v>74</v>
      </c>
      <c r="G21" s="83">
        <v>11311.51</v>
      </c>
      <c r="H21" s="27">
        <v>11284.81</v>
      </c>
      <c r="I21" s="26">
        <f t="shared" si="1"/>
        <v>99.76395724355103</v>
      </c>
      <c r="K21" s="12"/>
    </row>
    <row r="22" spans="1:11" s="3" customFormat="1" ht="30.75" customHeight="1">
      <c r="A22" s="74"/>
      <c r="B22" s="73"/>
      <c r="C22" s="164" t="s">
        <v>174</v>
      </c>
      <c r="D22" s="162" t="s">
        <v>55</v>
      </c>
      <c r="E22" s="210" t="s">
        <v>56</v>
      </c>
      <c r="F22" s="192" t="s">
        <v>74</v>
      </c>
      <c r="G22" s="83">
        <v>920</v>
      </c>
      <c r="H22" s="27">
        <v>912.55</v>
      </c>
      <c r="I22" s="26">
        <f t="shared" si="1"/>
        <v>99.19021739130434</v>
      </c>
      <c r="K22" s="12"/>
    </row>
    <row r="23" spans="1:11" s="3" customFormat="1" ht="30.75" customHeight="1">
      <c r="A23" s="74"/>
      <c r="B23" s="73"/>
      <c r="C23" s="168"/>
      <c r="D23" s="169"/>
      <c r="E23" s="211"/>
      <c r="F23" s="192" t="s">
        <v>175</v>
      </c>
      <c r="G23" s="83">
        <v>80</v>
      </c>
      <c r="H23" s="27">
        <v>74.18</v>
      </c>
      <c r="I23" s="26">
        <f t="shared" si="1"/>
        <v>92.72500000000001</v>
      </c>
      <c r="K23" s="12"/>
    </row>
    <row r="24" spans="1:11" s="3" customFormat="1" ht="30.75" customHeight="1">
      <c r="A24" s="74"/>
      <c r="B24" s="73"/>
      <c r="C24" s="165"/>
      <c r="D24" s="163"/>
      <c r="E24" s="207"/>
      <c r="F24" s="192" t="s">
        <v>176</v>
      </c>
      <c r="G24" s="83">
        <v>1000</v>
      </c>
      <c r="H24" s="27">
        <v>984</v>
      </c>
      <c r="I24" s="26">
        <f t="shared" si="1"/>
        <v>98.4</v>
      </c>
      <c r="K24" s="12"/>
    </row>
    <row r="25" spans="1:11" s="75" customFormat="1" ht="15.75">
      <c r="A25" s="154"/>
      <c r="B25" s="116"/>
      <c r="C25" s="117"/>
      <c r="D25" s="110"/>
      <c r="E25" s="212"/>
      <c r="F25" s="213" t="s">
        <v>30</v>
      </c>
      <c r="G25" s="118">
        <f>SUM(G19:G24)</f>
        <v>14068.31</v>
      </c>
      <c r="H25" s="112">
        <f>SUM(H19:H24)</f>
        <v>14012.339999999998</v>
      </c>
      <c r="I25" s="112">
        <f t="shared" si="1"/>
        <v>99.60215548278363</v>
      </c>
      <c r="K25" s="77"/>
    </row>
    <row r="26" spans="2:11" s="3" customFormat="1" ht="15">
      <c r="B26" s="5"/>
      <c r="C26" s="31"/>
      <c r="D26" s="32"/>
      <c r="E26" s="214"/>
      <c r="F26" s="215"/>
      <c r="G26" s="96"/>
      <c r="H26" s="60"/>
      <c r="I26" s="20" t="s">
        <v>32</v>
      </c>
      <c r="K26" s="10"/>
    </row>
    <row r="27" spans="3:9" ht="15.75" thickBot="1">
      <c r="C27" s="21"/>
      <c r="D27" s="22"/>
      <c r="E27" s="199"/>
      <c r="F27" s="199"/>
      <c r="G27" s="94"/>
      <c r="I27" s="29" t="s">
        <v>57</v>
      </c>
    </row>
    <row r="28" spans="1:9" s="1" customFormat="1" ht="26.25" thickBot="1">
      <c r="A28" s="8" t="s">
        <v>54</v>
      </c>
      <c r="B28" s="7" t="s">
        <v>2</v>
      </c>
      <c r="C28" s="17" t="s">
        <v>3</v>
      </c>
      <c r="D28" s="18" t="s">
        <v>0</v>
      </c>
      <c r="E28" s="18" t="s">
        <v>1</v>
      </c>
      <c r="F28" s="19" t="s">
        <v>4</v>
      </c>
      <c r="G28" s="82" t="s">
        <v>58</v>
      </c>
      <c r="H28" s="61" t="s">
        <v>59</v>
      </c>
      <c r="I28" s="30" t="s">
        <v>60</v>
      </c>
    </row>
    <row r="29" spans="1:11" s="3" customFormat="1" ht="30">
      <c r="A29" s="13" t="s">
        <v>37</v>
      </c>
      <c r="B29" s="185" t="s">
        <v>22</v>
      </c>
      <c r="C29" s="49" t="s">
        <v>63</v>
      </c>
      <c r="D29" s="39" t="s">
        <v>24</v>
      </c>
      <c r="E29" s="190" t="s">
        <v>25</v>
      </c>
      <c r="F29" s="206" t="s">
        <v>74</v>
      </c>
      <c r="G29" s="83">
        <v>292</v>
      </c>
      <c r="H29" s="26">
        <v>292</v>
      </c>
      <c r="I29" s="26">
        <f t="shared" si="1"/>
        <v>100</v>
      </c>
      <c r="K29" s="62">
        <f>SUM(G29:G31)</f>
        <v>8715.130000000001</v>
      </c>
    </row>
    <row r="30" spans="1:11" s="3" customFormat="1" ht="30">
      <c r="A30" s="13"/>
      <c r="B30" s="185"/>
      <c r="C30" s="52" t="s">
        <v>166</v>
      </c>
      <c r="D30" s="147" t="s">
        <v>26</v>
      </c>
      <c r="E30" s="209" t="s">
        <v>33</v>
      </c>
      <c r="F30" s="208" t="s">
        <v>74</v>
      </c>
      <c r="G30" s="90">
        <v>6423.13</v>
      </c>
      <c r="H30" s="26">
        <v>6423.13</v>
      </c>
      <c r="I30" s="26">
        <f t="shared" si="1"/>
        <v>100</v>
      </c>
      <c r="K30" s="62"/>
    </row>
    <row r="31" spans="1:11" s="3" customFormat="1" ht="30">
      <c r="A31" s="13"/>
      <c r="B31" s="185"/>
      <c r="C31" s="52" t="s">
        <v>167</v>
      </c>
      <c r="D31" s="147" t="s">
        <v>26</v>
      </c>
      <c r="E31" s="209" t="s">
        <v>33</v>
      </c>
      <c r="F31" s="208" t="s">
        <v>74</v>
      </c>
      <c r="G31" s="90">
        <v>2000</v>
      </c>
      <c r="H31" s="26">
        <v>1999</v>
      </c>
      <c r="I31" s="26">
        <f t="shared" si="1"/>
        <v>99.95</v>
      </c>
      <c r="K31" s="62"/>
    </row>
    <row r="32" spans="1:11" s="3" customFormat="1" ht="45">
      <c r="A32" s="11"/>
      <c r="B32" s="185"/>
      <c r="C32" s="38" t="s">
        <v>168</v>
      </c>
      <c r="D32" s="41" t="s">
        <v>26</v>
      </c>
      <c r="E32" s="216" t="s">
        <v>33</v>
      </c>
      <c r="F32" s="208" t="s">
        <v>74</v>
      </c>
      <c r="G32" s="90">
        <v>5000</v>
      </c>
      <c r="H32" s="27">
        <v>4999.91</v>
      </c>
      <c r="I32" s="26">
        <f t="shared" si="1"/>
        <v>99.9982</v>
      </c>
      <c r="K32" s="10"/>
    </row>
    <row r="33" spans="1:11" s="3" customFormat="1" ht="30">
      <c r="A33" s="11"/>
      <c r="B33" s="176"/>
      <c r="C33" s="38" t="s">
        <v>169</v>
      </c>
      <c r="D33" s="41" t="s">
        <v>26</v>
      </c>
      <c r="E33" s="216" t="s">
        <v>33</v>
      </c>
      <c r="F33" s="208" t="s">
        <v>74</v>
      </c>
      <c r="G33" s="90">
        <v>6000</v>
      </c>
      <c r="H33" s="27">
        <v>6000</v>
      </c>
      <c r="I33" s="26">
        <f t="shared" si="1"/>
        <v>100</v>
      </c>
      <c r="K33" s="10"/>
    </row>
    <row r="34" spans="1:11" s="3" customFormat="1" ht="30">
      <c r="A34" s="11"/>
      <c r="B34" s="176"/>
      <c r="C34" s="38" t="s">
        <v>170</v>
      </c>
      <c r="D34" s="41" t="s">
        <v>55</v>
      </c>
      <c r="E34" s="216" t="s">
        <v>56</v>
      </c>
      <c r="F34" s="191" t="s">
        <v>7</v>
      </c>
      <c r="G34" s="90">
        <v>13640.01</v>
      </c>
      <c r="H34" s="27">
        <v>13598.88</v>
      </c>
      <c r="I34" s="26">
        <f t="shared" si="1"/>
        <v>99.6984606316271</v>
      </c>
      <c r="K34" s="126">
        <f>SUM(G34:G34)</f>
        <v>13640.01</v>
      </c>
    </row>
    <row r="35" spans="1:11" s="3" customFormat="1" ht="30">
      <c r="A35" s="9"/>
      <c r="B35" s="63"/>
      <c r="C35" s="49" t="s">
        <v>171</v>
      </c>
      <c r="D35" s="39" t="s">
        <v>28</v>
      </c>
      <c r="E35" s="190" t="s">
        <v>29</v>
      </c>
      <c r="F35" s="208" t="s">
        <v>76</v>
      </c>
      <c r="G35" s="89">
        <v>1500</v>
      </c>
      <c r="H35" s="27">
        <v>1499.37</v>
      </c>
      <c r="I35" s="26">
        <f t="shared" si="1"/>
        <v>99.958</v>
      </c>
      <c r="K35" s="10"/>
    </row>
    <row r="36" spans="1:11" s="53" customFormat="1" ht="16.5" thickBot="1">
      <c r="A36" s="132"/>
      <c r="B36" s="110"/>
      <c r="C36" s="69"/>
      <c r="D36" s="70"/>
      <c r="E36" s="193"/>
      <c r="F36" s="194" t="s">
        <v>30</v>
      </c>
      <c r="G36" s="84">
        <f>SUM(G29:G35)</f>
        <v>34855.14</v>
      </c>
      <c r="H36" s="84">
        <f>SUM(H29:H35)</f>
        <v>34812.29</v>
      </c>
      <c r="I36" s="112">
        <f t="shared" si="1"/>
        <v>99.87706260826954</v>
      </c>
      <c r="K36" s="79"/>
    </row>
    <row r="37" spans="1:11" s="3" customFormat="1" ht="30">
      <c r="A37" s="120" t="s">
        <v>38</v>
      </c>
      <c r="B37" s="175" t="s">
        <v>11</v>
      </c>
      <c r="C37" s="170" t="s">
        <v>189</v>
      </c>
      <c r="D37" s="5" t="s">
        <v>5</v>
      </c>
      <c r="E37" s="217" t="s">
        <v>6</v>
      </c>
      <c r="F37" s="206" t="s">
        <v>75</v>
      </c>
      <c r="G37" s="83">
        <v>1586.43</v>
      </c>
      <c r="H37" s="26">
        <v>1586.43</v>
      </c>
      <c r="I37" s="66">
        <f t="shared" si="1"/>
        <v>100</v>
      </c>
      <c r="K37" s="62">
        <f>SUM(G37:G38)</f>
        <v>2266.4300000000003</v>
      </c>
    </row>
    <row r="38" spans="1:11" s="3" customFormat="1" ht="30">
      <c r="A38" s="13"/>
      <c r="B38" s="185"/>
      <c r="C38" s="168"/>
      <c r="D38" s="5"/>
      <c r="E38" s="217"/>
      <c r="F38" s="208" t="s">
        <v>76</v>
      </c>
      <c r="G38" s="89">
        <v>680</v>
      </c>
      <c r="H38" s="27">
        <v>680</v>
      </c>
      <c r="I38" s="27">
        <f t="shared" si="1"/>
        <v>100</v>
      </c>
      <c r="K38" s="62"/>
    </row>
    <row r="39" spans="1:11" s="3" customFormat="1" ht="30">
      <c r="A39" s="11"/>
      <c r="B39" s="183"/>
      <c r="C39" s="167" t="s">
        <v>64</v>
      </c>
      <c r="D39" s="162" t="s">
        <v>55</v>
      </c>
      <c r="E39" s="210" t="s">
        <v>56</v>
      </c>
      <c r="F39" s="191" t="s">
        <v>92</v>
      </c>
      <c r="G39" s="91">
        <v>10215.28</v>
      </c>
      <c r="H39" s="27">
        <v>10101.49</v>
      </c>
      <c r="I39" s="26">
        <f>SUM(H39*100/G39)</f>
        <v>98.88608045986012</v>
      </c>
      <c r="K39" s="10"/>
    </row>
    <row r="40" spans="1:11" s="3" customFormat="1" ht="30">
      <c r="A40" s="9"/>
      <c r="B40" s="186"/>
      <c r="C40" s="165"/>
      <c r="D40" s="163"/>
      <c r="E40" s="207"/>
      <c r="F40" s="191" t="s">
        <v>7</v>
      </c>
      <c r="G40" s="91">
        <v>9432.39</v>
      </c>
      <c r="H40" s="27">
        <v>9432.39</v>
      </c>
      <c r="I40" s="26">
        <f t="shared" si="1"/>
        <v>100</v>
      </c>
      <c r="K40" s="10"/>
    </row>
    <row r="41" spans="1:11" s="53" customFormat="1" ht="15.75">
      <c r="A41" s="114"/>
      <c r="B41" s="107"/>
      <c r="C41" s="119"/>
      <c r="D41" s="110"/>
      <c r="E41" s="212"/>
      <c r="F41" s="213" t="s">
        <v>30</v>
      </c>
      <c r="G41" s="135">
        <f>SUM(G37:G40)</f>
        <v>21914.1</v>
      </c>
      <c r="H41" s="135">
        <f>SUM(H37:H40)</f>
        <v>21800.309999999998</v>
      </c>
      <c r="I41" s="112">
        <f t="shared" si="1"/>
        <v>99.48074527359098</v>
      </c>
      <c r="K41" s="79"/>
    </row>
    <row r="42" spans="2:11" s="3" customFormat="1" ht="15">
      <c r="B42" s="5"/>
      <c r="C42" s="31"/>
      <c r="D42" s="32"/>
      <c r="E42" s="214"/>
      <c r="F42" s="215"/>
      <c r="G42" s="96"/>
      <c r="H42" s="60"/>
      <c r="I42" s="20" t="s">
        <v>51</v>
      </c>
      <c r="K42" s="10"/>
    </row>
    <row r="43" spans="3:9" ht="15.75" thickBot="1">
      <c r="C43" s="21"/>
      <c r="D43" s="22"/>
      <c r="E43" s="199"/>
      <c r="F43" s="199"/>
      <c r="G43" s="94"/>
      <c r="I43" s="29" t="s">
        <v>57</v>
      </c>
    </row>
    <row r="44" spans="1:9" s="1" customFormat="1" ht="26.25" thickBot="1">
      <c r="A44" s="8" t="s">
        <v>54</v>
      </c>
      <c r="B44" s="7" t="s">
        <v>2</v>
      </c>
      <c r="C44" s="17" t="s">
        <v>3</v>
      </c>
      <c r="D44" s="18" t="s">
        <v>0</v>
      </c>
      <c r="E44" s="18" t="s">
        <v>1</v>
      </c>
      <c r="F44" s="19" t="s">
        <v>4</v>
      </c>
      <c r="G44" s="82" t="s">
        <v>58</v>
      </c>
      <c r="H44" s="61" t="s">
        <v>59</v>
      </c>
      <c r="I44" s="30" t="s">
        <v>60</v>
      </c>
    </row>
    <row r="45" spans="1:11" s="3" customFormat="1" ht="45">
      <c r="A45" s="120" t="s">
        <v>39</v>
      </c>
      <c r="B45" s="175" t="s">
        <v>21</v>
      </c>
      <c r="C45" s="137" t="s">
        <v>126</v>
      </c>
      <c r="D45" s="128" t="s">
        <v>5</v>
      </c>
      <c r="E45" s="218" t="s">
        <v>6</v>
      </c>
      <c r="F45" s="219" t="s">
        <v>79</v>
      </c>
      <c r="G45" s="156">
        <v>799</v>
      </c>
      <c r="H45" s="64">
        <v>798.54</v>
      </c>
      <c r="I45" s="64">
        <f t="shared" si="1"/>
        <v>99.9424280350438</v>
      </c>
      <c r="K45" s="62">
        <f>SUM(G45:G45)</f>
        <v>799</v>
      </c>
    </row>
    <row r="46" spans="1:11" s="3" customFormat="1" ht="30">
      <c r="A46" s="11"/>
      <c r="B46" s="180"/>
      <c r="C46" s="43" t="s">
        <v>116</v>
      </c>
      <c r="D46" s="39" t="s">
        <v>5</v>
      </c>
      <c r="E46" s="190" t="s">
        <v>6</v>
      </c>
      <c r="F46" s="220" t="s">
        <v>79</v>
      </c>
      <c r="G46" s="90">
        <v>1000</v>
      </c>
      <c r="H46" s="27">
        <v>998.42</v>
      </c>
      <c r="I46" s="26">
        <f t="shared" si="1"/>
        <v>99.842</v>
      </c>
      <c r="K46" s="10"/>
    </row>
    <row r="47" spans="1:11" s="3" customFormat="1" ht="30">
      <c r="A47" s="11"/>
      <c r="B47" s="180"/>
      <c r="C47" s="44" t="s">
        <v>93</v>
      </c>
      <c r="D47" s="48" t="s">
        <v>24</v>
      </c>
      <c r="E47" s="221" t="s">
        <v>25</v>
      </c>
      <c r="F47" s="191" t="s">
        <v>77</v>
      </c>
      <c r="G47" s="95">
        <v>3000</v>
      </c>
      <c r="H47" s="27">
        <v>2999.97</v>
      </c>
      <c r="I47" s="26">
        <f>SUM(H47*100/G47)</f>
        <v>99.999</v>
      </c>
      <c r="K47" s="10"/>
    </row>
    <row r="48" spans="1:11" s="3" customFormat="1" ht="30">
      <c r="A48" s="11"/>
      <c r="B48" s="180"/>
      <c r="C48" s="44" t="s">
        <v>117</v>
      </c>
      <c r="D48" s="48" t="s">
        <v>26</v>
      </c>
      <c r="E48" s="221" t="s">
        <v>118</v>
      </c>
      <c r="F48" s="191" t="s">
        <v>78</v>
      </c>
      <c r="G48" s="95">
        <v>631.18</v>
      </c>
      <c r="H48" s="27">
        <v>631.18</v>
      </c>
      <c r="I48" s="26">
        <f>SUM(H48*100/G48)</f>
        <v>100</v>
      </c>
      <c r="K48" s="10"/>
    </row>
    <row r="49" spans="1:11" s="3" customFormat="1" ht="30" customHeight="1">
      <c r="A49" s="11"/>
      <c r="B49" s="180"/>
      <c r="C49" s="47" t="s">
        <v>119</v>
      </c>
      <c r="D49" s="48" t="s">
        <v>26</v>
      </c>
      <c r="E49" s="221" t="s">
        <v>118</v>
      </c>
      <c r="F49" s="191" t="s">
        <v>78</v>
      </c>
      <c r="G49" s="89">
        <v>3460.55</v>
      </c>
      <c r="H49" s="27">
        <v>3434</v>
      </c>
      <c r="I49" s="26">
        <f>SUM(H49*100/G49)</f>
        <v>99.23278091632832</v>
      </c>
      <c r="K49" s="60">
        <f>SUM(G49:G49)</f>
        <v>3460.55</v>
      </c>
    </row>
    <row r="50" spans="1:11" s="3" customFormat="1" ht="30">
      <c r="A50" s="11"/>
      <c r="B50" s="180"/>
      <c r="C50" s="38" t="s">
        <v>120</v>
      </c>
      <c r="D50" s="48" t="s">
        <v>26</v>
      </c>
      <c r="E50" s="221" t="s">
        <v>33</v>
      </c>
      <c r="F50" s="191" t="s">
        <v>81</v>
      </c>
      <c r="G50" s="89">
        <v>5600</v>
      </c>
      <c r="H50" s="27">
        <v>5461.2</v>
      </c>
      <c r="I50" s="26">
        <f>SUM(H50*100/G50)</f>
        <v>97.52142857142857</v>
      </c>
      <c r="K50" s="60">
        <f>SUM(G50:G50)</f>
        <v>5600</v>
      </c>
    </row>
    <row r="51" spans="1:11" s="3" customFormat="1" ht="30">
      <c r="A51" s="11"/>
      <c r="B51" s="180"/>
      <c r="C51" s="44" t="s">
        <v>121</v>
      </c>
      <c r="D51" s="48" t="s">
        <v>55</v>
      </c>
      <c r="E51" s="221" t="s">
        <v>56</v>
      </c>
      <c r="F51" s="191" t="s">
        <v>81</v>
      </c>
      <c r="G51" s="95">
        <v>100</v>
      </c>
      <c r="H51" s="27">
        <v>100</v>
      </c>
      <c r="I51" s="26">
        <f t="shared" si="1"/>
        <v>100</v>
      </c>
      <c r="K51" s="10"/>
    </row>
    <row r="52" spans="1:11" s="3" customFormat="1" ht="30">
      <c r="A52" s="11"/>
      <c r="B52" s="180"/>
      <c r="C52" s="44" t="s">
        <v>122</v>
      </c>
      <c r="D52" s="48" t="s">
        <v>55</v>
      </c>
      <c r="E52" s="221" t="s">
        <v>56</v>
      </c>
      <c r="F52" s="191" t="s">
        <v>125</v>
      </c>
      <c r="G52" s="95">
        <v>2000</v>
      </c>
      <c r="H52" s="27">
        <v>1940.98</v>
      </c>
      <c r="I52" s="26">
        <f t="shared" si="1"/>
        <v>97.049</v>
      </c>
      <c r="K52" s="10"/>
    </row>
    <row r="53" spans="1:11" s="3" customFormat="1" ht="30" customHeight="1">
      <c r="A53" s="11"/>
      <c r="B53" s="180"/>
      <c r="C53" s="47" t="s">
        <v>123</v>
      </c>
      <c r="D53" s="48" t="s">
        <v>55</v>
      </c>
      <c r="E53" s="221" t="s">
        <v>56</v>
      </c>
      <c r="F53" s="191" t="s">
        <v>88</v>
      </c>
      <c r="G53" s="89">
        <v>3500</v>
      </c>
      <c r="H53" s="27">
        <v>3480</v>
      </c>
      <c r="I53" s="26">
        <f t="shared" si="1"/>
        <v>99.42857142857143</v>
      </c>
      <c r="K53" s="60">
        <f>SUM(G53:G53)</f>
        <v>3500</v>
      </c>
    </row>
    <row r="54" spans="1:11" s="3" customFormat="1" ht="30">
      <c r="A54" s="9"/>
      <c r="B54" s="181"/>
      <c r="C54" s="139" t="s">
        <v>124</v>
      </c>
      <c r="D54" s="48" t="s">
        <v>28</v>
      </c>
      <c r="E54" s="221" t="s">
        <v>29</v>
      </c>
      <c r="F54" s="191" t="s">
        <v>7</v>
      </c>
      <c r="G54" s="89">
        <v>25000</v>
      </c>
      <c r="H54" s="27">
        <v>25000</v>
      </c>
      <c r="I54" s="26">
        <f>SUM(H54*100/G54)</f>
        <v>100</v>
      </c>
      <c r="K54" s="60">
        <f>SUM(G54:G54)</f>
        <v>25000</v>
      </c>
    </row>
    <row r="55" spans="1:11" s="53" customFormat="1" ht="15.75">
      <c r="A55" s="132"/>
      <c r="B55" s="116"/>
      <c r="C55" s="109"/>
      <c r="D55" s="110"/>
      <c r="E55" s="212"/>
      <c r="F55" s="213" t="s">
        <v>30</v>
      </c>
      <c r="G55" s="135">
        <f>SUM(G45:G54)</f>
        <v>45090.729999999996</v>
      </c>
      <c r="H55" s="111">
        <f>SUM(H45:H54)</f>
        <v>44844.29</v>
      </c>
      <c r="I55" s="112">
        <f>SUM(H55*100/G55)</f>
        <v>99.45345750667599</v>
      </c>
      <c r="K55" s="79"/>
    </row>
    <row r="56" spans="2:11" s="3" customFormat="1" ht="15">
      <c r="B56" s="5"/>
      <c r="C56" s="31"/>
      <c r="D56" s="32"/>
      <c r="E56" s="214"/>
      <c r="F56" s="215"/>
      <c r="G56" s="96"/>
      <c r="H56" s="60"/>
      <c r="I56" s="20" t="s">
        <v>67</v>
      </c>
      <c r="K56" s="10"/>
    </row>
    <row r="57" spans="3:9" ht="15.75" thickBot="1">
      <c r="C57" s="21"/>
      <c r="D57" s="22"/>
      <c r="E57" s="199"/>
      <c r="F57" s="199"/>
      <c r="G57" s="94"/>
      <c r="I57" s="29" t="s">
        <v>57</v>
      </c>
    </row>
    <row r="58" spans="1:9" s="1" customFormat="1" ht="26.25" thickBot="1">
      <c r="A58" s="8" t="s">
        <v>54</v>
      </c>
      <c r="B58" s="7" t="s">
        <v>2</v>
      </c>
      <c r="C58" s="17" t="s">
        <v>3</v>
      </c>
      <c r="D58" s="18" t="s">
        <v>0</v>
      </c>
      <c r="E58" s="18" t="s">
        <v>1</v>
      </c>
      <c r="F58" s="19" t="s">
        <v>4</v>
      </c>
      <c r="G58" s="82" t="s">
        <v>58</v>
      </c>
      <c r="H58" s="61" t="s">
        <v>59</v>
      </c>
      <c r="I58" s="30" t="s">
        <v>60</v>
      </c>
    </row>
    <row r="59" spans="1:11" s="3" customFormat="1" ht="30">
      <c r="A59" s="13" t="s">
        <v>40</v>
      </c>
      <c r="B59" s="35" t="s">
        <v>12</v>
      </c>
      <c r="C59" s="49" t="s">
        <v>179</v>
      </c>
      <c r="D59" s="39" t="s">
        <v>55</v>
      </c>
      <c r="E59" s="190" t="s">
        <v>56</v>
      </c>
      <c r="F59" s="220" t="s">
        <v>81</v>
      </c>
      <c r="G59" s="83">
        <v>5000</v>
      </c>
      <c r="H59" s="64">
        <v>4990</v>
      </c>
      <c r="I59" s="66">
        <f t="shared" si="1"/>
        <v>99.8</v>
      </c>
      <c r="K59" s="62">
        <f>SUM(H59:H64)</f>
        <v>22623.730000000003</v>
      </c>
    </row>
    <row r="60" spans="1:11" s="3" customFormat="1" ht="30">
      <c r="A60" s="13"/>
      <c r="B60" s="145"/>
      <c r="C60" s="164" t="s">
        <v>180</v>
      </c>
      <c r="D60" s="162" t="s">
        <v>55</v>
      </c>
      <c r="E60" s="210" t="s">
        <v>56</v>
      </c>
      <c r="F60" s="191" t="s">
        <v>90</v>
      </c>
      <c r="G60" s="83">
        <v>500</v>
      </c>
      <c r="H60" s="26">
        <v>340.88</v>
      </c>
      <c r="I60" s="27">
        <f t="shared" si="1"/>
        <v>68.176</v>
      </c>
      <c r="K60" s="62"/>
    </row>
    <row r="61" spans="1:11" s="3" customFormat="1" ht="30">
      <c r="A61" s="13"/>
      <c r="B61" s="145"/>
      <c r="C61" s="165"/>
      <c r="D61" s="163"/>
      <c r="E61" s="207"/>
      <c r="F61" s="191" t="s">
        <v>80</v>
      </c>
      <c r="G61" s="83">
        <v>2000</v>
      </c>
      <c r="H61" s="26">
        <v>2000</v>
      </c>
      <c r="I61" s="28">
        <f t="shared" si="1"/>
        <v>100</v>
      </c>
      <c r="K61" s="62"/>
    </row>
    <row r="62" spans="1:11" s="3" customFormat="1" ht="30">
      <c r="A62" s="13"/>
      <c r="B62" s="145"/>
      <c r="C62" s="38" t="s">
        <v>181</v>
      </c>
      <c r="D62" s="41" t="s">
        <v>55</v>
      </c>
      <c r="E62" s="216" t="s">
        <v>56</v>
      </c>
      <c r="F62" s="191" t="s">
        <v>81</v>
      </c>
      <c r="G62" s="83">
        <v>2200</v>
      </c>
      <c r="H62" s="26">
        <v>2193</v>
      </c>
      <c r="I62" s="27">
        <f t="shared" si="1"/>
        <v>99.68181818181819</v>
      </c>
      <c r="K62" s="62"/>
    </row>
    <row r="63" spans="1:11" s="3" customFormat="1" ht="30">
      <c r="A63" s="13"/>
      <c r="B63" s="145"/>
      <c r="C63" s="38" t="s">
        <v>182</v>
      </c>
      <c r="D63" s="41" t="s">
        <v>55</v>
      </c>
      <c r="E63" s="216" t="s">
        <v>56</v>
      </c>
      <c r="F63" s="191" t="s">
        <v>81</v>
      </c>
      <c r="G63" s="83">
        <v>1615.91</v>
      </c>
      <c r="H63" s="26">
        <v>1599.85</v>
      </c>
      <c r="I63" s="26">
        <f t="shared" si="1"/>
        <v>99.0061327672952</v>
      </c>
      <c r="K63" s="62"/>
    </row>
    <row r="64" spans="1:11" s="3" customFormat="1" ht="30">
      <c r="A64" s="121"/>
      <c r="B64" s="122"/>
      <c r="C64" s="43" t="s">
        <v>183</v>
      </c>
      <c r="D64" s="41" t="s">
        <v>55</v>
      </c>
      <c r="E64" s="216" t="s">
        <v>56</v>
      </c>
      <c r="F64" s="191" t="s">
        <v>7</v>
      </c>
      <c r="G64" s="89">
        <v>11500</v>
      </c>
      <c r="H64" s="27">
        <v>11500</v>
      </c>
      <c r="I64" s="27">
        <f t="shared" si="1"/>
        <v>100</v>
      </c>
      <c r="K64" s="12"/>
    </row>
    <row r="65" spans="1:11" s="53" customFormat="1" ht="16.5" thickBot="1">
      <c r="A65" s="134"/>
      <c r="B65" s="116"/>
      <c r="C65" s="119"/>
      <c r="D65" s="110"/>
      <c r="E65" s="212"/>
      <c r="F65" s="194" t="s">
        <v>30</v>
      </c>
      <c r="G65" s="133">
        <f>SUM(G59:G64)</f>
        <v>22815.91</v>
      </c>
      <c r="H65" s="133">
        <f>SUM(H59:H64)</f>
        <v>22623.730000000003</v>
      </c>
      <c r="I65" s="71">
        <f t="shared" si="1"/>
        <v>99.1576930308719</v>
      </c>
      <c r="K65" s="79"/>
    </row>
    <row r="66" spans="1:11" s="3" customFormat="1" ht="78" customHeight="1">
      <c r="A66" s="120" t="s">
        <v>41</v>
      </c>
      <c r="B66" s="140" t="s">
        <v>13</v>
      </c>
      <c r="C66" s="150" t="s">
        <v>154</v>
      </c>
      <c r="D66" s="128" t="s">
        <v>24</v>
      </c>
      <c r="E66" s="218" t="s">
        <v>25</v>
      </c>
      <c r="F66" s="220" t="s">
        <v>7</v>
      </c>
      <c r="G66" s="83">
        <v>17000</v>
      </c>
      <c r="H66" s="26">
        <v>16900</v>
      </c>
      <c r="I66" s="26">
        <f t="shared" si="1"/>
        <v>99.41176470588235</v>
      </c>
      <c r="K66" s="62">
        <f>SUM(G66:G67)</f>
        <v>21000</v>
      </c>
    </row>
    <row r="67" spans="1:11" s="3" customFormat="1" ht="30">
      <c r="A67" s="13"/>
      <c r="B67" s="35"/>
      <c r="C67" s="138" t="s">
        <v>155</v>
      </c>
      <c r="D67" s="151" t="s">
        <v>52</v>
      </c>
      <c r="E67" s="222" t="s">
        <v>53</v>
      </c>
      <c r="F67" s="191" t="s">
        <v>81</v>
      </c>
      <c r="G67" s="89">
        <v>4000</v>
      </c>
      <c r="H67" s="27">
        <v>3991.24</v>
      </c>
      <c r="I67" s="27">
        <f t="shared" si="1"/>
        <v>99.781</v>
      </c>
      <c r="K67" s="62"/>
    </row>
    <row r="68" spans="1:11" s="3" customFormat="1" ht="30" customHeight="1">
      <c r="A68" s="11"/>
      <c r="B68" s="141"/>
      <c r="C68" s="164" t="s">
        <v>156</v>
      </c>
      <c r="D68" s="48" t="s">
        <v>52</v>
      </c>
      <c r="E68" s="221" t="s">
        <v>53</v>
      </c>
      <c r="F68" s="191" t="s">
        <v>81</v>
      </c>
      <c r="G68" s="89">
        <v>3000</v>
      </c>
      <c r="H68" s="27">
        <v>2999.99</v>
      </c>
      <c r="I68" s="27">
        <f t="shared" si="1"/>
        <v>99.99966666666667</v>
      </c>
      <c r="K68" s="10"/>
    </row>
    <row r="69" spans="1:11" s="3" customFormat="1" ht="30">
      <c r="A69" s="9"/>
      <c r="B69" s="143"/>
      <c r="C69" s="165"/>
      <c r="D69" s="136"/>
      <c r="E69" s="223"/>
      <c r="F69" s="191" t="s">
        <v>80</v>
      </c>
      <c r="G69" s="89">
        <v>3000</v>
      </c>
      <c r="H69" s="27">
        <v>3000</v>
      </c>
      <c r="I69" s="27">
        <f t="shared" si="1"/>
        <v>100</v>
      </c>
      <c r="K69" s="10"/>
    </row>
    <row r="70" spans="2:11" s="3" customFormat="1" ht="15">
      <c r="B70" s="5"/>
      <c r="C70" s="31"/>
      <c r="D70" s="32"/>
      <c r="E70" s="214"/>
      <c r="F70" s="215"/>
      <c r="G70" s="96"/>
      <c r="H70" s="60"/>
      <c r="I70" s="20" t="s">
        <v>68</v>
      </c>
      <c r="K70" s="10"/>
    </row>
    <row r="71" spans="3:9" ht="15.75" thickBot="1">
      <c r="C71" s="21"/>
      <c r="D71" s="22"/>
      <c r="E71" s="199"/>
      <c r="F71" s="199"/>
      <c r="G71" s="94"/>
      <c r="I71" s="29" t="s">
        <v>57</v>
      </c>
    </row>
    <row r="72" spans="1:9" s="1" customFormat="1" ht="26.25" thickBot="1">
      <c r="A72" s="8" t="s">
        <v>54</v>
      </c>
      <c r="B72" s="7" t="s">
        <v>2</v>
      </c>
      <c r="C72" s="17" t="s">
        <v>3</v>
      </c>
      <c r="D72" s="18" t="s">
        <v>0</v>
      </c>
      <c r="E72" s="18" t="s">
        <v>1</v>
      </c>
      <c r="F72" s="19" t="s">
        <v>4</v>
      </c>
      <c r="G72" s="82" t="s">
        <v>58</v>
      </c>
      <c r="H72" s="61" t="s">
        <v>59</v>
      </c>
      <c r="I72" s="30" t="s">
        <v>60</v>
      </c>
    </row>
    <row r="73" spans="1:11" s="3" customFormat="1" ht="56.25" customHeight="1">
      <c r="A73" s="11"/>
      <c r="B73" s="141"/>
      <c r="C73" s="46" t="s">
        <v>157</v>
      </c>
      <c r="D73" s="39" t="s">
        <v>26</v>
      </c>
      <c r="E73" s="190" t="s">
        <v>33</v>
      </c>
      <c r="F73" s="191" t="s">
        <v>80</v>
      </c>
      <c r="G73" s="95">
        <v>5000</v>
      </c>
      <c r="H73" s="27">
        <v>5000</v>
      </c>
      <c r="I73" s="27">
        <f t="shared" si="1"/>
        <v>100</v>
      </c>
      <c r="K73" s="10"/>
    </row>
    <row r="74" spans="1:11" s="3" customFormat="1" ht="40.5" customHeight="1">
      <c r="A74" s="11"/>
      <c r="B74" s="141"/>
      <c r="C74" s="164" t="s">
        <v>158</v>
      </c>
      <c r="D74" s="48" t="s">
        <v>28</v>
      </c>
      <c r="E74" s="221" t="s">
        <v>29</v>
      </c>
      <c r="F74" s="191" t="s">
        <v>139</v>
      </c>
      <c r="G74" s="95">
        <v>3000</v>
      </c>
      <c r="H74" s="27">
        <v>2999.99</v>
      </c>
      <c r="I74" s="27">
        <f>SUM(H74*100/G74)</f>
        <v>99.99966666666667</v>
      </c>
      <c r="K74" s="10"/>
    </row>
    <row r="75" spans="1:11" s="3" customFormat="1" ht="40.5" customHeight="1">
      <c r="A75" s="11"/>
      <c r="B75" s="141"/>
      <c r="C75" s="165"/>
      <c r="D75" s="136"/>
      <c r="E75" s="223"/>
      <c r="F75" s="191" t="s">
        <v>73</v>
      </c>
      <c r="G75" s="95">
        <v>5000</v>
      </c>
      <c r="H75" s="27">
        <v>5000</v>
      </c>
      <c r="I75" s="27">
        <f t="shared" si="1"/>
        <v>100</v>
      </c>
      <c r="K75" s="10"/>
    </row>
    <row r="76" spans="1:11" s="3" customFormat="1" ht="45">
      <c r="A76" s="9"/>
      <c r="B76" s="143"/>
      <c r="C76" s="42" t="s">
        <v>94</v>
      </c>
      <c r="D76" s="39" t="s">
        <v>28</v>
      </c>
      <c r="E76" s="190" t="s">
        <v>29</v>
      </c>
      <c r="F76" s="191" t="s">
        <v>80</v>
      </c>
      <c r="G76" s="91">
        <v>5090.73</v>
      </c>
      <c r="H76" s="27">
        <v>4920</v>
      </c>
      <c r="I76" s="27">
        <f t="shared" si="1"/>
        <v>96.64625702011304</v>
      </c>
      <c r="K76" s="10"/>
    </row>
    <row r="77" spans="1:11" s="53" customFormat="1" ht="16.5" thickBot="1">
      <c r="A77" s="149"/>
      <c r="B77" s="131"/>
      <c r="C77" s="106"/>
      <c r="D77" s="70"/>
      <c r="E77" s="193"/>
      <c r="F77" s="194" t="s">
        <v>30</v>
      </c>
      <c r="G77" s="133">
        <f>SUM(G66:G76)</f>
        <v>45090.729999999996</v>
      </c>
      <c r="H77" s="133">
        <f>SUM(H66:H76)</f>
        <v>44811.219999999994</v>
      </c>
      <c r="I77" s="71">
        <f>SUM(H77*100/G77)</f>
        <v>99.38011648957556</v>
      </c>
      <c r="K77" s="79"/>
    </row>
    <row r="78" spans="1:11" s="3" customFormat="1" ht="30">
      <c r="A78" s="13" t="s">
        <v>42</v>
      </c>
      <c r="B78" s="140" t="s">
        <v>14</v>
      </c>
      <c r="C78" s="49" t="s">
        <v>127</v>
      </c>
      <c r="D78" s="39" t="s">
        <v>24</v>
      </c>
      <c r="E78" s="190" t="s">
        <v>25</v>
      </c>
      <c r="F78" s="220" t="s">
        <v>86</v>
      </c>
      <c r="G78" s="113">
        <v>6500</v>
      </c>
      <c r="H78" s="26">
        <v>6500</v>
      </c>
      <c r="I78" s="26">
        <f t="shared" si="1"/>
        <v>100</v>
      </c>
      <c r="K78" s="62">
        <f>SUM(G78:G79)</f>
        <v>11500</v>
      </c>
    </row>
    <row r="79" spans="1:11" s="3" customFormat="1" ht="60">
      <c r="A79" s="13"/>
      <c r="B79" s="35"/>
      <c r="C79" s="52" t="s">
        <v>134</v>
      </c>
      <c r="D79" s="147" t="s">
        <v>109</v>
      </c>
      <c r="E79" s="209" t="s">
        <v>110</v>
      </c>
      <c r="F79" s="191" t="s">
        <v>7</v>
      </c>
      <c r="G79" s="98">
        <v>5000</v>
      </c>
      <c r="H79" s="27">
        <v>5000</v>
      </c>
      <c r="I79" s="27">
        <f t="shared" si="1"/>
        <v>100</v>
      </c>
      <c r="K79" s="62"/>
    </row>
    <row r="80" spans="1:11" s="3" customFormat="1" ht="30" customHeight="1">
      <c r="A80" s="11"/>
      <c r="B80" s="34"/>
      <c r="C80" s="38" t="s">
        <v>128</v>
      </c>
      <c r="D80" s="41" t="s">
        <v>26</v>
      </c>
      <c r="E80" s="216" t="s">
        <v>33</v>
      </c>
      <c r="F80" s="191" t="s">
        <v>81</v>
      </c>
      <c r="G80" s="98">
        <v>6261</v>
      </c>
      <c r="H80" s="27">
        <v>6260.7</v>
      </c>
      <c r="I80" s="26">
        <f t="shared" si="1"/>
        <v>99.99520843315764</v>
      </c>
      <c r="K80" s="60">
        <f>SUM(G80:G85)</f>
        <v>18792.989999999998</v>
      </c>
    </row>
    <row r="81" spans="1:11" s="3" customFormat="1" ht="45" customHeight="1">
      <c r="A81" s="9"/>
      <c r="B81" s="144"/>
      <c r="C81" s="52" t="s">
        <v>129</v>
      </c>
      <c r="D81" s="147" t="s">
        <v>26</v>
      </c>
      <c r="E81" s="209" t="s">
        <v>33</v>
      </c>
      <c r="F81" s="191" t="s">
        <v>81</v>
      </c>
      <c r="G81" s="89">
        <v>9349.99</v>
      </c>
      <c r="H81" s="27">
        <v>9346.8</v>
      </c>
      <c r="I81" s="26">
        <f>SUM(H81*100/G81)</f>
        <v>99.96588231645167</v>
      </c>
      <c r="K81" s="10"/>
    </row>
    <row r="82" spans="2:11" s="3" customFormat="1" ht="15">
      <c r="B82" s="5"/>
      <c r="C82" s="31"/>
      <c r="D82" s="32"/>
      <c r="E82" s="214"/>
      <c r="F82" s="215"/>
      <c r="G82" s="96"/>
      <c r="H82" s="60"/>
      <c r="I82" s="20" t="s">
        <v>69</v>
      </c>
      <c r="K82" s="10"/>
    </row>
    <row r="83" spans="3:9" ht="15.75" thickBot="1">
      <c r="C83" s="21"/>
      <c r="D83" s="22"/>
      <c r="E83" s="199"/>
      <c r="F83" s="199"/>
      <c r="G83" s="94"/>
      <c r="I83" s="29" t="s">
        <v>57</v>
      </c>
    </row>
    <row r="84" spans="1:9" s="1" customFormat="1" ht="26.25" thickBot="1">
      <c r="A84" s="8" t="s">
        <v>54</v>
      </c>
      <c r="B84" s="7" t="s">
        <v>2</v>
      </c>
      <c r="C84" s="17" t="s">
        <v>3</v>
      </c>
      <c r="D84" s="18" t="s">
        <v>0</v>
      </c>
      <c r="E84" s="18" t="s">
        <v>1</v>
      </c>
      <c r="F84" s="19" t="s">
        <v>4</v>
      </c>
      <c r="G84" s="82" t="s">
        <v>58</v>
      </c>
      <c r="H84" s="61" t="s">
        <v>59</v>
      </c>
      <c r="I84" s="30" t="s">
        <v>60</v>
      </c>
    </row>
    <row r="85" spans="1:11" s="3" customFormat="1" ht="45" customHeight="1">
      <c r="A85" s="11"/>
      <c r="B85" s="34"/>
      <c r="C85" s="52" t="s">
        <v>130</v>
      </c>
      <c r="D85" s="147" t="s">
        <v>55</v>
      </c>
      <c r="E85" s="209" t="s">
        <v>56</v>
      </c>
      <c r="F85" s="191" t="s">
        <v>81</v>
      </c>
      <c r="G85" s="89">
        <v>3182</v>
      </c>
      <c r="H85" s="27">
        <v>3181.47</v>
      </c>
      <c r="I85" s="26">
        <f t="shared" si="1"/>
        <v>99.9833438089252</v>
      </c>
      <c r="K85" s="10"/>
    </row>
    <row r="86" spans="1:11" s="3" customFormat="1" ht="30">
      <c r="A86" s="11"/>
      <c r="B86" s="34"/>
      <c r="C86" s="164" t="s">
        <v>131</v>
      </c>
      <c r="D86" s="162" t="s">
        <v>55</v>
      </c>
      <c r="E86" s="210" t="s">
        <v>56</v>
      </c>
      <c r="F86" s="191" t="s">
        <v>82</v>
      </c>
      <c r="G86" s="95">
        <v>1500</v>
      </c>
      <c r="H86" s="27">
        <v>1494.82</v>
      </c>
      <c r="I86" s="26">
        <f t="shared" si="1"/>
        <v>99.65466666666667</v>
      </c>
      <c r="K86" s="10"/>
    </row>
    <row r="87" spans="1:11" s="3" customFormat="1" ht="30">
      <c r="A87" s="11"/>
      <c r="B87" s="34"/>
      <c r="C87" s="165"/>
      <c r="D87" s="163"/>
      <c r="E87" s="207"/>
      <c r="F87" s="191" t="s">
        <v>135</v>
      </c>
      <c r="G87" s="95">
        <v>500</v>
      </c>
      <c r="H87" s="27">
        <v>0</v>
      </c>
      <c r="I87" s="26">
        <f t="shared" si="1"/>
        <v>0</v>
      </c>
      <c r="K87" s="10"/>
    </row>
    <row r="88" spans="1:11" s="3" customFormat="1" ht="31.5" customHeight="1">
      <c r="A88" s="11"/>
      <c r="B88" s="34"/>
      <c r="C88" s="38" t="s">
        <v>65</v>
      </c>
      <c r="D88" s="41" t="s">
        <v>55</v>
      </c>
      <c r="E88" s="216" t="s">
        <v>56</v>
      </c>
      <c r="F88" s="191" t="s">
        <v>83</v>
      </c>
      <c r="G88" s="95">
        <v>2000</v>
      </c>
      <c r="H88" s="27">
        <v>1994.94</v>
      </c>
      <c r="I88" s="26">
        <f t="shared" si="1"/>
        <v>99.747</v>
      </c>
      <c r="K88" s="60">
        <f>SUM(G88:G90)</f>
        <v>10498.119999999999</v>
      </c>
    </row>
    <row r="89" spans="1:11" s="3" customFormat="1" ht="31.5" customHeight="1">
      <c r="A89" s="11"/>
      <c r="B89" s="34"/>
      <c r="C89" s="52" t="s">
        <v>132</v>
      </c>
      <c r="D89" s="41" t="s">
        <v>55</v>
      </c>
      <c r="E89" s="216" t="s">
        <v>56</v>
      </c>
      <c r="F89" s="191" t="s">
        <v>85</v>
      </c>
      <c r="G89" s="95">
        <v>5000</v>
      </c>
      <c r="H89" s="27">
        <v>4850</v>
      </c>
      <c r="I89" s="26">
        <f t="shared" si="1"/>
        <v>97</v>
      </c>
      <c r="K89" s="10"/>
    </row>
    <row r="90" spans="1:11" s="3" customFormat="1" ht="31.5" customHeight="1">
      <c r="A90" s="9"/>
      <c r="B90" s="144"/>
      <c r="C90" s="52" t="s">
        <v>133</v>
      </c>
      <c r="D90" s="41" t="s">
        <v>28</v>
      </c>
      <c r="E90" s="216" t="s">
        <v>29</v>
      </c>
      <c r="F90" s="191" t="s">
        <v>83</v>
      </c>
      <c r="G90" s="91">
        <v>3498.12</v>
      </c>
      <c r="H90" s="27">
        <v>3498.12</v>
      </c>
      <c r="I90" s="26">
        <f t="shared" si="1"/>
        <v>100</v>
      </c>
      <c r="K90" s="10"/>
    </row>
    <row r="91" spans="1:11" s="53" customFormat="1" ht="16.5" thickBot="1">
      <c r="A91" s="149"/>
      <c r="B91" s="131"/>
      <c r="C91" s="106"/>
      <c r="D91" s="70"/>
      <c r="E91" s="193"/>
      <c r="F91" s="194" t="s">
        <v>30</v>
      </c>
      <c r="G91" s="133">
        <f>SUM(G78:G90)</f>
        <v>42791.11</v>
      </c>
      <c r="H91" s="133">
        <f>SUM(H78:H90)</f>
        <v>42126.850000000006</v>
      </c>
      <c r="I91" s="71">
        <f t="shared" si="1"/>
        <v>98.44766821893614</v>
      </c>
      <c r="K91" s="79"/>
    </row>
    <row r="92" spans="1:11" s="3" customFormat="1" ht="30">
      <c r="A92" s="36" t="s">
        <v>43</v>
      </c>
      <c r="B92" s="35" t="s">
        <v>16</v>
      </c>
      <c r="C92" s="146" t="s">
        <v>151</v>
      </c>
      <c r="D92" s="39" t="s">
        <v>24</v>
      </c>
      <c r="E92" s="190" t="s">
        <v>25</v>
      </c>
      <c r="F92" s="220" t="s">
        <v>7</v>
      </c>
      <c r="G92" s="92">
        <v>27000</v>
      </c>
      <c r="H92" s="26">
        <v>27000</v>
      </c>
      <c r="I92" s="26">
        <f t="shared" si="1"/>
        <v>100</v>
      </c>
      <c r="K92" s="62">
        <f>SUM(G92:G95)</f>
        <v>45090.729999999996</v>
      </c>
    </row>
    <row r="93" spans="1:11" s="3" customFormat="1" ht="30">
      <c r="A93" s="36"/>
      <c r="B93" s="35"/>
      <c r="C93" s="167" t="s">
        <v>152</v>
      </c>
      <c r="D93" s="174" t="s">
        <v>52</v>
      </c>
      <c r="E93" s="224" t="s">
        <v>53</v>
      </c>
      <c r="F93" s="191" t="s">
        <v>83</v>
      </c>
      <c r="G93" s="92">
        <v>1900</v>
      </c>
      <c r="H93" s="27">
        <v>1895.4</v>
      </c>
      <c r="I93" s="26">
        <f t="shared" si="1"/>
        <v>99.7578947368421</v>
      </c>
      <c r="K93" s="62"/>
    </row>
    <row r="94" spans="1:11" s="3" customFormat="1" ht="30">
      <c r="A94" s="36"/>
      <c r="B94" s="35"/>
      <c r="C94" s="165"/>
      <c r="D94" s="163"/>
      <c r="E94" s="207"/>
      <c r="F94" s="191" t="s">
        <v>135</v>
      </c>
      <c r="G94" s="92">
        <v>600</v>
      </c>
      <c r="H94" s="27">
        <v>600</v>
      </c>
      <c r="I94" s="26">
        <f t="shared" si="1"/>
        <v>100</v>
      </c>
      <c r="K94" s="62"/>
    </row>
    <row r="95" spans="1:11" s="3" customFormat="1" ht="45">
      <c r="A95" s="45"/>
      <c r="B95" s="23"/>
      <c r="C95" s="52" t="s">
        <v>153</v>
      </c>
      <c r="D95" s="147" t="s">
        <v>28</v>
      </c>
      <c r="E95" s="209" t="s">
        <v>29</v>
      </c>
      <c r="F95" s="191" t="s">
        <v>7</v>
      </c>
      <c r="G95" s="92">
        <v>15590.73</v>
      </c>
      <c r="H95" s="27">
        <v>15498</v>
      </c>
      <c r="I95" s="26">
        <f t="shared" si="1"/>
        <v>99.40522348857301</v>
      </c>
      <c r="K95" s="62"/>
    </row>
    <row r="96" spans="1:11" s="53" customFormat="1" ht="15.75">
      <c r="A96" s="108"/>
      <c r="B96" s="107"/>
      <c r="C96" s="109"/>
      <c r="D96" s="110"/>
      <c r="E96" s="212"/>
      <c r="F96" s="213" t="s">
        <v>30</v>
      </c>
      <c r="G96" s="135">
        <f>SUM(G92:G95)</f>
        <v>45090.729999999996</v>
      </c>
      <c r="H96" s="135">
        <f>SUM(H92:H95)</f>
        <v>44993.4</v>
      </c>
      <c r="I96" s="112">
        <f t="shared" si="1"/>
        <v>99.78414632009729</v>
      </c>
      <c r="K96" s="79"/>
    </row>
    <row r="97" spans="2:11" s="3" customFormat="1" ht="15">
      <c r="B97" s="5"/>
      <c r="C97" s="31"/>
      <c r="D97" s="32"/>
      <c r="E97" s="214"/>
      <c r="F97" s="215"/>
      <c r="G97" s="96"/>
      <c r="H97" s="60"/>
      <c r="I97" s="20" t="s">
        <v>70</v>
      </c>
      <c r="K97" s="10"/>
    </row>
    <row r="98" spans="3:9" ht="15.75" thickBot="1">
      <c r="C98" s="21"/>
      <c r="D98" s="22"/>
      <c r="E98" s="199"/>
      <c r="F98" s="199"/>
      <c r="G98" s="94"/>
      <c r="I98" s="29" t="s">
        <v>57</v>
      </c>
    </row>
    <row r="99" spans="1:9" s="1" customFormat="1" ht="26.25" thickBot="1">
      <c r="A99" s="8" t="s">
        <v>54</v>
      </c>
      <c r="B99" s="7" t="s">
        <v>2</v>
      </c>
      <c r="C99" s="17" t="s">
        <v>3</v>
      </c>
      <c r="D99" s="18" t="s">
        <v>0</v>
      </c>
      <c r="E99" s="18" t="s">
        <v>1</v>
      </c>
      <c r="F99" s="19" t="s">
        <v>4</v>
      </c>
      <c r="G99" s="82" t="s">
        <v>58</v>
      </c>
      <c r="H99" s="61" t="s">
        <v>59</v>
      </c>
      <c r="I99" s="30" t="s">
        <v>60</v>
      </c>
    </row>
    <row r="100" spans="1:11" s="3" customFormat="1" ht="30">
      <c r="A100" s="120" t="s">
        <v>44</v>
      </c>
      <c r="B100" s="182" t="s">
        <v>17</v>
      </c>
      <c r="C100" s="166" t="s">
        <v>141</v>
      </c>
      <c r="D100" s="124" t="s">
        <v>5</v>
      </c>
      <c r="E100" s="225" t="s">
        <v>6</v>
      </c>
      <c r="F100" s="220" t="s">
        <v>84</v>
      </c>
      <c r="G100" s="83">
        <v>3500</v>
      </c>
      <c r="H100" s="26">
        <v>3499.99</v>
      </c>
      <c r="I100" s="26">
        <f t="shared" si="1"/>
        <v>99.99971428571429</v>
      </c>
      <c r="K100" s="62">
        <f>SUM(G102:G102)</f>
        <v>5000</v>
      </c>
    </row>
    <row r="101" spans="1:11" s="3" customFormat="1" ht="30">
      <c r="A101" s="13"/>
      <c r="B101" s="183"/>
      <c r="C101" s="165"/>
      <c r="D101" s="101"/>
      <c r="E101" s="217"/>
      <c r="F101" s="220" t="s">
        <v>85</v>
      </c>
      <c r="G101" s="83">
        <v>500</v>
      </c>
      <c r="H101" s="27">
        <v>500</v>
      </c>
      <c r="I101" s="26">
        <f t="shared" si="1"/>
        <v>100</v>
      </c>
      <c r="K101" s="62"/>
    </row>
    <row r="102" spans="1:11" s="3" customFormat="1" ht="45">
      <c r="A102" s="13"/>
      <c r="B102" s="183"/>
      <c r="C102" s="47" t="s">
        <v>142</v>
      </c>
      <c r="D102" s="41" t="s">
        <v>145</v>
      </c>
      <c r="E102" s="216" t="s">
        <v>146</v>
      </c>
      <c r="F102" s="220" t="s">
        <v>83</v>
      </c>
      <c r="G102" s="89">
        <v>5000</v>
      </c>
      <c r="H102" s="27">
        <v>4988.8</v>
      </c>
      <c r="I102" s="26">
        <f t="shared" si="1"/>
        <v>99.776</v>
      </c>
      <c r="K102" s="62"/>
    </row>
    <row r="103" spans="1:11" s="3" customFormat="1" ht="32.25" customHeight="1">
      <c r="A103" s="11"/>
      <c r="B103" s="184"/>
      <c r="C103" s="38" t="s">
        <v>143</v>
      </c>
      <c r="D103" s="39" t="s">
        <v>55</v>
      </c>
      <c r="E103" s="190" t="s">
        <v>56</v>
      </c>
      <c r="F103" s="191" t="s">
        <v>7</v>
      </c>
      <c r="G103" s="98">
        <v>30000</v>
      </c>
      <c r="H103" s="27">
        <v>30000</v>
      </c>
      <c r="I103" s="26">
        <f t="shared" si="1"/>
        <v>100</v>
      </c>
      <c r="K103" s="10"/>
    </row>
    <row r="104" spans="1:11" s="3" customFormat="1" ht="30">
      <c r="A104" s="11"/>
      <c r="B104" s="184"/>
      <c r="C104" s="164" t="s">
        <v>144</v>
      </c>
      <c r="D104" s="162" t="s">
        <v>55</v>
      </c>
      <c r="E104" s="210" t="s">
        <v>56</v>
      </c>
      <c r="F104" s="191" t="s">
        <v>83</v>
      </c>
      <c r="G104" s="89">
        <v>500</v>
      </c>
      <c r="H104" s="27">
        <v>476.91</v>
      </c>
      <c r="I104" s="26">
        <f>SUM(H104*100/G104)</f>
        <v>95.382</v>
      </c>
      <c r="K104" s="10"/>
    </row>
    <row r="105" spans="1:11" s="3" customFormat="1" ht="30">
      <c r="A105" s="11"/>
      <c r="B105" s="184"/>
      <c r="C105" s="165"/>
      <c r="D105" s="163"/>
      <c r="E105" s="207"/>
      <c r="F105" s="191" t="s">
        <v>139</v>
      </c>
      <c r="G105" s="89">
        <v>2073.66</v>
      </c>
      <c r="H105" s="27">
        <v>1012.44</v>
      </c>
      <c r="I105" s="26">
        <f>SUM(H105*100/G105)</f>
        <v>48.82381875524435</v>
      </c>
      <c r="K105" s="10"/>
    </row>
    <row r="106" spans="1:11" s="53" customFormat="1" ht="16.5" thickBot="1">
      <c r="A106" s="148"/>
      <c r="B106" s="131"/>
      <c r="C106" s="106"/>
      <c r="D106" s="70"/>
      <c r="E106" s="193"/>
      <c r="F106" s="194" t="s">
        <v>30</v>
      </c>
      <c r="G106" s="103">
        <f>SUM(G100:G105)</f>
        <v>41573.66</v>
      </c>
      <c r="H106" s="103">
        <f>SUM(H100:H105)</f>
        <v>40478.14000000001</v>
      </c>
      <c r="I106" s="71">
        <f>SUM(H106*100/G106)</f>
        <v>97.3648699681481</v>
      </c>
      <c r="K106" s="79"/>
    </row>
    <row r="107" spans="1:11" s="3" customFormat="1" ht="42" customHeight="1">
      <c r="A107" s="13" t="s">
        <v>45</v>
      </c>
      <c r="B107" s="35" t="s">
        <v>15</v>
      </c>
      <c r="C107" s="166" t="s">
        <v>102</v>
      </c>
      <c r="D107" s="173" t="s">
        <v>5</v>
      </c>
      <c r="E107" s="226" t="s">
        <v>6</v>
      </c>
      <c r="F107" s="220" t="s">
        <v>78</v>
      </c>
      <c r="G107" s="113">
        <v>3000</v>
      </c>
      <c r="H107" s="26">
        <v>2949</v>
      </c>
      <c r="I107" s="26">
        <f t="shared" si="1"/>
        <v>98.3</v>
      </c>
      <c r="K107" s="62">
        <f>SUM(G107:G110)</f>
        <v>11123</v>
      </c>
    </row>
    <row r="108" spans="1:11" s="3" customFormat="1" ht="42" customHeight="1">
      <c r="A108" s="13"/>
      <c r="B108" s="35"/>
      <c r="C108" s="165"/>
      <c r="D108" s="163"/>
      <c r="E108" s="207"/>
      <c r="F108" s="220" t="s">
        <v>88</v>
      </c>
      <c r="G108" s="97">
        <v>2000</v>
      </c>
      <c r="H108" s="26">
        <v>2000</v>
      </c>
      <c r="I108" s="26">
        <f t="shared" si="1"/>
        <v>100</v>
      </c>
      <c r="K108" s="62"/>
    </row>
    <row r="109" spans="1:11" s="3" customFormat="1" ht="30">
      <c r="A109" s="13"/>
      <c r="B109" s="35"/>
      <c r="C109" s="38" t="s">
        <v>103</v>
      </c>
      <c r="D109" s="41" t="s">
        <v>52</v>
      </c>
      <c r="E109" s="216" t="s">
        <v>53</v>
      </c>
      <c r="F109" s="220" t="s">
        <v>88</v>
      </c>
      <c r="G109" s="127">
        <v>2123</v>
      </c>
      <c r="H109" s="26">
        <v>2123</v>
      </c>
      <c r="I109" s="26">
        <f t="shared" si="1"/>
        <v>100</v>
      </c>
      <c r="K109" s="62"/>
    </row>
    <row r="110" spans="1:11" s="3" customFormat="1" ht="60">
      <c r="A110" s="121"/>
      <c r="B110" s="23"/>
      <c r="C110" s="146" t="s">
        <v>134</v>
      </c>
      <c r="D110" s="41" t="s">
        <v>109</v>
      </c>
      <c r="E110" s="216" t="s">
        <v>110</v>
      </c>
      <c r="F110" s="191" t="s">
        <v>7</v>
      </c>
      <c r="G110" s="97">
        <v>4000</v>
      </c>
      <c r="H110" s="27">
        <v>4000</v>
      </c>
      <c r="I110" s="26">
        <f t="shared" si="1"/>
        <v>100</v>
      </c>
      <c r="K110" s="62"/>
    </row>
    <row r="111" spans="2:11" s="3" customFormat="1" ht="15">
      <c r="B111" s="5"/>
      <c r="C111" s="31"/>
      <c r="D111" s="32"/>
      <c r="E111" s="214"/>
      <c r="F111" s="215"/>
      <c r="G111" s="96"/>
      <c r="H111" s="60"/>
      <c r="I111" s="20" t="s">
        <v>91</v>
      </c>
      <c r="K111" s="10"/>
    </row>
    <row r="112" spans="3:9" ht="15.75" thickBot="1">
      <c r="C112" s="21"/>
      <c r="D112" s="22"/>
      <c r="E112" s="199"/>
      <c r="F112" s="199"/>
      <c r="G112" s="94"/>
      <c r="I112" s="29" t="s">
        <v>57</v>
      </c>
    </row>
    <row r="113" spans="1:9" s="1" customFormat="1" ht="26.25" thickBot="1">
      <c r="A113" s="8" t="s">
        <v>54</v>
      </c>
      <c r="B113" s="115" t="s">
        <v>2</v>
      </c>
      <c r="C113" s="17" t="s">
        <v>3</v>
      </c>
      <c r="D113" s="18" t="s">
        <v>0</v>
      </c>
      <c r="E113" s="18" t="s">
        <v>1</v>
      </c>
      <c r="F113" s="19" t="s">
        <v>4</v>
      </c>
      <c r="G113" s="82" t="s">
        <v>58</v>
      </c>
      <c r="H113" s="61" t="s">
        <v>59</v>
      </c>
      <c r="I113" s="30" t="s">
        <v>60</v>
      </c>
    </row>
    <row r="114" spans="1:11" s="3" customFormat="1" ht="33" customHeight="1">
      <c r="A114" s="11"/>
      <c r="B114" s="35"/>
      <c r="C114" s="44" t="s">
        <v>104</v>
      </c>
      <c r="D114" s="41" t="s">
        <v>26</v>
      </c>
      <c r="E114" s="216" t="s">
        <v>33</v>
      </c>
      <c r="F114" s="191" t="s">
        <v>83</v>
      </c>
      <c r="G114" s="95">
        <v>2100</v>
      </c>
      <c r="H114" s="27">
        <v>2091</v>
      </c>
      <c r="I114" s="26">
        <f>SUM(H114*100/G114)</f>
        <v>99.57142857142857</v>
      </c>
      <c r="K114" s="10"/>
    </row>
    <row r="115" spans="1:11" s="3" customFormat="1" ht="30">
      <c r="A115" s="11"/>
      <c r="B115" s="35"/>
      <c r="C115" s="38" t="s">
        <v>105</v>
      </c>
      <c r="D115" s="41" t="s">
        <v>26</v>
      </c>
      <c r="E115" s="216" t="s">
        <v>33</v>
      </c>
      <c r="F115" s="191" t="s">
        <v>78</v>
      </c>
      <c r="G115" s="95">
        <v>4000</v>
      </c>
      <c r="H115" s="27">
        <v>3950</v>
      </c>
      <c r="I115" s="27">
        <f>SUM(H115*100/G115)</f>
        <v>98.75</v>
      </c>
      <c r="K115" s="10"/>
    </row>
    <row r="116" spans="1:11" s="3" customFormat="1" ht="33" customHeight="1">
      <c r="A116" s="11"/>
      <c r="B116" s="141"/>
      <c r="C116" s="44" t="s">
        <v>106</v>
      </c>
      <c r="D116" s="41" t="s">
        <v>55</v>
      </c>
      <c r="E116" s="216" t="s">
        <v>56</v>
      </c>
      <c r="F116" s="191" t="s">
        <v>83</v>
      </c>
      <c r="G116" s="95">
        <v>5823.44</v>
      </c>
      <c r="H116" s="27">
        <v>5822.11</v>
      </c>
      <c r="I116" s="26">
        <f t="shared" si="1"/>
        <v>99.97716126550631</v>
      </c>
      <c r="K116" s="10"/>
    </row>
    <row r="117" spans="1:11" s="3" customFormat="1" ht="30">
      <c r="A117" s="11"/>
      <c r="B117" s="141"/>
      <c r="C117" s="50" t="s">
        <v>107</v>
      </c>
      <c r="D117" s="41" t="s">
        <v>55</v>
      </c>
      <c r="E117" s="216" t="s">
        <v>56</v>
      </c>
      <c r="F117" s="191" t="s">
        <v>78</v>
      </c>
      <c r="G117" s="95">
        <v>1000</v>
      </c>
      <c r="H117" s="27">
        <v>1000</v>
      </c>
      <c r="I117" s="27">
        <f t="shared" si="1"/>
        <v>100</v>
      </c>
      <c r="K117" s="10"/>
    </row>
    <row r="118" spans="1:11" s="3" customFormat="1" ht="30">
      <c r="A118" s="11"/>
      <c r="B118" s="141"/>
      <c r="C118" s="38" t="s">
        <v>65</v>
      </c>
      <c r="D118" s="41" t="s">
        <v>55</v>
      </c>
      <c r="E118" s="216" t="s">
        <v>56</v>
      </c>
      <c r="F118" s="220" t="s">
        <v>78</v>
      </c>
      <c r="G118" s="95">
        <v>2000</v>
      </c>
      <c r="H118" s="27">
        <v>1997.13</v>
      </c>
      <c r="I118" s="27">
        <f t="shared" si="1"/>
        <v>99.8565</v>
      </c>
      <c r="K118" s="10"/>
    </row>
    <row r="119" spans="1:11" s="3" customFormat="1" ht="30">
      <c r="A119" s="9"/>
      <c r="B119" s="142"/>
      <c r="C119" s="38" t="s">
        <v>108</v>
      </c>
      <c r="D119" s="41" t="s">
        <v>28</v>
      </c>
      <c r="E119" s="216" t="s">
        <v>29</v>
      </c>
      <c r="F119" s="191" t="s">
        <v>82</v>
      </c>
      <c r="G119" s="91">
        <v>2000</v>
      </c>
      <c r="H119" s="27">
        <v>2000</v>
      </c>
      <c r="I119" s="27">
        <f t="shared" si="1"/>
        <v>100</v>
      </c>
      <c r="K119" s="10"/>
    </row>
    <row r="120" spans="1:11" s="53" customFormat="1" ht="16.5" thickBot="1">
      <c r="A120" s="149"/>
      <c r="B120" s="131"/>
      <c r="C120" s="106"/>
      <c r="D120" s="70"/>
      <c r="E120" s="193"/>
      <c r="F120" s="194" t="s">
        <v>30</v>
      </c>
      <c r="G120" s="133">
        <f>SUM(G107:G119)</f>
        <v>28046.44</v>
      </c>
      <c r="H120" s="133">
        <f>SUM(H107:H119)</f>
        <v>27932.24</v>
      </c>
      <c r="I120" s="71">
        <f t="shared" si="1"/>
        <v>99.59281819724714</v>
      </c>
      <c r="K120" s="79"/>
    </row>
    <row r="121" spans="1:11" s="3" customFormat="1" ht="30">
      <c r="A121" s="13" t="s">
        <v>46</v>
      </c>
      <c r="B121" s="183" t="s">
        <v>18</v>
      </c>
      <c r="C121" s="49" t="s">
        <v>147</v>
      </c>
      <c r="D121" s="39" t="s">
        <v>26</v>
      </c>
      <c r="E121" s="190" t="s">
        <v>33</v>
      </c>
      <c r="F121" s="220" t="s">
        <v>87</v>
      </c>
      <c r="G121" s="113">
        <v>3670</v>
      </c>
      <c r="H121" s="26">
        <v>3670</v>
      </c>
      <c r="I121" s="26">
        <f t="shared" si="1"/>
        <v>100</v>
      </c>
      <c r="K121" s="62">
        <f>SUM(H121:H125)</f>
        <v>15697.55</v>
      </c>
    </row>
    <row r="122" spans="1:11" s="3" customFormat="1" ht="30">
      <c r="A122" s="13"/>
      <c r="B122" s="183"/>
      <c r="C122" s="38" t="s">
        <v>148</v>
      </c>
      <c r="D122" s="39" t="s">
        <v>55</v>
      </c>
      <c r="E122" s="190" t="s">
        <v>56</v>
      </c>
      <c r="F122" s="220" t="s">
        <v>87</v>
      </c>
      <c r="G122" s="113">
        <v>4000</v>
      </c>
      <c r="H122" s="26">
        <v>3972.9</v>
      </c>
      <c r="I122" s="26">
        <f t="shared" si="1"/>
        <v>99.3225</v>
      </c>
      <c r="K122" s="62"/>
    </row>
    <row r="123" spans="1:11" s="3" customFormat="1" ht="64.5" customHeight="1">
      <c r="A123" s="13"/>
      <c r="B123" s="183"/>
      <c r="C123" s="164" t="s">
        <v>149</v>
      </c>
      <c r="D123" s="162" t="s">
        <v>55</v>
      </c>
      <c r="E123" s="210" t="s">
        <v>56</v>
      </c>
      <c r="F123" s="191" t="s">
        <v>82</v>
      </c>
      <c r="G123" s="113">
        <v>2786.67</v>
      </c>
      <c r="H123" s="26">
        <v>2782.69</v>
      </c>
      <c r="I123" s="26">
        <f t="shared" si="1"/>
        <v>99.85717720433348</v>
      </c>
      <c r="K123" s="62"/>
    </row>
    <row r="124" spans="1:11" s="3" customFormat="1" ht="64.5" customHeight="1">
      <c r="A124" s="13"/>
      <c r="B124" s="183"/>
      <c r="C124" s="165"/>
      <c r="D124" s="163"/>
      <c r="E124" s="207"/>
      <c r="F124" s="220" t="s">
        <v>135</v>
      </c>
      <c r="G124" s="113">
        <v>280</v>
      </c>
      <c r="H124" s="26">
        <v>271.96</v>
      </c>
      <c r="I124" s="26">
        <f t="shared" si="1"/>
        <v>97.12857142857142</v>
      </c>
      <c r="K124" s="62"/>
    </row>
    <row r="125" spans="1:11" s="3" customFormat="1" ht="30">
      <c r="A125" s="9"/>
      <c r="B125" s="188"/>
      <c r="C125" s="38" t="s">
        <v>150</v>
      </c>
      <c r="D125" s="39" t="s">
        <v>55</v>
      </c>
      <c r="E125" s="190" t="s">
        <v>56</v>
      </c>
      <c r="F125" s="191" t="s">
        <v>82</v>
      </c>
      <c r="G125" s="83">
        <v>5000</v>
      </c>
      <c r="H125" s="27">
        <v>5000</v>
      </c>
      <c r="I125" s="26">
        <f t="shared" si="1"/>
        <v>100</v>
      </c>
      <c r="K125" s="10"/>
    </row>
    <row r="126" spans="1:11" s="53" customFormat="1" ht="15.75">
      <c r="A126" s="132"/>
      <c r="B126" s="159"/>
      <c r="C126" s="119"/>
      <c r="D126" s="110"/>
      <c r="E126" s="212"/>
      <c r="F126" s="213" t="s">
        <v>30</v>
      </c>
      <c r="G126" s="135">
        <f>SUM(G121:G125)</f>
        <v>15736.67</v>
      </c>
      <c r="H126" s="135">
        <f>SUM(H121:H125)</f>
        <v>15697.55</v>
      </c>
      <c r="I126" s="112">
        <f>SUM(H126*100/G126)</f>
        <v>99.7514086525294</v>
      </c>
      <c r="K126" s="79"/>
    </row>
    <row r="127" spans="2:11" s="3" customFormat="1" ht="15">
      <c r="B127" s="5"/>
      <c r="C127" s="31"/>
      <c r="D127" s="32"/>
      <c r="E127" s="214"/>
      <c r="F127" s="215"/>
      <c r="G127" s="96"/>
      <c r="H127" s="60"/>
      <c r="I127" s="20" t="s">
        <v>190</v>
      </c>
      <c r="K127" s="10"/>
    </row>
    <row r="128" spans="3:9" ht="15.75" thickBot="1">
      <c r="C128" s="21"/>
      <c r="D128" s="22"/>
      <c r="E128" s="199"/>
      <c r="F128" s="199"/>
      <c r="G128" s="94"/>
      <c r="I128" s="29" t="s">
        <v>57</v>
      </c>
    </row>
    <row r="129" spans="1:9" s="1" customFormat="1" ht="26.25" thickBot="1">
      <c r="A129" s="8" t="s">
        <v>54</v>
      </c>
      <c r="B129" s="7" t="s">
        <v>2</v>
      </c>
      <c r="C129" s="17" t="s">
        <v>3</v>
      </c>
      <c r="D129" s="18" t="s">
        <v>0</v>
      </c>
      <c r="E129" s="18" t="s">
        <v>1</v>
      </c>
      <c r="F129" s="19" t="s">
        <v>4</v>
      </c>
      <c r="G129" s="82" t="s">
        <v>58</v>
      </c>
      <c r="H129" s="61" t="s">
        <v>59</v>
      </c>
      <c r="I129" s="30" t="s">
        <v>60</v>
      </c>
    </row>
    <row r="130" spans="1:11" s="3" customFormat="1" ht="30">
      <c r="A130" s="123" t="s">
        <v>47</v>
      </c>
      <c r="B130" s="175" t="s">
        <v>23</v>
      </c>
      <c r="C130" s="49" t="s">
        <v>111</v>
      </c>
      <c r="D130" s="39" t="s">
        <v>5</v>
      </c>
      <c r="E130" s="190" t="s">
        <v>6</v>
      </c>
      <c r="F130" s="220" t="s">
        <v>89</v>
      </c>
      <c r="G130" s="88">
        <v>1426.85</v>
      </c>
      <c r="H130" s="26">
        <v>1425.64</v>
      </c>
      <c r="I130" s="26">
        <f t="shared" si="1"/>
        <v>99.91519781336511</v>
      </c>
      <c r="K130" s="62">
        <f>SUM(H130:H134)</f>
        <v>15819.73</v>
      </c>
    </row>
    <row r="131" spans="1:11" s="3" customFormat="1" ht="30">
      <c r="A131" s="36"/>
      <c r="B131" s="185"/>
      <c r="C131" s="160" t="s">
        <v>112</v>
      </c>
      <c r="D131" s="162" t="s">
        <v>24</v>
      </c>
      <c r="E131" s="210" t="s">
        <v>25</v>
      </c>
      <c r="F131" s="191" t="s">
        <v>81</v>
      </c>
      <c r="G131" s="90">
        <v>3000</v>
      </c>
      <c r="H131" s="27">
        <v>2999.69</v>
      </c>
      <c r="I131" s="26">
        <f t="shared" si="1"/>
        <v>99.98966666666666</v>
      </c>
      <c r="K131" s="12"/>
    </row>
    <row r="132" spans="1:11" s="3" customFormat="1" ht="30">
      <c r="A132" s="36"/>
      <c r="B132" s="185"/>
      <c r="C132" s="161"/>
      <c r="D132" s="163"/>
      <c r="E132" s="207"/>
      <c r="F132" s="191" t="s">
        <v>80</v>
      </c>
      <c r="G132" s="90">
        <v>1800</v>
      </c>
      <c r="H132" s="27">
        <v>1800</v>
      </c>
      <c r="I132" s="26">
        <f t="shared" si="1"/>
        <v>100</v>
      </c>
      <c r="K132" s="12"/>
    </row>
    <row r="133" spans="1:11" s="3" customFormat="1" ht="29.25" customHeight="1">
      <c r="A133" s="36"/>
      <c r="B133" s="185"/>
      <c r="C133" s="129" t="s">
        <v>113</v>
      </c>
      <c r="D133" s="41" t="s">
        <v>26</v>
      </c>
      <c r="E133" s="216" t="s">
        <v>33</v>
      </c>
      <c r="F133" s="191" t="s">
        <v>115</v>
      </c>
      <c r="G133" s="90">
        <v>8000</v>
      </c>
      <c r="H133" s="27">
        <v>7995</v>
      </c>
      <c r="I133" s="26">
        <f t="shared" si="1"/>
        <v>99.9375</v>
      </c>
      <c r="K133" s="12"/>
    </row>
    <row r="134" spans="1:11" s="3" customFormat="1" ht="30">
      <c r="A134" s="45"/>
      <c r="B134" s="187"/>
      <c r="C134" s="129" t="s">
        <v>114</v>
      </c>
      <c r="D134" s="41" t="s">
        <v>26</v>
      </c>
      <c r="E134" s="216" t="s">
        <v>33</v>
      </c>
      <c r="F134" s="191" t="s">
        <v>81</v>
      </c>
      <c r="G134" s="89">
        <v>1600</v>
      </c>
      <c r="H134" s="27">
        <v>1599.4</v>
      </c>
      <c r="I134" s="26">
        <f t="shared" si="1"/>
        <v>99.9625</v>
      </c>
      <c r="K134" s="12"/>
    </row>
    <row r="135" spans="1:11" s="53" customFormat="1" ht="16.5" thickBot="1">
      <c r="A135" s="105"/>
      <c r="B135" s="102"/>
      <c r="C135" s="106"/>
      <c r="D135" s="70"/>
      <c r="E135" s="193"/>
      <c r="F135" s="194" t="s">
        <v>30</v>
      </c>
      <c r="G135" s="103">
        <f>SUM(G130:G134)</f>
        <v>15826.85</v>
      </c>
      <c r="H135" s="103">
        <f>SUM(H130:H134)</f>
        <v>15819.73</v>
      </c>
      <c r="I135" s="71">
        <f t="shared" si="1"/>
        <v>99.95501315801944</v>
      </c>
      <c r="K135" s="79"/>
    </row>
    <row r="136" spans="1:11" s="3" customFormat="1" ht="30">
      <c r="A136" s="123" t="s">
        <v>48</v>
      </c>
      <c r="B136" s="175" t="s">
        <v>27</v>
      </c>
      <c r="C136" s="150" t="s">
        <v>184</v>
      </c>
      <c r="D136" s="124" t="s">
        <v>26</v>
      </c>
      <c r="E136" s="225" t="s">
        <v>33</v>
      </c>
      <c r="F136" s="219" t="s">
        <v>163</v>
      </c>
      <c r="G136" s="155">
        <v>19000</v>
      </c>
      <c r="H136" s="64">
        <v>18950</v>
      </c>
      <c r="I136" s="64">
        <f t="shared" si="1"/>
        <v>99.73684210526316</v>
      </c>
      <c r="K136" s="62">
        <f>SUM(G138:G138)</f>
        <v>3000</v>
      </c>
    </row>
    <row r="137" spans="1:11" s="3" customFormat="1" ht="45">
      <c r="A137" s="51"/>
      <c r="B137" s="176"/>
      <c r="C137" s="38" t="s">
        <v>185</v>
      </c>
      <c r="D137" s="41" t="s">
        <v>55</v>
      </c>
      <c r="E137" s="216" t="s">
        <v>56</v>
      </c>
      <c r="F137" s="191" t="s">
        <v>81</v>
      </c>
      <c r="G137" s="95">
        <v>1000</v>
      </c>
      <c r="H137" s="27">
        <v>999.6</v>
      </c>
      <c r="I137" s="26">
        <f t="shared" si="1"/>
        <v>99.96</v>
      </c>
      <c r="K137" s="10"/>
    </row>
    <row r="138" spans="1:11" s="3" customFormat="1" ht="30">
      <c r="A138" s="51"/>
      <c r="B138" s="176"/>
      <c r="C138" s="47" t="s">
        <v>186</v>
      </c>
      <c r="D138" s="48" t="s">
        <v>55</v>
      </c>
      <c r="E138" s="221" t="s">
        <v>56</v>
      </c>
      <c r="F138" s="191" t="s">
        <v>81</v>
      </c>
      <c r="G138" s="95">
        <v>3000</v>
      </c>
      <c r="H138" s="27">
        <v>2999.54</v>
      </c>
      <c r="I138" s="26">
        <f t="shared" si="1"/>
        <v>99.98466666666667</v>
      </c>
      <c r="K138" s="10"/>
    </row>
    <row r="139" spans="1:11" s="3" customFormat="1" ht="32.25" customHeight="1">
      <c r="A139" s="11"/>
      <c r="B139" s="176"/>
      <c r="C139" s="167" t="s">
        <v>187</v>
      </c>
      <c r="D139" s="162" t="s">
        <v>28</v>
      </c>
      <c r="E139" s="210" t="s">
        <v>29</v>
      </c>
      <c r="F139" s="191" t="s">
        <v>81</v>
      </c>
      <c r="G139" s="89">
        <v>300</v>
      </c>
      <c r="H139" s="59">
        <v>298.95</v>
      </c>
      <c r="I139" s="27">
        <f>SUM(H139*100/G139)</f>
        <v>99.65</v>
      </c>
      <c r="K139" s="60">
        <f>SUM(G139:G142)</f>
        <v>10772.96</v>
      </c>
    </row>
    <row r="140" spans="1:11" s="3" customFormat="1" ht="32.25" customHeight="1">
      <c r="A140" s="11"/>
      <c r="B140" s="176"/>
      <c r="C140" s="172"/>
      <c r="D140" s="171"/>
      <c r="E140" s="205"/>
      <c r="F140" s="191" t="s">
        <v>90</v>
      </c>
      <c r="G140" s="89">
        <v>1472.96</v>
      </c>
      <c r="H140" s="59">
        <v>897.41</v>
      </c>
      <c r="I140" s="27">
        <f>SUM(H140*100/G140)</f>
        <v>60.92561916141646</v>
      </c>
      <c r="K140" s="60"/>
    </row>
    <row r="141" spans="1:11" s="3" customFormat="1" ht="32.25" customHeight="1">
      <c r="A141" s="11"/>
      <c r="B141" s="176"/>
      <c r="C141" s="172"/>
      <c r="D141" s="171"/>
      <c r="E141" s="205"/>
      <c r="F141" s="191" t="s">
        <v>188</v>
      </c>
      <c r="G141" s="89">
        <v>3000</v>
      </c>
      <c r="H141" s="59">
        <v>3000</v>
      </c>
      <c r="I141" s="27">
        <f>SUM(H141*100/G141)</f>
        <v>100</v>
      </c>
      <c r="K141" s="60"/>
    </row>
    <row r="142" spans="1:11" s="3" customFormat="1" ht="48.75" customHeight="1">
      <c r="A142" s="104"/>
      <c r="B142" s="177"/>
      <c r="C142" s="165"/>
      <c r="D142" s="163"/>
      <c r="E142" s="207"/>
      <c r="F142" s="191" t="s">
        <v>80</v>
      </c>
      <c r="G142" s="89">
        <v>6000</v>
      </c>
      <c r="H142" s="27">
        <v>6000</v>
      </c>
      <c r="I142" s="27">
        <f t="shared" si="1"/>
        <v>100</v>
      </c>
      <c r="K142" s="10"/>
    </row>
    <row r="143" spans="1:11" s="53" customFormat="1" ht="15.75">
      <c r="A143" s="134"/>
      <c r="B143" s="116"/>
      <c r="C143" s="119"/>
      <c r="D143" s="110"/>
      <c r="E143" s="212"/>
      <c r="F143" s="213" t="s">
        <v>30</v>
      </c>
      <c r="G143" s="135">
        <f>SUM(G136:G142)</f>
        <v>33772.96</v>
      </c>
      <c r="H143" s="135">
        <f>SUM(H136:H142)</f>
        <v>33145.5</v>
      </c>
      <c r="I143" s="112">
        <f>SUM(H143*100/G143)</f>
        <v>98.14212316598841</v>
      </c>
      <c r="K143" s="79"/>
    </row>
    <row r="144" spans="2:11" s="3" customFormat="1" ht="15">
      <c r="B144" s="5"/>
      <c r="C144" s="31"/>
      <c r="D144" s="32"/>
      <c r="E144" s="214"/>
      <c r="F144" s="215"/>
      <c r="G144" s="96"/>
      <c r="H144" s="60"/>
      <c r="I144" s="20" t="s">
        <v>191</v>
      </c>
      <c r="K144" s="10"/>
    </row>
    <row r="145" spans="3:9" ht="15.75" thickBot="1">
      <c r="C145" s="21"/>
      <c r="D145" s="22"/>
      <c r="E145" s="199"/>
      <c r="F145" s="199"/>
      <c r="G145" s="94"/>
      <c r="I145" s="29" t="s">
        <v>57</v>
      </c>
    </row>
    <row r="146" spans="1:9" s="1" customFormat="1" ht="26.25" thickBot="1">
      <c r="A146" s="8" t="s">
        <v>54</v>
      </c>
      <c r="B146" s="7" t="s">
        <v>2</v>
      </c>
      <c r="C146" s="17" t="s">
        <v>3</v>
      </c>
      <c r="D146" s="18" t="s">
        <v>0</v>
      </c>
      <c r="E146" s="18" t="s">
        <v>1</v>
      </c>
      <c r="F146" s="19" t="s">
        <v>4</v>
      </c>
      <c r="G146" s="82" t="s">
        <v>58</v>
      </c>
      <c r="H146" s="61" t="s">
        <v>59</v>
      </c>
      <c r="I146" s="30" t="s">
        <v>60</v>
      </c>
    </row>
    <row r="147" spans="1:11" s="3" customFormat="1" ht="30">
      <c r="A147" s="120" t="s">
        <v>49</v>
      </c>
      <c r="B147" s="175" t="s">
        <v>19</v>
      </c>
      <c r="C147" s="170" t="s">
        <v>140</v>
      </c>
      <c r="D147" s="171" t="s">
        <v>52</v>
      </c>
      <c r="E147" s="205" t="s">
        <v>53</v>
      </c>
      <c r="F147" s="220" t="s">
        <v>83</v>
      </c>
      <c r="G147" s="83">
        <v>800</v>
      </c>
      <c r="H147" s="26">
        <v>800</v>
      </c>
      <c r="I147" s="26">
        <f t="shared" si="1"/>
        <v>100</v>
      </c>
      <c r="K147" s="62">
        <f>SUM(G147:G147)</f>
        <v>800</v>
      </c>
    </row>
    <row r="148" spans="1:11" s="3" customFormat="1" ht="30">
      <c r="A148" s="13"/>
      <c r="B148" s="183"/>
      <c r="C148" s="165"/>
      <c r="D148" s="163"/>
      <c r="E148" s="207"/>
      <c r="F148" s="191" t="s">
        <v>139</v>
      </c>
      <c r="G148" s="83">
        <v>200</v>
      </c>
      <c r="H148" s="27">
        <v>62.24</v>
      </c>
      <c r="I148" s="26">
        <f t="shared" si="1"/>
        <v>31.12</v>
      </c>
      <c r="K148" s="62"/>
    </row>
    <row r="149" spans="1:11" s="3" customFormat="1" ht="45">
      <c r="A149" s="13"/>
      <c r="B149" s="183"/>
      <c r="C149" s="38" t="s">
        <v>136</v>
      </c>
      <c r="D149" s="41" t="s">
        <v>52</v>
      </c>
      <c r="E149" s="216" t="s">
        <v>53</v>
      </c>
      <c r="F149" s="191" t="s">
        <v>83</v>
      </c>
      <c r="G149" s="83">
        <v>15000</v>
      </c>
      <c r="H149" s="27">
        <v>15000</v>
      </c>
      <c r="I149" s="26">
        <f>SUM(H149*100/G149)</f>
        <v>100</v>
      </c>
      <c r="K149" s="62">
        <f>SUM(G149:G150)</f>
        <v>16300</v>
      </c>
    </row>
    <row r="150" spans="1:11" s="3" customFormat="1" ht="30">
      <c r="A150" s="13"/>
      <c r="B150" s="183"/>
      <c r="C150" s="52" t="s">
        <v>137</v>
      </c>
      <c r="D150" s="147" t="s">
        <v>52</v>
      </c>
      <c r="E150" s="209" t="s">
        <v>53</v>
      </c>
      <c r="F150" s="191" t="s">
        <v>73</v>
      </c>
      <c r="G150" s="83">
        <v>1300</v>
      </c>
      <c r="H150" s="27">
        <v>1299.99</v>
      </c>
      <c r="I150" s="26">
        <f>SUM(H150*100/G150)</f>
        <v>99.99923076923076</v>
      </c>
      <c r="K150" s="62"/>
    </row>
    <row r="151" spans="1:11" s="3" customFormat="1" ht="63.75" customHeight="1">
      <c r="A151" s="11"/>
      <c r="B151" s="183"/>
      <c r="C151" s="164" t="s">
        <v>138</v>
      </c>
      <c r="D151" s="162" t="s">
        <v>28</v>
      </c>
      <c r="E151" s="210" t="s">
        <v>29</v>
      </c>
      <c r="F151" s="191" t="s">
        <v>83</v>
      </c>
      <c r="G151" s="83">
        <v>3000</v>
      </c>
      <c r="H151" s="27">
        <v>2965.06</v>
      </c>
      <c r="I151" s="26">
        <f>SUM(H151*100/G151)</f>
        <v>98.83533333333334</v>
      </c>
      <c r="K151" s="10"/>
    </row>
    <row r="152" spans="1:11" s="3" customFormat="1" ht="63.75" customHeight="1">
      <c r="A152" s="9"/>
      <c r="B152" s="188"/>
      <c r="C152" s="165"/>
      <c r="D152" s="163"/>
      <c r="E152" s="207"/>
      <c r="F152" s="191" t="s">
        <v>85</v>
      </c>
      <c r="G152" s="83">
        <v>712.28</v>
      </c>
      <c r="H152" s="27">
        <v>700</v>
      </c>
      <c r="I152" s="26">
        <f aca="true" t="shared" si="2" ref="I152:I157">SUM(H152*100/G152)</f>
        <v>98.27595889257034</v>
      </c>
      <c r="K152" s="10"/>
    </row>
    <row r="153" spans="1:11" s="53" customFormat="1" ht="16.5" thickBot="1">
      <c r="A153" s="105"/>
      <c r="B153" s="102"/>
      <c r="C153" s="106"/>
      <c r="D153" s="70"/>
      <c r="E153" s="193"/>
      <c r="F153" s="194" t="s">
        <v>30</v>
      </c>
      <c r="G153" s="103">
        <f>SUM(G147:G152)</f>
        <v>21012.28</v>
      </c>
      <c r="H153" s="103">
        <f>SUM(H147:H152)</f>
        <v>20827.29</v>
      </c>
      <c r="I153" s="71">
        <f t="shared" si="2"/>
        <v>99.11961005659548</v>
      </c>
      <c r="K153" s="79"/>
    </row>
    <row r="154" spans="1:11" s="3" customFormat="1" ht="30">
      <c r="A154" s="120" t="s">
        <v>50</v>
      </c>
      <c r="B154" s="175" t="s">
        <v>20</v>
      </c>
      <c r="C154" s="40" t="s">
        <v>162</v>
      </c>
      <c r="D154" s="41" t="s">
        <v>24</v>
      </c>
      <c r="E154" s="216" t="s">
        <v>25</v>
      </c>
      <c r="F154" s="191" t="s">
        <v>163</v>
      </c>
      <c r="G154" s="95">
        <v>35000</v>
      </c>
      <c r="H154" s="27">
        <v>34796.7</v>
      </c>
      <c r="I154" s="26">
        <f t="shared" si="2"/>
        <v>99.41914285714284</v>
      </c>
      <c r="K154" s="62">
        <f>SUM(H154:H155)</f>
        <v>44759.7</v>
      </c>
    </row>
    <row r="155" spans="1:11" s="3" customFormat="1" ht="30">
      <c r="A155" s="121"/>
      <c r="B155" s="187"/>
      <c r="C155" s="52" t="s">
        <v>164</v>
      </c>
      <c r="D155" s="130" t="s">
        <v>26</v>
      </c>
      <c r="E155" s="227" t="s">
        <v>66</v>
      </c>
      <c r="F155" s="191" t="s">
        <v>165</v>
      </c>
      <c r="G155" s="89">
        <v>10090</v>
      </c>
      <c r="H155" s="27">
        <v>9963</v>
      </c>
      <c r="I155" s="26">
        <f t="shared" si="2"/>
        <v>98.74132804757186</v>
      </c>
      <c r="K155" s="62"/>
    </row>
    <row r="156" spans="1:11" s="53" customFormat="1" ht="16.5" thickBot="1">
      <c r="A156" s="105"/>
      <c r="B156" s="102"/>
      <c r="C156" s="106"/>
      <c r="D156" s="70"/>
      <c r="E156" s="193"/>
      <c r="F156" s="194" t="s">
        <v>30</v>
      </c>
      <c r="G156" s="103">
        <f>SUM(G154:G155)</f>
        <v>45090</v>
      </c>
      <c r="H156" s="103">
        <f>SUM(H154:H155)</f>
        <v>44759.7</v>
      </c>
      <c r="I156" s="71">
        <f>SUM(H156*100/G156)</f>
        <v>99.26746506986028</v>
      </c>
      <c r="K156" s="79"/>
    </row>
    <row r="157" spans="2:11" s="53" customFormat="1" ht="16.5" thickBot="1">
      <c r="B157" s="54"/>
      <c r="C157" s="55"/>
      <c r="D157" s="56"/>
      <c r="E157" s="228"/>
      <c r="F157" s="229" t="s">
        <v>30</v>
      </c>
      <c r="G157" s="99">
        <f>SUM(G11,G18,G25,G36,G41,G55,G65,G77,G91,G96,G106,G120,G126,G135,G143,G153,G156,)</f>
        <v>514304.18999999994</v>
      </c>
      <c r="H157" s="99">
        <f>SUM(H11,H18,H25,H36,H41,H55,H65,H77,H91,H96,H106,H120,H126,H135,H143,H153,H156,)</f>
        <v>508821.95</v>
      </c>
      <c r="I157" s="57">
        <f t="shared" si="2"/>
        <v>98.93404718324385</v>
      </c>
      <c r="K157" s="58">
        <f>SUM(K4:K155)</f>
        <v>328127.94</v>
      </c>
    </row>
    <row r="159" ht="12.75">
      <c r="I159" s="20" t="s">
        <v>192</v>
      </c>
    </row>
    <row r="161" ht="15">
      <c r="C161" s="33" t="s">
        <v>57</v>
      </c>
    </row>
    <row r="164" ht="12.75">
      <c r="B164" s="6"/>
    </row>
    <row r="165" ht="12.75">
      <c r="B165" s="6"/>
    </row>
    <row r="166" spans="2:7" ht="12.75">
      <c r="B166" s="6"/>
      <c r="E166" s="230" t="s">
        <v>6</v>
      </c>
      <c r="F166" s="230" t="s">
        <v>193</v>
      </c>
      <c r="G166" s="80">
        <f>SUM(H5,H107,)</f>
        <v>3639</v>
      </c>
    </row>
    <row r="167" spans="5:7" ht="12.75">
      <c r="E167" s="230" t="s">
        <v>6</v>
      </c>
      <c r="F167" s="230" t="s">
        <v>194</v>
      </c>
      <c r="G167" s="80">
        <f>SUM(H6,H19,H37,H45,H46,H100,H130,)</f>
        <v>9461.859999999999</v>
      </c>
    </row>
    <row r="168" spans="5:7" ht="12.75">
      <c r="E168" s="230" t="s">
        <v>6</v>
      </c>
      <c r="F168" s="230" t="s">
        <v>195</v>
      </c>
      <c r="G168" s="80">
        <f>SUM(H7,H20,H38,H101,H108,)</f>
        <v>7780</v>
      </c>
    </row>
    <row r="169" spans="5:7" ht="12.75">
      <c r="E169" s="230" t="s">
        <v>25</v>
      </c>
      <c r="F169" s="230" t="s">
        <v>193</v>
      </c>
      <c r="G169" s="80">
        <f>SUM(H29,H131,)</f>
        <v>3291.69</v>
      </c>
    </row>
    <row r="170" spans="5:7" ht="12.75">
      <c r="E170" s="230" t="s">
        <v>25</v>
      </c>
      <c r="F170" s="230" t="s">
        <v>195</v>
      </c>
      <c r="G170" s="80">
        <f>SUM(H47,H78,H132,)</f>
        <v>11299.97</v>
      </c>
    </row>
    <row r="171" spans="5:7" ht="12.75">
      <c r="E171" s="230" t="s">
        <v>25</v>
      </c>
      <c r="F171" s="230" t="s">
        <v>196</v>
      </c>
      <c r="G171" s="80">
        <f>SUM(H66,H92,H154)</f>
        <v>78696.7</v>
      </c>
    </row>
    <row r="172" spans="5:7" ht="12.75">
      <c r="E172" s="230" t="s">
        <v>146</v>
      </c>
      <c r="F172" s="230" t="s">
        <v>193</v>
      </c>
      <c r="G172" s="80">
        <f>SUM(H102,)</f>
        <v>4988.8</v>
      </c>
    </row>
    <row r="173" spans="5:7" ht="12.75">
      <c r="E173" s="230" t="s">
        <v>53</v>
      </c>
      <c r="F173" s="230" t="s">
        <v>193</v>
      </c>
      <c r="G173" s="80">
        <f>SUM(H16,H67,H68,H93,H147,H149,)</f>
        <v>27682.08</v>
      </c>
    </row>
    <row r="174" spans="5:7" ht="12.75">
      <c r="E174" s="230" t="s">
        <v>53</v>
      </c>
      <c r="F174" s="230" t="s">
        <v>197</v>
      </c>
      <c r="G174" s="80">
        <f>SUM(H94,H148,)</f>
        <v>662.24</v>
      </c>
    </row>
    <row r="175" spans="5:7" ht="12.75">
      <c r="E175" s="230" t="s">
        <v>53</v>
      </c>
      <c r="F175" s="230" t="s">
        <v>198</v>
      </c>
      <c r="G175" s="80">
        <f>SUM(H150,)</f>
        <v>1299.99</v>
      </c>
    </row>
    <row r="176" spans="5:8" ht="12.75">
      <c r="E176" s="230" t="s">
        <v>53</v>
      </c>
      <c r="F176" s="230" t="s">
        <v>195</v>
      </c>
      <c r="G176" s="80">
        <f>SUM(H69,H109,)</f>
        <v>5123</v>
      </c>
      <c r="H176" s="100"/>
    </row>
    <row r="177" spans="5:7" ht="12.75">
      <c r="E177" s="230" t="s">
        <v>53</v>
      </c>
      <c r="F177" s="230" t="s">
        <v>196</v>
      </c>
      <c r="G177" s="80">
        <f>SUM(H12,)</f>
        <v>20470.9</v>
      </c>
    </row>
    <row r="178" spans="5:8" ht="12.75">
      <c r="E178" s="230" t="s">
        <v>199</v>
      </c>
      <c r="F178" s="230" t="s">
        <v>196</v>
      </c>
      <c r="G178" s="80">
        <f>SUM(H79,H110)</f>
        <v>9000</v>
      </c>
      <c r="H178" s="100"/>
    </row>
    <row r="179" spans="5:7" ht="12.75">
      <c r="E179" s="230" t="s">
        <v>118</v>
      </c>
      <c r="F179" s="230" t="s">
        <v>193</v>
      </c>
      <c r="G179" s="80">
        <f>SUM(H48,H49,)</f>
        <v>4065.18</v>
      </c>
    </row>
    <row r="180" spans="5:7" ht="12.75">
      <c r="E180" s="189">
        <v>90015</v>
      </c>
      <c r="F180" s="189">
        <v>6050</v>
      </c>
      <c r="G180" s="80">
        <f>SUM(H155)</f>
        <v>9963</v>
      </c>
    </row>
    <row r="181" spans="5:7" ht="12.75">
      <c r="E181" s="189">
        <v>90095</v>
      </c>
      <c r="F181" s="189">
        <v>4210</v>
      </c>
      <c r="G181" s="80">
        <f>SUM(H30,H31,H32,H33,H50,H80,H81,H114,H115,H133,H134,)</f>
        <v>56126.14000000001</v>
      </c>
    </row>
    <row r="182" spans="5:7" ht="12.75">
      <c r="E182" s="189">
        <v>90095</v>
      </c>
      <c r="F182" s="189">
        <v>4300</v>
      </c>
      <c r="G182" s="80">
        <f>SUM(H73,H121,)</f>
        <v>8670</v>
      </c>
    </row>
    <row r="183" spans="5:7" ht="12.75">
      <c r="E183" s="189">
        <v>90095</v>
      </c>
      <c r="F183" s="189">
        <v>6050</v>
      </c>
      <c r="G183" s="80">
        <f>SUM(H8,H136,)</f>
        <v>28450</v>
      </c>
    </row>
    <row r="184" spans="5:7" ht="12.75">
      <c r="E184" s="189">
        <v>92109</v>
      </c>
      <c r="F184" s="189">
        <v>4210</v>
      </c>
      <c r="G184" s="80">
        <f>SUM(H9,H21,H22,H39,H51,H59,H62,H63,H85,H86,H88,H104,H116,H117,H118,H123,H125,H137,H138,)</f>
        <v>59930.9</v>
      </c>
    </row>
    <row r="185" spans="5:7" ht="12.75">
      <c r="E185" s="189">
        <v>92109</v>
      </c>
      <c r="F185" s="189">
        <v>4260</v>
      </c>
      <c r="G185" s="80">
        <f>SUM(H10,H23,H52,H60,H105,H124,)</f>
        <v>4125.43</v>
      </c>
    </row>
    <row r="186" spans="5:7" ht="12.75">
      <c r="E186" s="189">
        <v>92109</v>
      </c>
      <c r="F186" s="189">
        <v>4270</v>
      </c>
      <c r="G186" s="80">
        <f>SUM(H24,)</f>
        <v>984</v>
      </c>
    </row>
    <row r="187" spans="5:7" ht="12.75">
      <c r="E187" s="189">
        <v>92109</v>
      </c>
      <c r="F187" s="189">
        <v>4300</v>
      </c>
      <c r="G187" s="80">
        <f>SUM(H53,H61,H89,H122,)</f>
        <v>14302.9</v>
      </c>
    </row>
    <row r="188" spans="5:7" ht="12.75">
      <c r="E188" s="189">
        <v>92109</v>
      </c>
      <c r="F188" s="189">
        <v>6050</v>
      </c>
      <c r="G188" s="80">
        <f>SUM(H34,H40,H64,H103,)</f>
        <v>64531.27</v>
      </c>
    </row>
    <row r="189" spans="5:7" ht="12.75">
      <c r="E189" s="189">
        <v>92695</v>
      </c>
      <c r="F189" s="189">
        <v>4210</v>
      </c>
      <c r="G189" s="80">
        <f>SUM(H90,H119,H139,H151,)</f>
        <v>8762.13</v>
      </c>
    </row>
    <row r="190" spans="5:7" ht="12.75">
      <c r="E190" s="189">
        <v>92695</v>
      </c>
      <c r="F190" s="189">
        <v>4260</v>
      </c>
      <c r="G190" s="80">
        <f>SUM(H74,H140,)</f>
        <v>3897.3999999999996</v>
      </c>
    </row>
    <row r="191" spans="5:7" ht="12.75">
      <c r="E191" s="189">
        <v>92695</v>
      </c>
      <c r="F191" s="189">
        <v>4270</v>
      </c>
      <c r="G191" s="80">
        <f>SUM(H75,H141,)</f>
        <v>8000</v>
      </c>
    </row>
    <row r="192" spans="5:7" ht="12.75">
      <c r="E192" s="189">
        <v>92695</v>
      </c>
      <c r="F192" s="189">
        <v>4300</v>
      </c>
      <c r="G192" s="80">
        <f>SUM(H35,H76,H142,H152,)</f>
        <v>13119.369999999999</v>
      </c>
    </row>
    <row r="193" spans="5:7" ht="12.75">
      <c r="E193" s="189">
        <v>92695</v>
      </c>
      <c r="F193" s="189">
        <v>6050</v>
      </c>
      <c r="G193" s="80">
        <f>SUM(H54,H95,)</f>
        <v>40498</v>
      </c>
    </row>
    <row r="194" ht="12.75">
      <c r="G194" s="231">
        <f>SUM(G166:G193)</f>
        <v>508821.95000000007</v>
      </c>
    </row>
  </sheetData>
  <sheetProtection/>
  <mergeCells count="54">
    <mergeCell ref="B154:B155"/>
    <mergeCell ref="B121:B125"/>
    <mergeCell ref="B147:B152"/>
    <mergeCell ref="B130:B134"/>
    <mergeCell ref="A2:I2"/>
    <mergeCell ref="B45:B54"/>
    <mergeCell ref="B100:B105"/>
    <mergeCell ref="B29:B34"/>
    <mergeCell ref="B37:B40"/>
    <mergeCell ref="C37:C38"/>
    <mergeCell ref="C151:C152"/>
    <mergeCell ref="D151:D152"/>
    <mergeCell ref="E151:E152"/>
    <mergeCell ref="C74:C75"/>
    <mergeCell ref="C68:C69"/>
    <mergeCell ref="B136:B142"/>
    <mergeCell ref="C93:C94"/>
    <mergeCell ref="D93:D94"/>
    <mergeCell ref="E93:E94"/>
    <mergeCell ref="C147:C148"/>
    <mergeCell ref="D147:D148"/>
    <mergeCell ref="E147:E148"/>
    <mergeCell ref="C139:C142"/>
    <mergeCell ref="D139:D142"/>
    <mergeCell ref="E139:E142"/>
    <mergeCell ref="C107:C108"/>
    <mergeCell ref="D107:D108"/>
    <mergeCell ref="E107:E108"/>
    <mergeCell ref="C123:C124"/>
    <mergeCell ref="D123:D124"/>
    <mergeCell ref="E123:E124"/>
    <mergeCell ref="C19:C20"/>
    <mergeCell ref="D19:D20"/>
    <mergeCell ref="E19:E20"/>
    <mergeCell ref="C16:C17"/>
    <mergeCell ref="C60:C61"/>
    <mergeCell ref="D60:D61"/>
    <mergeCell ref="E60:E61"/>
    <mergeCell ref="C39:C40"/>
    <mergeCell ref="D39:D40"/>
    <mergeCell ref="E39:E40"/>
    <mergeCell ref="C22:C24"/>
    <mergeCell ref="D22:D24"/>
    <mergeCell ref="E22:E24"/>
    <mergeCell ref="C131:C132"/>
    <mergeCell ref="D131:D132"/>
    <mergeCell ref="E131:E132"/>
    <mergeCell ref="C86:C87"/>
    <mergeCell ref="D86:D87"/>
    <mergeCell ref="E86:E87"/>
    <mergeCell ref="C100:C101"/>
    <mergeCell ref="C104:C105"/>
    <mergeCell ref="D104:D105"/>
    <mergeCell ref="E104:E105"/>
  </mergeCells>
  <printOptions/>
  <pageMargins left="0.7480314960629921" right="0.7480314960629921" top="0.984251968503937" bottom="0.984251968503937" header="0.5118110236220472" footer="0.5118110236220472"/>
  <pageSetup orientation="landscape" paperSize="9" scale="93" r:id="rId1"/>
  <rowBreaks count="9" manualBreakCount="9">
    <brk id="13" max="8" man="1"/>
    <brk id="26" max="8" man="1"/>
    <brk id="42" max="8" man="1"/>
    <brk id="56" max="8" man="1"/>
    <brk id="70" max="8" man="1"/>
    <brk id="82" max="8" man="1"/>
    <brk id="97" max="8" man="1"/>
    <brk id="111" max="8" man="1"/>
    <brk id="1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2021-02-23T14:23:56Z</cp:lastPrinted>
  <dcterms:created xsi:type="dcterms:W3CDTF">2009-11-15T13:07:52Z</dcterms:created>
  <dcterms:modified xsi:type="dcterms:W3CDTF">2021-04-12T08:02:05Z</dcterms:modified>
  <cp:category/>
  <cp:version/>
  <cp:contentType/>
  <cp:contentStatus/>
</cp:coreProperties>
</file>