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'Sheet1'!$A$1:$I$1305</definedName>
  </definedNames>
  <calcPr fullCalcOnLoad="1"/>
</workbook>
</file>

<file path=xl/sharedStrings.xml><?xml version="1.0" encoding="utf-8"?>
<sst xmlns="http://schemas.openxmlformats.org/spreadsheetml/2006/main" count="2034" uniqueCount="392">
  <si>
    <t>Plany zagospodarowania przestrzennego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</si>
  <si>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</si>
  <si>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</si>
  <si>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</si>
  <si>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</si>
  <si>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</si>
  <si>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t>* dotacja dla Stowarzyszenia SOCJUM KĘPNO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</si>
  <si>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</si>
  <si>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t>Oświata i wychowanie</t>
  </si>
  <si>
    <t>Gospodarka gruntami i nieruchomościami</t>
  </si>
  <si>
    <t>Wydatki majątkowe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</si>
  <si>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</si>
  <si>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</si>
  <si>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</si>
  <si>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</si>
  <si>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</si>
  <si>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Działalność usługowa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</si>
  <si>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</si>
  <si>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</si>
  <si>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</si>
  <si>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</si>
  <si>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</si>
  <si>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</si>
  <si>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</si>
  <si>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</si>
  <si>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</si>
  <si>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</si>
  <si>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</si>
  <si>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</si>
  <si>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</si>
  <si>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</si>
  <si>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</si>
  <si>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</si>
  <si>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</si>
  <si>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</si>
  <si>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Paragraf</t>
  </si>
  <si>
    <t>Przeciwdziałanie alkoholizmowi</t>
  </si>
  <si>
    <t>Muzea</t>
  </si>
  <si>
    <t>Gospodarka odpadami</t>
  </si>
  <si>
    <t>Obsługa długu publicznego</t>
  </si>
  <si>
    <t>Cmentarze</t>
  </si>
  <si>
    <t>Gospodarka mieszkaniowa</t>
  </si>
  <si>
    <t>Pozostała działalność</t>
  </si>
  <si>
    <t>Dowożenie uczniów do szkół</t>
  </si>
  <si>
    <t>Pomoc materialna dla uczniów</t>
  </si>
  <si>
    <t>Administracja publiczna</t>
  </si>
  <si>
    <t>Wydatki inwestycyjne jednostek budżetowych</t>
  </si>
  <si>
    <t>Rolnictwo i łowiectwo</t>
  </si>
  <si>
    <t>Razem</t>
  </si>
  <si>
    <t>Świetlice szkolne</t>
  </si>
  <si>
    <t>Rozdział</t>
  </si>
  <si>
    <t>Biblioteki</t>
  </si>
  <si>
    <t>Przedszkola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</si>
  <si>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</si>
  <si>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</si>
  <si>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</si>
  <si>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</si>
  <si>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</si>
  <si>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</si>
  <si>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</si>
  <si>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</si>
  <si>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</si>
  <si>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</si>
  <si>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</si>
  <si>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</si>
  <si>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</si>
  <si>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</si>
  <si>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</si>
  <si>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</si>
  <si>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</si>
  <si>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</si>
  <si>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</si>
  <si>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t>Zwalczanie narkomanii</t>
  </si>
  <si>
    <t>Zadania w zakresie przeciwdziałania przemocy w rodzinie</t>
  </si>
  <si>
    <t>Zasiłki stałe</t>
  </si>
  <si>
    <t xml:space="preserve">* dotacja dla KST "DOM" </t>
  </si>
  <si>
    <t xml:space="preserve">* dotacja dla SIS NA KĘPIE    </t>
  </si>
  <si>
    <t xml:space="preserve">stowarzyszeniom:  </t>
  </si>
  <si>
    <t>* dotacja dla ZHP</t>
  </si>
  <si>
    <t>* dotacja dla BRACTWA ŚW. IDZIEGO</t>
  </si>
  <si>
    <t>Domy i ośrodki kultury, świetlice i kluby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</si>
  <si>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</si>
  <si>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</si>
  <si>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</si>
  <si>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</si>
  <si>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</si>
  <si>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</si>
  <si>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</si>
  <si>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</si>
  <si>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</si>
  <si>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 xml:space="preserve">Składki na ubezpieczenie zdrowotne opłacane </t>
  </si>
  <si>
    <t xml:space="preserve">Zasiłki i pomoc w naturze oraz składki na 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</si>
  <si>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</si>
  <si>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</si>
  <si>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</si>
  <si>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</si>
  <si>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</si>
  <si>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</si>
  <si>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</t>
    </r>
  </si>
  <si>
    <t xml:space="preserve">* stypendia socjalne oraz inne formy pomocy dla uczniów - wydatki z dotacji z budżetu państwa                                                                                                                                            </t>
  </si>
  <si>
    <t>Pozostałe zadania w zakresie polityki społecznej</t>
  </si>
  <si>
    <t>Ochrona zabytków i opieka nad zabytkami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</si>
  <si>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</si>
  <si>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</t>
    </r>
    <r>
      <rPr>
        <i/>
        <sz val="10"/>
        <color indexed="8"/>
        <rFont val="Arial CE"/>
        <family val="0"/>
      </rPr>
      <t xml:space="preserve"> (zadania zlecone)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</si>
  <si>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t>* dotacja dla KLUBU BADMINTONOWEGO "VOL-TRICK"</t>
  </si>
  <si>
    <r>
      <t xml:space="preserve">pozostałym jednostkom niezaliczanym do sektora finansów publicznych                                                                                   * </t>
    </r>
    <r>
      <rPr>
        <i/>
        <sz val="10"/>
        <rFont val="Arial CE"/>
        <family val="0"/>
      </rPr>
      <t xml:space="preserve">dotacje dla związku spółek wodnych    </t>
    </r>
    <r>
      <rPr>
        <sz val="10"/>
        <rFont val="Arial CE"/>
        <family val="0"/>
      </rPr>
      <t xml:space="preserve">                  </t>
    </r>
  </si>
  <si>
    <t>* dotacja dla KS HANULIN</t>
  </si>
  <si>
    <t>zakup materiałów i wyposażenia</t>
  </si>
  <si>
    <t>zakup usług remontowych</t>
  </si>
  <si>
    <t>zakup usług zdrowotnych</t>
  </si>
  <si>
    <t xml:space="preserve">zakup usług pozostałych </t>
  </si>
  <si>
    <r>
      <t>zakup energii</t>
    </r>
    <r>
      <rPr>
        <i/>
        <sz val="10"/>
        <color indexed="8"/>
        <rFont val="Arial CE"/>
        <family val="0"/>
      </rPr>
      <t xml:space="preserve"> (energia elektryczna, gaz, CO, woda)</t>
    </r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</si>
  <si>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</si>
  <si>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</si>
  <si>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</si>
  <si>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</si>
  <si>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ZFŚS</t>
  </si>
  <si>
    <t>koszty postępowania sądowego i prokuratorskiego</t>
  </si>
  <si>
    <t>opłaty na rzecz budżetów jednostek samorządu terytorialnego</t>
  </si>
  <si>
    <t>kary i odszkodowania wypłacane na rzecz osób fizycznych</t>
  </si>
  <si>
    <t>wpłaty na PFRON</t>
  </si>
  <si>
    <t>podatek od towarów i usług</t>
  </si>
  <si>
    <t>zakup pomocy naukowych, dydaktycznych i książek</t>
  </si>
  <si>
    <t>podatek od nieruchomości</t>
  </si>
  <si>
    <t>zakup środków żywności</t>
  </si>
  <si>
    <t>zakup usług przez jednostki samorządu terytorialnego  od innych jednostek samorządu terytorialnego</t>
  </si>
  <si>
    <t xml:space="preserve">Wydatki bieżące                                                                                                                                                                                                     </t>
  </si>
  <si>
    <t>Rodziny zastępcze</t>
  </si>
  <si>
    <r>
      <t xml:space="preserve">stowarzyszeniom                                   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</si>
  <si>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Zadania w zakresie kultury fizycznej </t>
  </si>
  <si>
    <t xml:space="preserve">Kultura fizyczna </t>
  </si>
  <si>
    <t>* dotacja dla KĘPIŃSKIEGO KLUBU TENISOWEGO</t>
  </si>
  <si>
    <t>zakupusług obejmujących tłumaczenia</t>
  </si>
  <si>
    <t>szkolenia pracowników niebędących członkami korpusu służby cywilnej</t>
  </si>
  <si>
    <t>szkolenia pracowników niebędących członkami  korpusu służby cywilnej</t>
  </si>
  <si>
    <t>pozostałe odsetki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</si>
  <si>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 xml:space="preserve">zakupy, publikacje i inne usługi związane z promocją Gminy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</si>
  <si>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sołectw, diety sołtysów,                                                                                                                                           * wydatki związane z funkcjonowaniem Straży Miejskiej                                                                                                                                                                                                                        </t>
    </r>
  </si>
  <si>
    <t>pozostałe podatki na rzecz budżetów jednostek samorządu terytorialnego</t>
  </si>
  <si>
    <r>
      <t xml:space="preserve">Wydatki bieżące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</si>
  <si>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STOWARZYSZENIA DZIAŁAŃ PSYCHOSPOŁECZNYCH</t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</si>
  <si>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</t>
    </r>
  </si>
  <si>
    <t xml:space="preserve">w tym:                                                                                              </t>
  </si>
  <si>
    <t xml:space="preserve">ubezpieczenia społeczne                                                                                                                              </t>
  </si>
  <si>
    <t>Dodatki mieszkaniowe (zadania zlecone i własne)</t>
  </si>
  <si>
    <r>
      <t xml:space="preserve">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</si>
  <si>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</si>
  <si>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</si>
  <si>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>opłaty z tytułu zakupu usług telekomunikacyjnych</t>
  </si>
  <si>
    <t>Inne formy wychowania przedszkolnego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</si>
  <si>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</si>
  <si>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</si>
  <si>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</si>
  <si>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 xml:space="preserve">* objęcie dodatkowych udziałów w spółce "Wodociągi Kępińskie" sp. z o.o.  </t>
  </si>
  <si>
    <r>
      <t>Wydatki bieżące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remontami wiat autobusowych</t>
    </r>
  </si>
  <si>
    <r>
      <t xml:space="preserve">Wydatki bieżące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w szczególności na:     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- </t>
    </r>
    <r>
      <rPr>
        <i/>
        <sz val="10"/>
        <color indexed="8"/>
        <rFont val="Arial CE"/>
        <family val="0"/>
      </rPr>
      <t>zmianę planu zagospodarowania przestrzennego Gminy                                                            - koszty nadzoru autorskiego, utrzymania systemu i bazy danych na serwerze, umieszczanie nowych dokumentów planistycznych wraz z opracowaniem metadanych                                                                                                 - sporządzenie dokumentacji na potrzeby naliczenia opłaty adiacenckiej z tytułu podziału nieruchomości                                                                                                                                                       - sporządzenie dokumentacji na potrzeby ustalenie „renty planistycznej” (opłaty z tytułu wzrostu wartości na skutek zmiany miejscowego planu zagospodarowania przestrzennego)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</si>
  <si>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na utrzymanie grobów wojennych i miejsc pamięci narodowej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</si>
  <si>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w szczególności na:      </t>
    </r>
    <r>
      <rPr>
        <sz val="10"/>
        <color indexed="8"/>
        <rFont val="Arial CE"/>
        <family val="0"/>
      </rPr>
      <t xml:space="preserve">                                                                                -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- koszty podróży służbowych i szkoleń pracowników Urzędu,                                                                                                                                                        - składki członkowskie na rzecz WOKISS i ZMP,                                                                                                                                                        - koszty ubezpieczenia mienia Gminy,                                                                                                                                                                    - odpis na ZFŚS, podatek VAT, składki na PFRON,                                                                                                                                           - wynagrodzenia i pochodne wynikające z umów o pracę oraz umów-zleceń,                                                                           - wydatki związane z przygotowaniem i dostarczeniem do podatników decyzji podatkowych, koszty związane z postępowaniami egzekucyjnymi w zakresie podatków i opłat lokalnych, wynagrodzenia prowizyjne za inkaso podatków i opłat lokalnych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</si>
  <si>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nagrody konkursowe</t>
  </si>
  <si>
    <t>wynagrodzenia osobowe pracowników</t>
  </si>
  <si>
    <t>składki na ubezpieczenia społeczne</t>
  </si>
  <si>
    <t>składki na Fundusz Pracy</t>
  </si>
  <si>
    <t>wydatki na zakupy inwestycyjne jednostek budżetowych</t>
  </si>
  <si>
    <t>wydatki inwestycyjne jednostek budżetowych</t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</si>
  <si>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</si>
  <si>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</si>
  <si>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t>wynagrodzenia agencyjno-prowizyjne</t>
  </si>
  <si>
    <t>dodatkowe wynagrodzenie roczne</t>
  </si>
  <si>
    <t>składki na Fundusz Emerytur Pomostowych</t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</si>
  <si>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</si>
  <si>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 oraz z zakupem urn wyborczych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</si>
  <si>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bieżącym funkcjonowaniem OSP</t>
    </r>
  </si>
  <si>
    <t>dotacja celowa z budżetu na finansowanie lub</t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</si>
  <si>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</si>
  <si>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t>odsetki od samorządowych papierów wartościowych lub zaciągnietych przez jednostkę samorządu terytorialnego  kredytów i pożyczek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</si>
  <si>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</si>
  <si>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 xml:space="preserve">* rezerwy ogólna i rezerwa celowa na realizację zadań własnych z zakresu zarządzania kryzysowego             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</si>
  <si>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</si>
  <si>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stypendia dla uczniów</t>
  </si>
  <si>
    <t>wynagrodzenia bezosobowe</t>
  </si>
  <si>
    <t>dotacje celowe przekazane gminie na zadania bieżące</t>
  </si>
  <si>
    <t>dotacja podmiotowa z budżetu dla niepublicznej jednostki</t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</si>
  <si>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</si>
  <si>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t>Szpitale ogólne</t>
  </si>
  <si>
    <t>doatcje celowe z budżetu na finansowanie lub dofinansowanie kosztów realizacji inwestycji i zakupów inwestycyjnych innych jednostek sektora finansów publicznych</t>
  </si>
  <si>
    <t>* dotacja dla KĘPIŃSKIEGO KLUBU AMAZONKI</t>
  </si>
  <si>
    <t>zakup usług przez jednostki samorządu terytorialnego od innych jednostek samorządu terytorialnego</t>
  </si>
  <si>
    <t>wydatki osobowe niezaliczone do wynagrodzeń</t>
  </si>
  <si>
    <t>świadczenia społeczne</t>
  </si>
  <si>
    <t>składki na ubezpieczenie zdrowotne</t>
  </si>
  <si>
    <t xml:space="preserve">inne formy pomocy dla uczniów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</si>
  <si>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działalnością na rzecz seniorów, w tym z działalnością Rady Seniorów </t>
    </r>
  </si>
  <si>
    <t xml:space="preserve">* objęcie dodatkowych udziałów w spółce "Projekt Kępno" sp. z o.o.  </t>
  </si>
  <si>
    <t>* dotacja dla Stowarzyszenia Społecznego im. MIKORY</t>
  </si>
  <si>
    <t>* dotacja dla Towarzystwa Przyjaciół Kierzna</t>
  </si>
  <si>
    <t>dotacje celowe z budżetu na finansowanie lub dofinansowanie kosztów realizacji inwestycji i zakupów inwestycyjnych innych jednostek sektora finansów publicznych</t>
  </si>
  <si>
    <t>dotacja podmiotowa z budżetu dla samorządowej instytucji kultury</t>
  </si>
  <si>
    <t>Doposażenie Urzędu Miasta i Gminy w sprzęt komputerowy i oprogramowanie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</si>
  <si>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umundurowanie Straży Miejskiej</t>
    </r>
  </si>
  <si>
    <t>Rozbudowa monitoringu miejskiego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</si>
  <si>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umundurowanie członków OSP</t>
    </r>
  </si>
  <si>
    <t>koszty emisji samorządowych papierów wartościowych oraz inne opłaty i prowizje</t>
  </si>
  <si>
    <t>zakup energii (energia elektryczna, gaz, CO, woda)</t>
  </si>
  <si>
    <r>
      <t xml:space="preserve">realizowane na podstawie porozumień (umów) między jednostkami samorządu terytorialnego                                                                                      </t>
    </r>
    <r>
      <rPr>
        <i/>
        <sz val="10"/>
        <rFont val="Arial CE"/>
        <family val="0"/>
      </rPr>
      <t>* zwrot kosztów organizacji nauki religii w Punkcie 
Katechetycznym Kościoła Zielonoświątkowego,</t>
    </r>
    <r>
      <rPr>
        <sz val="10"/>
        <rFont val="Arial CE"/>
        <family val="0"/>
      </rPr>
      <t xml:space="preserve">
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
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</si>
  <si>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</si>
  <si>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t>Pomoc w zakresie dożywiania</t>
  </si>
  <si>
    <t>Rodzina</t>
  </si>
  <si>
    <r>
      <t>zakup energii</t>
    </r>
    <r>
      <rPr>
        <i/>
        <sz val="10"/>
        <rFont val="Arial CE"/>
        <family val="0"/>
      </rPr>
      <t xml:space="preserve"> (energia elektryczna, gaz, CO, woda)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</si>
  <si>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 rodzinnych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</si>
  <si>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związane z bieżącym funkcjonowaniem i remontami żłobków</t>
    </r>
  </si>
  <si>
    <r>
      <t xml:space="preserve">wynagrodzenia bezosobowe </t>
    </r>
    <r>
      <rPr>
        <i/>
        <sz val="10"/>
        <rFont val="Arial CE"/>
        <family val="0"/>
      </rPr>
      <t>(z tytułu umowy zlecenia i umowy o dzieło)</t>
    </r>
  </si>
  <si>
    <t xml:space="preserve">Świadczenia rodzinne, świadczenie z funduszu alimentacyjnego oraz składki na ubezpieczenia emerytalne i rentowe z ubezpieczenia społecznego
</t>
  </si>
  <si>
    <t>Świadczenia wychowawcze (zadania zlecone i własne)</t>
  </si>
  <si>
    <t>(zadania zlecone i własne)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</si>
  <si>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</t>
    </r>
  </si>
  <si>
    <t xml:space="preserve">Wydatki bieżące                                                                                                                                                                                                   </t>
  </si>
  <si>
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 </t>
  </si>
  <si>
    <t>Działalność placówek opiekuńczo-wychowawczych</t>
  </si>
  <si>
    <t xml:space="preserve">Objęcie dodatkowych udziałów w spółce "Oświetlenie uliczne i drogowe" sp. z o.o.  </t>
  </si>
  <si>
    <r>
      <t xml:space="preserve">stowarzyszeniom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dotacje na zakup umundurowania dla członków OSP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</si>
  <si>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dotacja dla STOWARZYSZENIA SENIORÓW "RAZEM"</t>
  </si>
  <si>
    <t>* dotacja dla STOWARZENIA NA RZECZ OSÓB NIEPEŁNOSPRAWNYCH I ICH RODZIN "OŁÓWEK"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</si>
  <si>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odzież roboczą pracowników obsługi</t>
    </r>
  </si>
  <si>
    <t>Usuwanie skutków klęsk żywiołowych</t>
  </si>
  <si>
    <t>* dotacja dla KLUBU TAEKWON-DO "NIEDŹWIEDŹ"</t>
  </si>
  <si>
    <t>* dotacja dla STOWARZYSZENIA ABSOLWENTÓW I PRZYJACIÓŁ SZKOŁY W MIKORZYNIE "OTWARTE DRZWI"</t>
  </si>
  <si>
    <t>* dotacja dla FUNDACJI KULT</t>
  </si>
  <si>
    <t>Karta Dużej Rodziny (zadania zlecone)</t>
  </si>
  <si>
    <t>Wspieranie rodziny (zadania zlecone i własne)</t>
  </si>
  <si>
    <t>Wyłączenie z produkcji gruntów rolnych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</si>
  <si>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nasadzeniami drzew miododajnych</t>
    </r>
  </si>
  <si>
    <r>
      <t xml:space="preserve">Wydatki bieżące </t>
    </r>
    <r>
      <rPr>
        <sz val="10"/>
        <color indexed="8"/>
        <rFont val="Arial CE"/>
        <family val="0"/>
      </rPr>
      <t xml:space="preserve">związane w szczególności z: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utrzymaniem dróg gminnych, w tym m. in. z: remontami cząstkowymi nawierzchni, remontami oznakowania poziomego i pionowego dróg, prowadzeniem akcji "zima", regulacją drzewostanu wzdłuż dróg gminnych, wykaszaniem poboczy, kosztami administrowania strefą płatnego parkowania,                                                                                                                                               </t>
    </r>
  </si>
  <si>
    <t>Dokumentacje projektowe dla dróg gminnych</t>
  </si>
  <si>
    <t>wydatki na zakup i objęcie akcji i udziałów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</si>
  <si>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              we wspólnotach mieszkaniowych</t>
    </r>
  </si>
  <si>
    <t>opłaty na rzecz budżetu państwa</t>
  </si>
  <si>
    <t>dotacje celowe z budzetu na finansowanie i dofinansowanie kosztów realizacji inwestycji i zakupów inwestycyjnych jednostek nie zaliczanych do sektora finansów publicznych</t>
  </si>
  <si>
    <t>Dotacja na zakup samochodu dla OSP</t>
  </si>
  <si>
    <t xml:space="preserve">Dotacja na zakup sprzętu z dotacją ZOWZOSP RP, MSWiA oraz z Funduszy Ubezpieczeniowych                                                    </t>
  </si>
  <si>
    <t>Modernizacja i kapitalny remont stołówki szkolnej w Szkole Podstawowej Nr 2 w Kępnie</t>
  </si>
  <si>
    <t xml:space="preserve">Rozbudowa stołówek szkolnych </t>
  </si>
  <si>
    <t>Termomodernizacja dla budynku Przedszkola Samorządowego nr 5 w Kępnie i Szkoły Podstawowej w Mikorzynie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</si>
  <si>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„Razem z Szansą” w ramach WRPO na lata 2014-2020 współfinansowanego ze środków Europejskiego Funduszu Społecznego 
</t>
    </r>
  </si>
  <si>
    <t>* dotacja dla STOWARZYSZENIA ANIMACJI I ROZWOJU LOKALNEGO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</si>
  <si>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projektu pn. „Nowa oferta dla osób starszych i osób niepełnosprawnych z terenu miasta i gminy Kępno 2019-2021” w ramach WRPO na lata 2014-2020 współfinansowanego ze środków Europejskiego Funduszu Społecznego 
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</si>
  <si>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projektu pn. „Razem z Szansą - wzrost dostępności usług opiekuńczych i wsparcie opiekunów faktycznych w Gminie Kępno” w ramach WRPO na lata 2014-2020 współfinansowanego ze środków Europejskiego Funduszu Społecznego 
</t>
    </r>
  </si>
  <si>
    <t xml:space="preserve">Składki na ubezpieczenia zdrowotne opłacane za osoby pobierające niektóre świadczenia rodzinne, zgodnie                    z przepisami ustawy o świadczeniach rodzinnych oraz                      za osoby pobierające zasiłki dla opiekunów, zgodnie                                                    z przepisami ustawy z dnia 4 kwietnia 2014 roku                                           o ustaleniu i wypłacie zasiłków dla opiekunów                                                               (zadania zlecone) </t>
  </si>
  <si>
    <t xml:space="preserve">składki na ubezpieczenie zdrowotne   </t>
  </si>
  <si>
    <t>Ochrona powietrza atmosferycznego i klimatu</t>
  </si>
  <si>
    <t>Pozostałe działania związane z gospodarką odpadami</t>
  </si>
  <si>
    <t>Rewitalizacja zdegradowanego fizycznie, społecznie                      i gospodarczo obszaru rynku i okolic w Kępnie poprzez realizację wybranych celów inwestycyjnych wskazanych                            w Lokalnym Programie Rewitalizacji</t>
  </si>
  <si>
    <t>Rewitalizacja zdegradowanego fizycznie, społecznie                            i   gospodarczo obszaru rynku i okolic w Kępnie poprzez realizację wybranych celów inwestycyjnych wskazanych                           w Lokalnym Programie Rewitalizacji</t>
  </si>
  <si>
    <t>* dotacja dla KGW w Hanulinie</t>
  </si>
  <si>
    <t>Dotacja celowa dla Kępińskiego Ośrodka Kultury na "Małe kino społecznościowe szansą na rozwój zasobów kultury województwa wielkopolskiego" (Kino za Rogiem)</t>
  </si>
  <si>
    <t>Budowa lodowiska i pawilonu sportowego przy bosiku sportowym w Kępnie</t>
  </si>
  <si>
    <t xml:space="preserve">Drogi publiczne powiatowe </t>
  </si>
  <si>
    <t>dotacja celowa na pomoc finansową udzielaną między jednostkami samorządu terytorialnego na dofinansowanie własnych zadań inwestycyjnych i zakupów inwestycyjnych</t>
  </si>
  <si>
    <t>Dotacja celowa dla Powiatu Kępińskiego na realizację zadania inwestycyjnego pn. „Przebudowa ul. Dworcowej w Kępnie ”</t>
  </si>
  <si>
    <t>Wymiana wiaty autobusowej w Borku Mielęckim</t>
  </si>
  <si>
    <t>Budowa ul. Piłsudskiego w Kępnie</t>
  </si>
  <si>
    <t>Przebudowa ul. Armii Krajowej w Kępnie</t>
  </si>
  <si>
    <t xml:space="preserve">Wykonanie zjazdu z drogi powiatowej na Ośrodek Wypoczynkowy w Mikorzynie  </t>
  </si>
  <si>
    <t>Fundusz Dopłat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</si>
  <si>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dopłatami do czynszu za najem mieszkania  z Funduszu Dopłat, o którym mowa w ustawie                 z dnia 5 grudnia 2002 r. o dopłatach do oprocentowania kredytów mieszkaniowych o stałej stopie procentowej        </t>
    </r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</si>
  <si>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</si>
  <si>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</si>
  <si>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>Termomodernizacja dla budynku wielorodzinnego znajdującego się przy ul. Solidarności 8a w Kępnie</t>
  </si>
  <si>
    <t xml:space="preserve">różne wydatki na rzecz osób fizycznych                                                                                                                                                                   </t>
  </si>
  <si>
    <t>zakup usług obejmujących tłumaczenia</t>
  </si>
  <si>
    <t>różnice kursowe</t>
  </si>
  <si>
    <t>1 E318316:322</t>
  </si>
  <si>
    <t>Zarządzanie kryzysowe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</si>
  <si>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przeciwdziałaniem COVID-19</t>
    </r>
  </si>
  <si>
    <t xml:space="preserve">wydatki osobowe niezaliczone do wynagrodzeń                                                                                                                                                          </t>
  </si>
  <si>
    <t xml:space="preserve">różne wydatki na rzecz osób fizycznych                                                                                                                                                                                      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</si>
  <si>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na świadczenie rekompensujące utracone wynagrodzenie w czasie odbywania ćwiczeń wojskowych</t>
    </r>
  </si>
  <si>
    <t>Termomodernizacja budynku Szkoły Podstawowej w Myjomicach wraz z modernizacją oświetlenia wewnętrznego i montażem OZE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</si>
  <si>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</t>
    </r>
    <r>
      <rPr>
        <sz val="10"/>
        <color indexed="53"/>
        <rFont val="Arial CE"/>
        <family val="0"/>
      </rPr>
      <t xml:space="preserve"> </t>
    </r>
  </si>
  <si>
    <t>odsetki od dotacji oraz płatności: wykorzystanych niezgodnie z przeznaczeniem lub wykorzystanych z naruszeniem procedur, o których mowa w art. 184 ustawy, pobranych nienależnie lub  w nadmiernej wysokości</t>
  </si>
  <si>
    <t>Przebudowa i termomodernizacja  budynku Gminnego Ośrodka Wsparcia Rodziny w Kryzysie  i stołówki szkolnej w Mianowicach oraz modernizacja oświetlenia wewnętrznego i montaż OZE</t>
  </si>
  <si>
    <t xml:space="preserve"> 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</si>
  <si>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„Zależy nam właśnie na Was - wsparcie dla osób niepełnosprawnych z terenu miasta i gminy Kępno” w ramach WRPO na lata 2014-2020 współfinansowanego ze środków Europejskiego Funduszu Społecznego 
</t>
    </r>
  </si>
  <si>
    <t>Modernizacja skweru Lipowego przy ul. Lipowej w Kępnie</t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</si>
  <si>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na usuwanie azbestu oraz na monitoring mogielnika w Przybyszowie</t>
    </r>
  </si>
  <si>
    <t>Doposażenie i modernizacja Domu Ludowego w Klinach (Fundusz Sołecki wsi Kliny)</t>
  </si>
  <si>
    <t>* dotacja dla RG LZS</t>
  </si>
  <si>
    <t>* dotacja dla  KLUBU PIŁKARSKI KRĄŻKOWY</t>
  </si>
  <si>
    <t>* dotacja dla KLUBU JU-JITSU MOHIKAN</t>
  </si>
  <si>
    <t>Informacja z realizacji budżetu Gminy Kępno za I półrocze 2021 rok    -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</si>
  <si>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w szczególności z kosztami energii w domach ludowych oraz z realizacją zadań w ramach Funduszu Sołeckiego  </t>
    </r>
  </si>
  <si>
    <t>Modernizacja i remont świetlicy wiejskiej w Domaninie</t>
  </si>
  <si>
    <t>Modernizacja i remont  świetlicy wiejskiej w Klinach</t>
  </si>
  <si>
    <t>Modernizacja i remont budynku Ośrodka Kultury Fizycznej i Sportu w Świbie</t>
  </si>
  <si>
    <t>Infrastruktura kolejowa</t>
  </si>
  <si>
    <t>dotacja celowa na pomoc finansową udzielaną między jednostkami samorządu terytorialnego na dofinansowanie własnych zadań bieżących</t>
  </si>
  <si>
    <t>pomoc finansowa dla Województwa Dolnośląskiego na przygotowanie studium planistyczno-prognostycznego dotyczącego rewitalizacji linii kolejowej nr 181 Oleśnica-Syców-Kępno w celu uruchomienia połączenia Wielunia z Wrocławiem w ramach rządowego Programu Uzupełniania Lokalnej i Regionalnej Infrastruktury Kolejowej – Kolej + do 2028 roku przyjętego uchwała Rady Ministrów z dnia 3 grudnia 2019 r.</t>
  </si>
  <si>
    <t>Przebudowa ulicy Nowowiejskiego, Paderewskiego, Szymanowskiego, Moniuszki i Chopina w Kępnie – odtworzenia chodników</t>
  </si>
  <si>
    <t>Budowa drogi gminnej od ul. Przemysłowej do drogi wojewódzkiej nr 482 wraz z instalacjami</t>
  </si>
  <si>
    <t>Budowa ul. Jacka Malczewskiego w Kępnie</t>
  </si>
  <si>
    <t>Przebudowa skrzyżowania ul. Tysiąclecia i Sportowej w Kępnie</t>
  </si>
  <si>
    <t>Budowa drogi gminnej Przybyszów-Rzetnia</t>
  </si>
  <si>
    <t>Budowa drogi Nr 859576 w Mikorzynie</t>
  </si>
  <si>
    <t>Budowa drogi gminnej nr 859553P Kierzno-Mechnice – granica powiatu kępińskiego</t>
  </si>
  <si>
    <t>Przebudowa i remont drogi Kierzno-Domanin</t>
  </si>
  <si>
    <t>Budowa dróg na Rozalce w Myjomicach drogi wewnętrzne pomiędzy  drogą gminną 859622P i 859623P</t>
  </si>
  <si>
    <t>Budowa drogi nr 859636 w Krążkowach (300mb)</t>
  </si>
  <si>
    <t>Wykonanie dokumentacji technicznej ul. Sosnowej i Świerkowej w Klinach</t>
  </si>
  <si>
    <t>Wykonanie dokumentacji projektowej, a następnie budowy drogi przy ul. Szafirowej w Olszowie - etap I</t>
  </si>
  <si>
    <t>Wykonanie drogi (ok. 150 mb) w masie bitumicznej (na istniejącej podbudowie) obok państwa Adamskich w Świbie</t>
  </si>
  <si>
    <t>Budowa ścieżki pieszo - rowerowej w tzw. "akacjach" (Fundusz Osiedla Hanulin)</t>
  </si>
  <si>
    <t>Budowa drogi przy ulicy Szafirowej (Fundusz Sołecki wsi Olszowa)</t>
  </si>
  <si>
    <t>Dokumentacja techniczna drogi nr G859539P (Fundusz Sołecki wsi Pustkowie Kierzeńskie)</t>
  </si>
  <si>
    <t xml:space="preserve">Nabycie prawa użytkowania wieczystego nieruchomości zabudowanej budynkiem byłego dworca kolejowego Kępno-Zachód wraz z prawem własności budynków i budowli </t>
  </si>
  <si>
    <t>Nabycie  od Gminy Żydowskiej we Wrocławiu nieruchomości oznaczonej geodezyjnie nr 1326, położonej w Kępnie przy ul. Łazienkowej 6</t>
  </si>
  <si>
    <t>* objęcie dodatkowych udziałów w spółce Towarzystwo Budownictwa Społecznego - Kępno sp. z o.o.</t>
  </si>
  <si>
    <t>* objęcie dodatkowych udziałów w spółce Społeczna Inicjatywa Mieszkaniowa KZN-Zachodni Sp. z o.o.</t>
  </si>
  <si>
    <t>wpłaty na PPK finansowane przez podmiot zatrudniający</t>
  </si>
  <si>
    <t>E-usługi publiczne dla mieszkanców Miasta i Gminy Kępno</t>
  </si>
  <si>
    <t>Promocja jednostek samorządu terytorialnego</t>
  </si>
  <si>
    <t xml:space="preserve">Wydatki bieżące                                                                                                                                                                                                       </t>
  </si>
  <si>
    <t>Spis powszechny i inne (zadania zlecone)</t>
  </si>
  <si>
    <t xml:space="preserve">wydatki osobowe niezaliczone do wynagrodzeń </t>
  </si>
  <si>
    <t>Komendy powiatowe Policji</t>
  </si>
  <si>
    <r>
      <t xml:space="preserve">Wydatki majątkowe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</si>
  <si>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t>wpłaty jednostek na państwowy fundusz celowy na finansowanie lub dofinansowanie zadań inwestycyjnych</t>
  </si>
  <si>
    <r>
      <rPr>
        <i/>
        <sz val="10"/>
        <rFont val="Arial CE"/>
        <family val="0"/>
      </rPr>
      <t>* dofinansowanie zakupu radiowozu nieoznakowanego dla Komendy Powiatowej Policji w Kępnie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</si>
  <si>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pożyczek oraz wyemitowanych obligacji komunalnych</t>
    </r>
  </si>
  <si>
    <t>Modernizacja dziedzińca Szkoły Podstawowej Nr 3 w Kępnie</t>
  </si>
  <si>
    <t>4330</t>
  </si>
  <si>
    <t>Zagospodarowanie terenu wokół Przedszkola Samorządowego Nr 2 w Kępnie: "Kolorowa i bezpieczna przestrzeń wokół nas"</t>
  </si>
  <si>
    <t>Wykonanie ogrodzenia placu zabaw w Przedszkolu Samorządowym Nr 5 w Kępnie</t>
  </si>
  <si>
    <t>Wykonanie przyłącza kanalizacji sanitarnej do budynku Przedszkola Samorządowym w Mikorzynie</t>
  </si>
  <si>
    <t>Zakup i montaż  pieca CO do Przedszkola Samorządowego w Mikorzynie</t>
  </si>
  <si>
    <t>Zakup wyposażenia stołówki szkolnej w Mianowicach</t>
  </si>
  <si>
    <t>* Dotacja na dofinansowanie kosztów realizacji inwestycji i zakupów inwestycyjnych SP ZOZ w Kępnie</t>
  </si>
  <si>
    <t>Zapewnienie uczniom prawa do bezpłatnego dostępu do podręczników, materiałów edukacyjnych lub materiałów ćwiczeniowych (zadanie zlecone i własne)</t>
  </si>
  <si>
    <r>
      <t>Wydatki bieżące</t>
    </r>
    <r>
      <rPr>
        <i/>
        <sz val="10"/>
        <rFont val="Arial CE"/>
        <family val="0"/>
      </rPr>
      <t xml:space="preserve"> związane z utrzymaniem i funkcjonowaniem Środowiskowego Domu Samopomocy  w Kępnie                                                                                                                                       </t>
    </r>
  </si>
  <si>
    <t xml:space="preserve">za osoby pobierające niektóre świadczenia z pomocy społecznej oraz niektóre świadczenia rodzinne  </t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</si>
  <si>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</si>
  <si>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, związane z wypłatą dodatków energetycznych - 937,84 zł,   </t>
    </r>
    <r>
      <rPr>
        <sz val="10"/>
        <rFont val="Arial CE"/>
        <family val="0"/>
      </rPr>
      <t xml:space="preserve">                                                                                       *</t>
    </r>
    <r>
      <rPr>
        <i/>
        <sz val="10"/>
        <rFont val="Arial CE"/>
        <family val="0"/>
      </rPr>
      <t xml:space="preserve"> wydatki na zadania własne - 243 406,47 zł,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</si>
  <si>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, w tym                                             </t>
    </r>
    <r>
      <rPr>
        <sz val="10"/>
        <color indexed="8"/>
        <rFont val="Arial CE"/>
        <family val="0"/>
      </rPr>
      <t xml:space="preserve">    - wydatki z dotacji na zadania zlecone - 3 088,86 zł,                                                                                         -  wydatki na zadania własne - 970 950,43 zł,                                                                          </t>
    </r>
  </si>
  <si>
    <r>
      <rPr>
        <sz val="10"/>
        <rFont val="Arial CE"/>
        <family val="0"/>
      </rPr>
      <t xml:space="preserve">Wydatki bieżące,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* wydatki z dotacji na zadania zlecone - 49 348,00 zł,                                                                                          * wydatki na zadania własne - 704 312,00 zł,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</si>
  <si>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na utrzymanie i funkcjonowanie Klubu Seniora oraz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>noclegowni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</si>
  <si>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Kary, odszkodowania i grzywny wypłacane na rzecz osób prawnych i innych jednostek organizacyjnych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</si>
  <si>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zadania pn. „STOP COVID-19. Bezpieczne systemy społeczne w Wielkopolsce” współfinansowanego ze środków Europejskiego Funduszu Społecznego 
</t>
    </r>
  </si>
  <si>
    <r>
      <t xml:space="preserve"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             </t>
    </r>
    <r>
      <rPr>
        <i/>
        <sz val="10"/>
        <color indexed="8"/>
        <rFont val="Arial CE"/>
        <family val="0"/>
      </rPr>
      <t xml:space="preserve"> </t>
    </r>
  </si>
  <si>
    <t>wynagrodzenia bezosobowe (z tytułu umowy zlecenia i umowy o dzieło)</t>
  </si>
  <si>
    <t>składki na Fundusz Pracy oraz Fundusz Solidarnościowy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</si>
  <si>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zadania pn. „Edukacja w rehabilitacji”  
</t>
    </r>
  </si>
  <si>
    <t>Zakup i montaż stacji ładowania samochodu elektrycznego</t>
  </si>
  <si>
    <t>Zakup samochodu wraz z dodatkowym wyposażeniem do przewozu osób niepełnosprawnych</t>
  </si>
  <si>
    <t xml:space="preserve">zakup usług remontowych </t>
  </si>
  <si>
    <r>
      <t xml:space="preserve">Wydatki bieżące:                                                                    </t>
    </r>
    <r>
      <rPr>
        <i/>
        <sz val="10"/>
        <rFont val="Arial CE"/>
        <family val="0"/>
      </rPr>
      <t>* wydatki związane z realizacją Rządowego Programu 500+                               z dotacji na zadanie zlecone - 14 253 631,74 zł,                                                                                                                  * wydatki na zadania własne - 4 129,93 zł,</t>
    </r>
    <r>
      <rPr>
        <sz val="10"/>
        <rFont val="Arial CE"/>
        <family val="0"/>
      </rPr>
      <t xml:space="preserve">                                                                    </t>
    </r>
  </si>
  <si>
    <r>
      <t xml:space="preserve">Wydatki bieżące:                                                                     </t>
    </r>
    <r>
      <rPr>
        <i/>
        <sz val="10"/>
        <rFont val="Arial CE"/>
        <family val="0"/>
      </rPr>
      <t xml:space="preserve">*wkład własny do zadania pn. „STOP COVID-19. Bezpieczne systemy społeczne w Wielkopolsce” współfinansowanego ze środków Europejskiego Funduszu Społecznego 
</t>
    </r>
  </si>
  <si>
    <r>
      <t xml:space="preserve">Wydatki bieżące:                                                                     * </t>
    </r>
    <r>
      <rPr>
        <i/>
        <sz val="10"/>
        <rFont val="Arial CE"/>
        <family val="0"/>
      </rPr>
      <t>wydatki z dotacji na zadanie zlecone - 4 005 242,87 zł,                                                                                                                  * wydatki na zadania własne - 39 810,70 zł,</t>
    </r>
  </si>
  <si>
    <r>
      <t>Wydatki bieżące:                                                                     *</t>
    </r>
    <r>
      <rPr>
        <i/>
        <sz val="10"/>
        <rFont val="Arial CE"/>
        <family val="0"/>
      </rPr>
      <t xml:space="preserve"> wydatki z dotacji na zadanie zlecone na realizację programu „Dobry start”. - 0,00 zł,        </t>
    </r>
    <r>
      <rPr>
        <sz val="10"/>
        <rFont val="Arial CE"/>
        <family val="0"/>
      </rPr>
      <t xml:space="preserve">                                                                                                          * </t>
    </r>
    <r>
      <rPr>
        <i/>
        <sz val="10"/>
        <rFont val="Arial CE"/>
        <family val="0"/>
      </rPr>
      <t>wydatki na zadania własne - 78 198,16 zł,</t>
    </r>
  </si>
  <si>
    <t>System opieki nad dziećmi w wieku do lat 3</t>
  </si>
  <si>
    <t>Przebudowa i rozbudowa Szkoły Podstawowej Nr 3 w Kępnie w celu utworzenia miejsc opieki nad dziećmi do lat 3 wraz z pierwszym wyposażeniem. Zadanie realizowane w ramach projektu "Nowe miejsca opieki żłobkowej w Gminie Kępno" i "MALUCH +"2021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</si>
  <si>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 na realizację projektu „Nowe miejsca opieki żłobkowej w Gminie Kępno”, współfinansowanego z Europejskiego Funduszu Społecznego w ramach Wielkopolskiego Regionalnego Programu Operacyjnego na lata 2014-2020.</t>
    </r>
  </si>
  <si>
    <t>Gospodarka ściekowa i ochrona wód</t>
  </si>
  <si>
    <t xml:space="preserve">Wydatki bieżące                                                                                                                                                                                                      </t>
  </si>
  <si>
    <t>Budowa instalacji kanalizacji deszczowej dla potrzeb gromadzenia wód opadowych</t>
  </si>
  <si>
    <r>
      <t xml:space="preserve">Wydatki bieżące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</si>
  <si>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</si>
  <si>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t>Zagospodarowanie i modernizacja parku w Hanulinie</t>
  </si>
  <si>
    <t>dotacje celowe z budżetu na finansowanie lub dofinansowanie kosztów realizacji inwestycji i zakupów inwestycyjnych jednostek nie zaliczanych do sektora finansów publicznych</t>
  </si>
  <si>
    <t>spłata zobowiązań jednostek samorządu terytorialnego zaliczanych do tytułu dłużnego – kredyty i pożyczki, o którym mowa w art. 72 ust. 1 pkt 2 ustawy</t>
  </si>
  <si>
    <t>Dotacje celowe na likwidację niskosprawnych źródeł ciepła i zastąpienia ich źródłami proekologicznymi w ramach programu "Kępno wolne od smogu"</t>
  </si>
  <si>
    <t>zwrot niewykorzystanych dotacji oraz płatności</t>
  </si>
  <si>
    <t xml:space="preserve">* objęcie dodatkowych udziałów w spółce "Energetyka Cieplna - Kępno" sp. z o.o.  </t>
  </si>
  <si>
    <t>Budowa placu zabaw                                                                          (Fundusz Sołecki wsi Borek Mielęcki)</t>
  </si>
  <si>
    <t>Budowa wiaty grillowej                                                                                                          (Fundusz Sołecki wsi Rzetnia)</t>
  </si>
  <si>
    <t>Budowa placu zabaw w miejscowości Mikorzyn                                                                                                   (Fundusz Sołecki wsi Mikorzyn)</t>
  </si>
  <si>
    <t>Doposażenie  Domu Ludowego w Myjomicach (Fundusz Sołecki wsi Myjomice)</t>
  </si>
  <si>
    <t>Usługa położenia kostki przy Domu Ludowym w Myjomicach                                                                                                                                         (Fundusz Sołecki wsi Myjomice)</t>
  </si>
  <si>
    <t>Zakup i montaż chłodni w Domu Ludowym w Myjomicach                                                                                                                                          (Fundusz Sołecki wsi Ostrówiec)</t>
  </si>
  <si>
    <r>
      <t xml:space="preserve">Wydatki bieżące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
                                                                                        </t>
    </r>
  </si>
  <si>
    <r>
      <t xml:space="preserve">zakup usług remontowo-konserwatorskich dotyczacych obiektów zabytkowych będących w użytkowaniu jednostek budżetowych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remontem schodów wewnątrz  budynku Szkoły Podstawowej nr 1 w Kępnie</t>
    </r>
  </si>
  <si>
    <r>
      <t xml:space="preserve">dotacje celowe z budżetu na finansowanie lub dofinansowanie prac remontowych i konserwatorskich obiektów zabytkowych przekazane jednostkom niezaliczanym do sektora finansów publicznych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dla Parafii p.w. św. Marcina w Kępnie       </t>
    </r>
    <r>
      <rPr>
        <sz val="10"/>
        <color indexed="8"/>
        <rFont val="Arial CE"/>
        <family val="0"/>
      </rPr>
      <t xml:space="preserve">                                                                      </t>
    </r>
  </si>
  <si>
    <t>* dotacje dla KKP POLONIA 1908 - MARCINKI KĘPNO</t>
  </si>
  <si>
    <t>* dotacja dla MUKS "MARCINKI"</t>
  </si>
  <si>
    <t>* dotacja dla FUNDACJI PIOTRA REISSA</t>
  </si>
  <si>
    <t>* dotacja dla UKS AKADEMIA PIŁKARSKA PIOTRA REISSA</t>
  </si>
  <si>
    <t>* dotacje dla STOWARZYSZENIA PIŁKI RĘCZNEJ KĘPNO</t>
  </si>
  <si>
    <t>* dotacja dla OTWARTYCH DRZWI SAiPS MIKORZYN</t>
  </si>
  <si>
    <t>* dotacja dla AKADEMII SPORTU CHIKARA KĘPNO</t>
  </si>
  <si>
    <t>Opracowanie kompleksowej koncepcji zagospodarowania terenów sportowych w rejonie otwartego basenu</t>
  </si>
  <si>
    <t>Modernizacja oświetlenia boiska piłkarskiego  w Krążkowach</t>
  </si>
  <si>
    <t>Budowa chodnika (Fundusz Sołecki wsi Krążkowy)</t>
  </si>
  <si>
    <t>Modernizacja i remont budynku Ośrodka Kultury Fizycznej i Sportu w Świbie (Fundusz Sołecki wsi Świba)</t>
  </si>
  <si>
    <t>Remont, modernizacja i wyposażenie Domu Strażaka w Domaninie (Fundusz Sołecki wsi Domanin)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</si>
  <si>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zadania pn. „Wdrożenie usług transportowych door-to-door dla osób z potrzebą wsparcia w zakresie mobilności”  
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</si>
</sst>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\ \);\(&quot;$&quot;#,##0\)"/>
    <numFmt numFmtId="167" formatCode="&quot;$&quot;#,##0\ \);[Red]\(&quot;$&quot;#,##0\)"/>
    <numFmt numFmtId="168" formatCode="&quot;$&quot;#,##0.00\ \);\(&quot;$&quot;#,##0.00\)"/>
    <numFmt numFmtId="169" formatCode="&quot;$&quot;#,##0.00\ \);[Red]\(&quot;$&quot;#,##0.00\)"/>
    <numFmt numFmtId="170" formatCode="\(&quot;$&quot;* #,##0\ \);\ \(&quot;$&quot;* \(#,##0\);\ \(&quot;$&quot;* &quot;-&quot;\ \);\ \(@\ \)"/>
    <numFmt numFmtId="171" formatCode="\(* #,##0\ \);\ \(* \(#,##0\);\ \(* &quot;-&quot;\ \);\ \(@\ \)"/>
    <numFmt numFmtId="172" formatCode="\(&quot;$&quot;* #,##0.00\ \);\ \(&quot;$&quot;* \(#,##0.00\);\ \(&quot;$&quot;* &quot;-&quot;??\ \);\ \(@\ \)"/>
    <numFmt numFmtId="173" formatCode="\(* #,##0.00\ \);\ \(* \(#,##0.00\);\ \(* &quot;-&quot;??\ \);\ \(@\ \)"/>
    <numFmt numFmtId="174" formatCode="000"/>
    <numFmt numFmtId="175" formatCode="??,???,??0.00"/>
    <numFmt numFmtId="176" formatCode="00000"/>
    <numFmt numFmtId="177" formatCode="????"/>
    <numFmt numFmtId="178" formatCode="?,???,??0.00"/>
    <numFmt numFmtId="179" formatCode="?,??0.00"/>
    <numFmt numFmtId="180" formatCode="??,??0.00"/>
    <numFmt numFmtId="181" formatCode="??0.00"/>
    <numFmt numFmtId="182" formatCode="???"/>
    <numFmt numFmtId="183" formatCode="?????"/>
    <numFmt numFmtId="184" formatCode="???,??0.00"/>
    <numFmt numFmtId="185" formatCode="?"/>
    <numFmt numFmtId="186" formatCode="?0.00"/>
    <numFmt numFmtId="187" formatCode="??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#,##0.00\ &quot;zł&quot;"/>
    <numFmt numFmtId="193" formatCode="#,##0.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2"/>
    </font>
    <font>
      <i/>
      <sz val="10"/>
      <color indexed="5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5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6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5" fontId="8" fillId="0" borderId="10" xfId="42" applyNumberFormat="1" applyFont="1" applyFill="1" applyBorder="1" applyAlignment="1">
      <alignment horizontal="right" vertical="top"/>
      <protection/>
    </xf>
    <xf numFmtId="177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9" fontId="7" fillId="0" borderId="11" xfId="42" applyNumberFormat="1" applyFont="1" applyFill="1" applyBorder="1" applyAlignment="1">
      <alignment horizontal="right" vertical="top"/>
      <protection/>
    </xf>
    <xf numFmtId="179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9" fontId="8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80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80" fontId="8" fillId="0" borderId="15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8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>
      <alignment/>
      <protection/>
    </xf>
    <xf numFmtId="177" fontId="8" fillId="0" borderId="29" xfId="42" applyNumberFormat="1" applyFont="1" applyFill="1" applyBorder="1" applyAlignment="1">
      <alignment horizontal="left" vertical="top"/>
      <protection/>
    </xf>
    <xf numFmtId="0" fontId="8" fillId="0" borderId="30" xfId="42" applyFont="1" applyFill="1" applyBorder="1" applyAlignment="1">
      <alignment horizontal="left" vertical="top" wrapText="1"/>
      <protection/>
    </xf>
    <xf numFmtId="177" fontId="8" fillId="0" borderId="12" xfId="42" applyNumberFormat="1" applyFont="1" applyFill="1" applyBorder="1" applyAlignment="1">
      <alignment horizontal="left" vertical="top"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81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183" fontId="7" fillId="0" borderId="34" xfId="42" applyNumberFormat="1" applyFont="1" applyFill="1" applyBorder="1" applyAlignment="1">
      <alignment horizontal="left" vertical="top"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184" fontId="8" fillId="0" borderId="13" xfId="42" applyNumberFormat="1" applyFont="1" applyFill="1" applyBorder="1" applyAlignment="1">
      <alignment horizontal="right" vertical="top"/>
      <protection/>
    </xf>
    <xf numFmtId="0" fontId="9" fillId="0" borderId="36" xfId="42" applyFont="1" applyFill="1" applyBorder="1">
      <alignment/>
      <protection/>
    </xf>
    <xf numFmtId="184" fontId="7" fillId="0" borderId="11" xfId="42" applyNumberFormat="1" applyFont="1" applyFill="1" applyBorder="1" applyAlignment="1">
      <alignment horizontal="right" vertical="top"/>
      <protection/>
    </xf>
    <xf numFmtId="184" fontId="8" fillId="0" borderId="15" xfId="42" applyNumberFormat="1" applyFont="1" applyFill="1" applyBorder="1" applyAlignment="1">
      <alignment horizontal="right" vertical="top"/>
      <protection/>
    </xf>
    <xf numFmtId="183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9" fontId="7" fillId="0" borderId="15" xfId="42" applyNumberFormat="1" applyFont="1" applyFill="1" applyBorder="1" applyAlignment="1">
      <alignment horizontal="right" vertical="top"/>
      <protection/>
    </xf>
    <xf numFmtId="0" fontId="0" fillId="0" borderId="37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3" fontId="7" fillId="0" borderId="12" xfId="42" applyNumberFormat="1" applyFont="1" applyFill="1" applyBorder="1" applyAlignment="1">
      <alignment horizontal="left" vertical="top"/>
      <protection/>
    </xf>
    <xf numFmtId="184" fontId="8" fillId="0" borderId="38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175" fontId="8" fillId="0" borderId="3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4" fontId="8" fillId="0" borderId="11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180" fontId="8" fillId="0" borderId="11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83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7" fontId="8" fillId="0" borderId="41" xfId="42" applyNumberFormat="1" applyFont="1" applyFill="1" applyBorder="1" applyAlignment="1">
      <alignment horizontal="left" vertical="top"/>
      <protection/>
    </xf>
    <xf numFmtId="0" fontId="8" fillId="0" borderId="42" xfId="42" applyFont="1" applyFill="1" applyBorder="1" applyAlignment="1">
      <alignment horizontal="left" vertical="top" wrapText="1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9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36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0" fontId="7" fillId="0" borderId="28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184" fontId="7" fillId="0" borderId="13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center" vertical="top"/>
      <protection/>
    </xf>
    <xf numFmtId="4" fontId="0" fillId="0" borderId="44" xfId="42" applyNumberFormat="1" applyFont="1" applyFill="1" applyBorder="1" applyAlignment="1">
      <alignment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5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4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4" fontId="12" fillId="0" borderId="15" xfId="42" applyNumberFormat="1" applyFont="1" applyFill="1" applyBorder="1" applyAlignment="1">
      <alignment horizontal="right" vertical="top"/>
      <protection/>
    </xf>
    <xf numFmtId="175" fontId="12" fillId="0" borderId="10" xfId="42" applyNumberFormat="1" applyFont="1" applyFill="1" applyBorder="1" applyAlignment="1">
      <alignment horizontal="right" vertical="top"/>
      <protection/>
    </xf>
    <xf numFmtId="180" fontId="12" fillId="0" borderId="11" xfId="42" applyNumberFormat="1" applyFont="1" applyFill="1" applyBorder="1" applyAlignment="1">
      <alignment horizontal="right" vertical="top"/>
      <protection/>
    </xf>
    <xf numFmtId="179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177" fontId="8" fillId="0" borderId="45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80" fontId="8" fillId="0" borderId="45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0" fillId="0" borderId="32" xfId="42" applyNumberFormat="1" applyFont="1" applyFill="1" applyBorder="1" applyAlignment="1">
      <alignment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4" fontId="8" fillId="0" borderId="46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180" fontId="12" fillId="0" borderId="13" xfId="42" applyNumberFormat="1" applyFont="1" applyFill="1" applyBorder="1" applyAlignment="1">
      <alignment horizontal="right" vertical="top"/>
      <protection/>
    </xf>
    <xf numFmtId="179" fontId="12" fillId="0" borderId="37" xfId="42" applyNumberFormat="1" applyFont="1" applyFill="1" applyBorder="1" applyAlignment="1">
      <alignment horizontal="right" vertical="top"/>
      <protection/>
    </xf>
    <xf numFmtId="180" fontId="7" fillId="0" borderId="13" xfId="42" applyNumberFormat="1" applyFont="1" applyFill="1" applyBorder="1" applyAlignment="1">
      <alignment horizontal="right" vertical="top"/>
      <protection/>
    </xf>
    <xf numFmtId="4" fontId="3" fillId="0" borderId="44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9" fontId="12" fillId="0" borderId="48" xfId="42" applyNumberFormat="1" applyFont="1" applyFill="1" applyBorder="1" applyAlignment="1">
      <alignment horizontal="right" vertical="top"/>
      <protection/>
    </xf>
    <xf numFmtId="179" fontId="8" fillId="0" borderId="37" xfId="42" applyNumberFormat="1" applyFont="1" applyFill="1" applyBorder="1" applyAlignment="1">
      <alignment horizontal="right" vertical="top"/>
      <protection/>
    </xf>
    <xf numFmtId="179" fontId="8" fillId="0" borderId="10" xfId="42" applyNumberFormat="1" applyFont="1" applyFill="1" applyBorder="1" applyAlignment="1">
      <alignment horizontal="right" vertical="top"/>
      <protection/>
    </xf>
    <xf numFmtId="175" fontId="8" fillId="0" borderId="24" xfId="42" applyNumberFormat="1" applyFont="1" applyFill="1" applyBorder="1" applyAlignment="1">
      <alignment horizontal="right" vertical="top"/>
      <protection/>
    </xf>
    <xf numFmtId="179" fontId="8" fillId="0" borderId="45" xfId="42" applyNumberFormat="1" applyFont="1" applyFill="1" applyBorder="1" applyAlignment="1">
      <alignment horizontal="right" vertical="top"/>
      <protection/>
    </xf>
    <xf numFmtId="184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4" fontId="8" fillId="0" borderId="37" xfId="42" applyNumberFormat="1" applyFont="1" applyFill="1" applyBorder="1" applyAlignment="1">
      <alignment horizontal="right" vertical="top"/>
      <protection/>
    </xf>
    <xf numFmtId="184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4" fontId="8" fillId="0" borderId="17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80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49" xfId="42" applyNumberFormat="1" applyFont="1" applyFill="1" applyBorder="1" applyAlignment="1">
      <alignment horizontal="center" vertical="top"/>
      <protection/>
    </xf>
    <xf numFmtId="0" fontId="9" fillId="0" borderId="27" xfId="42" applyFont="1" applyFill="1" applyBorder="1">
      <alignment/>
      <protection/>
    </xf>
    <xf numFmtId="175" fontId="8" fillId="0" borderId="50" xfId="42" applyNumberFormat="1" applyFont="1" applyFill="1" applyBorder="1" applyAlignment="1">
      <alignment horizontal="right" vertical="top"/>
      <protection/>
    </xf>
    <xf numFmtId="180" fontId="8" fillId="0" borderId="51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184" fontId="8" fillId="0" borderId="26" xfId="42" applyNumberFormat="1" applyFont="1" applyFill="1" applyBorder="1" applyAlignment="1">
      <alignment horizontal="right" vertical="top"/>
      <protection/>
    </xf>
    <xf numFmtId="183" fontId="7" fillId="0" borderId="14" xfId="42" applyNumberFormat="1" applyFont="1" applyFill="1" applyBorder="1" applyAlignment="1">
      <alignment horizontal="left" vertical="top"/>
      <protection/>
    </xf>
    <xf numFmtId="175" fontId="8" fillId="0" borderId="48" xfId="42" applyNumberFormat="1" applyFont="1" applyFill="1" applyBorder="1" applyAlignment="1">
      <alignment horizontal="right" vertical="top"/>
      <protection/>
    </xf>
    <xf numFmtId="183" fontId="7" fillId="0" borderId="52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0" fillId="0" borderId="53" xfId="42" applyFont="1" applyFill="1" applyBorder="1">
      <alignment/>
      <protection/>
    </xf>
    <xf numFmtId="177" fontId="8" fillId="0" borderId="44" xfId="42" applyNumberFormat="1" applyFont="1" applyFill="1" applyBorder="1" applyAlignment="1">
      <alignment horizontal="left" vertical="top"/>
      <protection/>
    </xf>
    <xf numFmtId="0" fontId="0" fillId="0" borderId="44" xfId="42" applyFont="1" applyFill="1" applyBorder="1">
      <alignment/>
      <protection/>
    </xf>
    <xf numFmtId="183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54" xfId="42" applyFont="1" applyFill="1" applyBorder="1" applyAlignment="1">
      <alignment horizontal="left" vertical="top" wrapText="1"/>
      <protection/>
    </xf>
    <xf numFmtId="184" fontId="8" fillId="0" borderId="48" xfId="42" applyNumberFormat="1" applyFont="1" applyFill="1" applyBorder="1" applyAlignment="1">
      <alignment horizontal="right"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0" fontId="10" fillId="0" borderId="31" xfId="42" applyFont="1" applyFill="1" applyBorder="1" applyAlignment="1">
      <alignment horizontal="left" vertical="top" wrapText="1"/>
      <protection/>
    </xf>
    <xf numFmtId="4" fontId="9" fillId="0" borderId="36" xfId="42" applyNumberFormat="1" applyFont="1" applyFill="1" applyBorder="1" applyAlignment="1">
      <alignment vertical="top"/>
      <protection/>
    </xf>
    <xf numFmtId="180" fontId="8" fillId="0" borderId="19" xfId="42" applyNumberFormat="1" applyFont="1" applyFill="1" applyBorder="1" applyAlignment="1">
      <alignment horizontal="right" vertical="top"/>
      <protection/>
    </xf>
    <xf numFmtId="180" fontId="10" fillId="0" borderId="22" xfId="42" applyNumberFormat="1" applyFont="1" applyFill="1" applyBorder="1" applyAlignment="1">
      <alignment horizontal="right" vertical="top"/>
      <protection/>
    </xf>
    <xf numFmtId="180" fontId="8" fillId="0" borderId="37" xfId="42" applyNumberFormat="1" applyFont="1" applyFill="1" applyBorder="1" applyAlignment="1">
      <alignment horizontal="right" vertical="top"/>
      <protection/>
    </xf>
    <xf numFmtId="179" fontId="8" fillId="0" borderId="48" xfId="42" applyNumberFormat="1" applyFont="1" applyFill="1" applyBorder="1" applyAlignment="1">
      <alignment horizontal="right" vertical="top"/>
      <protection/>
    </xf>
    <xf numFmtId="0" fontId="9" fillId="0" borderId="55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183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5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56" xfId="42" applyNumberFormat="1" applyFont="1" applyFill="1" applyBorder="1" applyAlignment="1">
      <alignment vertical="top"/>
      <protection/>
    </xf>
    <xf numFmtId="182" fontId="6" fillId="33" borderId="28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8" xfId="42" applyFont="1" applyFill="1" applyBorder="1" applyAlignment="1">
      <alignment horizontal="left" vertical="top" wrapText="1"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2" fontId="6" fillId="33" borderId="31" xfId="42" applyNumberFormat="1" applyFont="1" applyFill="1" applyBorder="1" applyAlignment="1">
      <alignment horizontal="left" vertical="top"/>
      <protection/>
    </xf>
    <xf numFmtId="0" fontId="4" fillId="33" borderId="39" xfId="42" applyFont="1" applyFill="1" applyBorder="1">
      <alignment/>
      <protection/>
    </xf>
    <xf numFmtId="184" fontId="6" fillId="33" borderId="10" xfId="42" applyNumberFormat="1" applyFont="1" applyFill="1" applyBorder="1" applyAlignment="1">
      <alignment horizontal="right" vertical="top"/>
      <protection/>
    </xf>
    <xf numFmtId="0" fontId="4" fillId="33" borderId="31" xfId="42" applyFont="1" applyFill="1" applyBorder="1">
      <alignment/>
      <protection/>
    </xf>
    <xf numFmtId="0" fontId="4" fillId="33" borderId="48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54" xfId="42" applyFont="1" applyFill="1" applyBorder="1" applyAlignment="1">
      <alignment horizontal="left" vertical="top" wrapText="1"/>
      <protection/>
    </xf>
    <xf numFmtId="179" fontId="6" fillId="33" borderId="48" xfId="42" applyNumberFormat="1" applyFont="1" applyFill="1" applyBorder="1" applyAlignment="1">
      <alignment horizontal="right" vertical="top"/>
      <protection/>
    </xf>
    <xf numFmtId="182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36" xfId="42" applyNumberFormat="1" applyFont="1" applyFill="1" applyBorder="1" applyAlignment="1">
      <alignment vertical="top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4" fontId="6" fillId="33" borderId="15" xfId="42" applyNumberFormat="1" applyFont="1" applyFill="1" applyBorder="1" applyAlignment="1">
      <alignment horizontal="right" vertical="top"/>
      <protection/>
    </xf>
    <xf numFmtId="0" fontId="4" fillId="33" borderId="54" xfId="42" applyFont="1" applyFill="1" applyBorder="1">
      <alignment/>
      <protection/>
    </xf>
    <xf numFmtId="180" fontId="6" fillId="33" borderId="10" xfId="42" applyNumberFormat="1" applyFont="1" applyFill="1" applyBorder="1" applyAlignment="1">
      <alignment horizontal="right" vertical="top"/>
      <protection/>
    </xf>
    <xf numFmtId="175" fontId="6" fillId="33" borderId="10" xfId="42" applyNumberFormat="1" applyFont="1" applyFill="1" applyBorder="1" applyAlignment="1">
      <alignment horizontal="right" vertical="top"/>
      <protection/>
    </xf>
    <xf numFmtId="182" fontId="6" fillId="33" borderId="54" xfId="42" applyNumberFormat="1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/>
      <protection/>
    </xf>
    <xf numFmtId="0" fontId="0" fillId="0" borderId="57" xfId="42" applyFont="1" applyBorder="1">
      <alignment/>
      <protection/>
    </xf>
    <xf numFmtId="0" fontId="0" fillId="0" borderId="57" xfId="42" applyFont="1" applyBorder="1" applyAlignment="1">
      <alignment wrapText="1"/>
      <protection/>
    </xf>
    <xf numFmtId="0" fontId="8" fillId="0" borderId="57" xfId="42" applyFont="1" applyBorder="1" applyAlignment="1">
      <alignment horizontal="left" vertical="top"/>
      <protection/>
    </xf>
    <xf numFmtId="4" fontId="0" fillId="0" borderId="57" xfId="42" applyNumberFormat="1" applyFont="1" applyBorder="1" applyAlignment="1">
      <alignment vertical="top"/>
      <protection/>
    </xf>
    <xf numFmtId="4" fontId="0" fillId="0" borderId="57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7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0" fontId="0" fillId="0" borderId="58" xfId="42" applyFont="1" applyFill="1" applyBorder="1">
      <alignment/>
      <protection/>
    </xf>
    <xf numFmtId="0" fontId="8" fillId="0" borderId="59" xfId="42" applyFont="1" applyFill="1" applyBorder="1" applyAlignment="1">
      <alignment horizontal="left" vertical="top" wrapText="1"/>
      <protection/>
    </xf>
    <xf numFmtId="0" fontId="9" fillId="0" borderId="31" xfId="42" applyFont="1" applyFill="1" applyBorder="1">
      <alignment/>
      <protection/>
    </xf>
    <xf numFmtId="4" fontId="9" fillId="0" borderId="47" xfId="42" applyNumberFormat="1" applyFont="1" applyFill="1" applyBorder="1" applyAlignment="1">
      <alignment vertical="top"/>
      <protection/>
    </xf>
    <xf numFmtId="0" fontId="3" fillId="0" borderId="45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8" fontId="7" fillId="0" borderId="45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177" fontId="8" fillId="0" borderId="47" xfId="42" applyNumberFormat="1" applyFont="1" applyFill="1" applyBorder="1" applyAlignment="1">
      <alignment horizontal="left" vertical="top"/>
      <protection/>
    </xf>
    <xf numFmtId="179" fontId="8" fillId="0" borderId="24" xfId="42" applyNumberFormat="1" applyFont="1" applyFill="1" applyBorder="1" applyAlignment="1">
      <alignment horizontal="right" vertical="top"/>
      <protection/>
    </xf>
    <xf numFmtId="184" fontId="7" fillId="0" borderId="38" xfId="42" applyNumberFormat="1" applyFont="1" applyFill="1" applyBorder="1" applyAlignment="1">
      <alignment horizontal="right" vertical="top"/>
      <protection/>
    </xf>
    <xf numFmtId="0" fontId="4" fillId="33" borderId="60" xfId="42" applyFont="1" applyFill="1" applyBorder="1">
      <alignment/>
      <protection/>
    </xf>
    <xf numFmtId="0" fontId="4" fillId="33" borderId="61" xfId="42" applyFont="1" applyFill="1" applyBorder="1">
      <alignment/>
      <protection/>
    </xf>
    <xf numFmtId="0" fontId="6" fillId="33" borderId="62" xfId="42" applyFont="1" applyFill="1" applyBorder="1" applyAlignment="1">
      <alignment horizontal="left" vertical="top" wrapText="1"/>
      <protection/>
    </xf>
    <xf numFmtId="178" fontId="6" fillId="33" borderId="60" xfId="42" applyNumberFormat="1" applyFont="1" applyFill="1" applyBorder="1" applyAlignment="1">
      <alignment horizontal="right" vertical="top"/>
      <protection/>
    </xf>
    <xf numFmtId="0" fontId="8" fillId="0" borderId="44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6" xfId="42" applyFont="1" applyFill="1" applyBorder="1" applyAlignment="1">
      <alignment horizontal="left" vertical="top" wrapText="1"/>
      <protection/>
    </xf>
    <xf numFmtId="183" fontId="7" fillId="0" borderId="15" xfId="42" applyNumberFormat="1" applyFont="1" applyFill="1" applyBorder="1" applyAlignment="1">
      <alignment horizontal="left" vertical="top"/>
      <protection/>
    </xf>
    <xf numFmtId="177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9" fontId="8" fillId="0" borderId="63" xfId="42" applyNumberFormat="1" applyFont="1" applyFill="1" applyBorder="1" applyAlignment="1">
      <alignment horizontal="right" vertical="top"/>
      <protection/>
    </xf>
    <xf numFmtId="4" fontId="9" fillId="0" borderId="64" xfId="42" applyNumberFormat="1" applyFont="1" applyFill="1" applyBorder="1" applyAlignment="1">
      <alignment vertical="top"/>
      <protection/>
    </xf>
    <xf numFmtId="0" fontId="9" fillId="0" borderId="65" xfId="42" applyFont="1" applyFill="1" applyBorder="1">
      <alignment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2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9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184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8" fontId="8" fillId="0" borderId="10" xfId="42" applyNumberFormat="1" applyFont="1" applyFill="1" applyBorder="1" applyAlignment="1">
      <alignment horizontal="right" vertical="top"/>
      <protection/>
    </xf>
    <xf numFmtId="180" fontId="8" fillId="0" borderId="24" xfId="42" applyNumberFormat="1" applyFont="1" applyFill="1" applyBorder="1" applyAlignment="1">
      <alignment horizontal="right" vertical="top"/>
      <protection/>
    </xf>
    <xf numFmtId="180" fontId="12" fillId="0" borderId="15" xfId="42" applyNumberFormat="1" applyFont="1" applyFill="1" applyBorder="1" applyAlignment="1">
      <alignment horizontal="right" vertical="top"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6" fontId="7" fillId="0" borderId="0" xfId="42" applyNumberFormat="1" applyFont="1" applyFill="1" applyBorder="1" applyAlignment="1">
      <alignment horizontal="left" vertical="top"/>
      <protection/>
    </xf>
    <xf numFmtId="183" fontId="7" fillId="0" borderId="66" xfId="42" applyNumberFormat="1" applyFont="1" applyFill="1" applyBorder="1" applyAlignment="1">
      <alignment horizontal="left" vertical="top"/>
      <protection/>
    </xf>
    <xf numFmtId="177" fontId="8" fillId="0" borderId="32" xfId="42" applyNumberFormat="1" applyFont="1" applyFill="1" applyBorder="1" applyAlignment="1">
      <alignment horizontal="left" vertical="top"/>
      <protection/>
    </xf>
    <xf numFmtId="0" fontId="0" fillId="0" borderId="67" xfId="42" applyFont="1" applyFill="1" applyBorder="1">
      <alignment/>
      <protection/>
    </xf>
    <xf numFmtId="0" fontId="0" fillId="0" borderId="58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59" xfId="42" applyFont="1" applyFill="1" applyBorder="1">
      <alignment/>
      <protection/>
    </xf>
    <xf numFmtId="184" fontId="8" fillId="34" borderId="24" xfId="42" applyNumberFormat="1" applyFont="1" applyFill="1" applyBorder="1" applyAlignment="1">
      <alignment horizontal="right" vertical="top"/>
      <protection/>
    </xf>
    <xf numFmtId="4" fontId="9" fillId="0" borderId="36" xfId="42" applyNumberFormat="1" applyFont="1" applyFill="1" applyBorder="1" applyAlignment="1">
      <alignment vertical="top"/>
      <protection/>
    </xf>
    <xf numFmtId="184" fontId="10" fillId="34" borderId="22" xfId="42" applyNumberFormat="1" applyFont="1" applyFill="1" applyBorder="1" applyAlignment="1">
      <alignment horizontal="right" vertical="top"/>
      <protection/>
    </xf>
    <xf numFmtId="0" fontId="0" fillId="0" borderId="68" xfId="42" applyFont="1" applyFill="1" applyBorder="1">
      <alignment/>
      <protection/>
    </xf>
    <xf numFmtId="180" fontId="12" fillId="0" borderId="37" xfId="42" applyNumberFormat="1" applyFont="1" applyFill="1" applyBorder="1" applyAlignment="1">
      <alignment horizontal="right" vertical="top"/>
      <protection/>
    </xf>
    <xf numFmtId="0" fontId="9" fillId="0" borderId="27" xfId="42" applyFont="1" applyFill="1" applyBorder="1">
      <alignment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0" fontId="9" fillId="0" borderId="0" xfId="42" applyFont="1" applyFill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75" fontId="8" fillId="0" borderId="46" xfId="42" applyNumberFormat="1" applyFont="1" applyFill="1" applyBorder="1" applyAlignment="1">
      <alignment horizontal="right" vertical="top"/>
      <protection/>
    </xf>
    <xf numFmtId="0" fontId="0" fillId="0" borderId="44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175" fontId="13" fillId="0" borderId="46" xfId="42" applyNumberFormat="1" applyFont="1" applyFill="1" applyBorder="1" applyAlignment="1">
      <alignment horizontal="right" vertical="top"/>
      <protection/>
    </xf>
    <xf numFmtId="179" fontId="8" fillId="35" borderId="24" xfId="42" applyNumberFormat="1" applyFont="1" applyFill="1" applyBorder="1" applyAlignment="1">
      <alignment horizontal="right" vertical="top"/>
      <protection/>
    </xf>
    <xf numFmtId="0" fontId="0" fillId="0" borderId="67" xfId="42" applyFont="1" applyFill="1" applyBorder="1">
      <alignment/>
      <protection/>
    </xf>
    <xf numFmtId="178" fontId="6" fillId="33" borderId="22" xfId="42" applyNumberFormat="1" applyFont="1" applyFill="1" applyBorder="1" applyAlignment="1">
      <alignment horizontal="right" vertical="top"/>
      <protection/>
    </xf>
    <xf numFmtId="0" fontId="8" fillId="0" borderId="67" xfId="42" applyFont="1" applyFill="1" applyBorder="1" applyAlignment="1">
      <alignment horizontal="left" vertical="top" wrapText="1"/>
      <protection/>
    </xf>
    <xf numFmtId="177" fontId="8" fillId="0" borderId="36" xfId="42" applyNumberFormat="1" applyFont="1" applyFill="1" applyBorder="1" applyAlignment="1">
      <alignment horizontal="left" vertical="top"/>
      <protection/>
    </xf>
    <xf numFmtId="184" fontId="7" fillId="0" borderId="1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0" fillId="0" borderId="47" xfId="42" applyNumberFormat="1" applyFont="1" applyFill="1" applyBorder="1" applyAlignment="1">
      <alignment vertical="top"/>
      <protection/>
    </xf>
    <xf numFmtId="4" fontId="0" fillId="0" borderId="44" xfId="42" applyNumberFormat="1" applyFont="1" applyFill="1" applyBorder="1" applyAlignment="1">
      <alignment vertical="top"/>
      <protection/>
    </xf>
    <xf numFmtId="4" fontId="4" fillId="0" borderId="49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4" fillId="0" borderId="0" xfId="42" applyFont="1" applyBorder="1" applyAlignment="1">
      <alignment horizontal="left"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5" fontId="12" fillId="0" borderId="46" xfId="42" applyNumberFormat="1" applyFont="1" applyFill="1" applyBorder="1" applyAlignment="1">
      <alignment horizontal="right" vertical="top"/>
      <protection/>
    </xf>
    <xf numFmtId="179" fontId="12" fillId="0" borderId="13" xfId="42" applyNumberFormat="1" applyFont="1" applyFill="1" applyBorder="1" applyAlignment="1">
      <alignment horizontal="right" vertical="top"/>
      <protection/>
    </xf>
    <xf numFmtId="177" fontId="8" fillId="0" borderId="67" xfId="42" applyNumberFormat="1" applyFont="1" applyFill="1" applyBorder="1" applyAlignment="1">
      <alignment horizontal="left" vertical="top"/>
      <protection/>
    </xf>
    <xf numFmtId="179" fontId="12" fillId="0" borderId="69" xfId="42" applyNumberFormat="1" applyFont="1" applyFill="1" applyBorder="1" applyAlignment="1">
      <alignment horizontal="right" vertical="top"/>
      <protection/>
    </xf>
    <xf numFmtId="4" fontId="9" fillId="0" borderId="0" xfId="42" applyNumberFormat="1" applyFont="1" applyFill="1" applyBorder="1">
      <alignment/>
      <protection/>
    </xf>
    <xf numFmtId="175" fontId="12" fillId="0" borderId="48" xfId="42" applyNumberFormat="1" applyFont="1" applyFill="1" applyBorder="1" applyAlignment="1">
      <alignment horizontal="right" vertical="top"/>
      <protection/>
    </xf>
    <xf numFmtId="0" fontId="8" fillId="0" borderId="40" xfId="42" applyFont="1" applyFill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8" fillId="0" borderId="22" xfId="42" applyFont="1" applyFill="1" applyBorder="1" applyAlignment="1">
      <alignment horizontal="left" vertical="top" wrapText="1"/>
      <protection/>
    </xf>
    <xf numFmtId="180" fontId="8" fillId="0" borderId="10" xfId="42" applyNumberFormat="1" applyFont="1" applyFill="1" applyBorder="1" applyAlignment="1">
      <alignment horizontal="right" vertical="top"/>
      <protection/>
    </xf>
    <xf numFmtId="179" fontId="0" fillId="0" borderId="0" xfId="42" applyNumberFormat="1" applyFont="1" applyFill="1">
      <alignment/>
      <protection/>
    </xf>
    <xf numFmtId="179" fontId="0" fillId="0" borderId="0" xfId="42" applyNumberFormat="1" applyFont="1" applyFill="1">
      <alignment/>
      <protection/>
    </xf>
    <xf numFmtId="174" fontId="6" fillId="33" borderId="70" xfId="42" applyNumberFormat="1" applyFont="1" applyFill="1" applyBorder="1" applyAlignment="1">
      <alignment horizontal="left"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0" fontId="8" fillId="0" borderId="11" xfId="42" applyFont="1" applyFill="1" applyBorder="1" applyAlignment="1">
      <alignment horizontal="left" vertical="top" wrapText="1"/>
      <protection/>
    </xf>
    <xf numFmtId="184" fontId="8" fillId="0" borderId="71" xfId="42" applyNumberFormat="1" applyFont="1" applyFill="1" applyBorder="1" applyAlignment="1">
      <alignment horizontal="right" vertical="top"/>
      <protection/>
    </xf>
    <xf numFmtId="175" fontId="8" fillId="0" borderId="22" xfId="42" applyNumberFormat="1" applyFont="1" applyFill="1" applyBorder="1" applyAlignment="1">
      <alignment horizontal="right" vertical="top"/>
      <protection/>
    </xf>
    <xf numFmtId="178" fontId="0" fillId="0" borderId="0" xfId="42" applyNumberFormat="1" applyFont="1" applyFill="1">
      <alignment/>
      <protection/>
    </xf>
    <xf numFmtId="180" fontId="0" fillId="0" borderId="0" xfId="42" applyNumberFormat="1" applyFont="1" applyFill="1">
      <alignment/>
      <protection/>
    </xf>
    <xf numFmtId="177" fontId="8" fillId="0" borderId="16" xfId="42" applyNumberFormat="1" applyFont="1" applyFill="1" applyBorder="1" applyAlignment="1">
      <alignment horizontal="left" vertical="top"/>
      <protection/>
    </xf>
    <xf numFmtId="0" fontId="0" fillId="0" borderId="72" xfId="42" applyFont="1" applyFill="1" applyBorder="1">
      <alignment/>
      <protection/>
    </xf>
    <xf numFmtId="178" fontId="0" fillId="0" borderId="0" xfId="42" applyNumberFormat="1" applyFont="1" applyFill="1">
      <alignment/>
      <protection/>
    </xf>
    <xf numFmtId="184" fontId="0" fillId="0" borderId="0" xfId="42" applyNumberFormat="1" applyFont="1" applyFill="1">
      <alignment/>
      <protection/>
    </xf>
    <xf numFmtId="0" fontId="0" fillId="0" borderId="73" xfId="42" applyFont="1" applyFill="1" applyBorder="1">
      <alignment/>
      <protection/>
    </xf>
    <xf numFmtId="0" fontId="8" fillId="0" borderId="74" xfId="42" applyFont="1" applyFill="1" applyBorder="1" applyAlignment="1">
      <alignment horizontal="left" vertical="top" wrapText="1"/>
      <protection/>
    </xf>
    <xf numFmtId="179" fontId="8" fillId="0" borderId="69" xfId="42" applyNumberFormat="1" applyFont="1" applyFill="1" applyBorder="1" applyAlignment="1">
      <alignment horizontal="right" vertical="top"/>
      <protection/>
    </xf>
    <xf numFmtId="0" fontId="0" fillId="0" borderId="67" xfId="42" applyFont="1" applyFill="1" applyBorder="1">
      <alignment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0" borderId="25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0" fillId="0" borderId="24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0" borderId="65" xfId="42" applyFont="1" applyFill="1" applyBorder="1">
      <alignment/>
      <protection/>
    </xf>
    <xf numFmtId="0" fontId="8" fillId="0" borderId="75" xfId="42" applyFont="1" applyFill="1" applyBorder="1" applyAlignment="1">
      <alignment horizontal="left" vertical="top" wrapText="1"/>
      <protection/>
    </xf>
    <xf numFmtId="0" fontId="8" fillId="0" borderId="45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179" fontId="9" fillId="0" borderId="0" xfId="42" applyNumberFormat="1" applyFont="1" applyFill="1">
      <alignment/>
      <protection/>
    </xf>
    <xf numFmtId="4" fontId="3" fillId="0" borderId="0" xfId="42" applyNumberFormat="1" applyFont="1" applyAlignment="1">
      <alignment vertical="top"/>
      <protection/>
    </xf>
    <xf numFmtId="175" fontId="8" fillId="0" borderId="75" xfId="42" applyNumberFormat="1" applyFont="1" applyFill="1" applyBorder="1" applyAlignment="1">
      <alignment horizontal="right" vertical="top"/>
      <protection/>
    </xf>
    <xf numFmtId="182" fontId="16" fillId="33" borderId="28" xfId="42" applyNumberFormat="1" applyFont="1" applyFill="1" applyBorder="1" applyAlignment="1">
      <alignment horizontal="left" vertical="top"/>
      <protection/>
    </xf>
    <xf numFmtId="0" fontId="16" fillId="33" borderId="28" xfId="42" applyFont="1" applyFill="1" applyBorder="1" applyAlignment="1">
      <alignment horizontal="left" vertical="top" wrapText="1"/>
      <protection/>
    </xf>
    <xf numFmtId="178" fontId="16" fillId="33" borderId="10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9" fontId="8" fillId="0" borderId="46" xfId="42" applyNumberFormat="1" applyFont="1" applyFill="1" applyBorder="1" applyAlignment="1">
      <alignment horizontal="right" vertical="top"/>
      <protection/>
    </xf>
    <xf numFmtId="184" fontId="7" fillId="0" borderId="48" xfId="42" applyNumberFormat="1" applyFont="1" applyFill="1" applyBorder="1" applyAlignment="1">
      <alignment horizontal="right" vertical="top"/>
      <protection/>
    </xf>
    <xf numFmtId="0" fontId="0" fillId="0" borderId="44" xfId="42" applyFont="1" applyFill="1" applyBorder="1">
      <alignment/>
      <protection/>
    </xf>
    <xf numFmtId="4" fontId="4" fillId="0" borderId="57" xfId="42" applyNumberFormat="1" applyFont="1" applyFill="1" applyBorder="1" applyAlignment="1">
      <alignment horizontal="center" vertical="top"/>
      <protection/>
    </xf>
    <xf numFmtId="182" fontId="16" fillId="33" borderId="54" xfId="42" applyNumberFormat="1" applyFont="1" applyFill="1" applyBorder="1" applyAlignment="1">
      <alignment horizontal="left" vertical="top"/>
      <protection/>
    </xf>
    <xf numFmtId="184" fontId="16" fillId="33" borderId="10" xfId="42" applyNumberFormat="1" applyFont="1" applyFill="1" applyBorder="1" applyAlignment="1">
      <alignment horizontal="right" vertical="top"/>
      <protection/>
    </xf>
    <xf numFmtId="4" fontId="56" fillId="0" borderId="0" xfId="42" applyNumberFormat="1" applyFont="1" applyFill="1">
      <alignment/>
      <protection/>
    </xf>
    <xf numFmtId="0" fontId="12" fillId="0" borderId="3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4" fontId="9" fillId="0" borderId="65" xfId="42" applyNumberFormat="1" applyFont="1" applyFill="1" applyBorder="1" applyAlignment="1">
      <alignment vertical="top"/>
      <protection/>
    </xf>
    <xf numFmtId="178" fontId="9" fillId="0" borderId="0" xfId="42" applyNumberFormat="1" applyFont="1" applyFill="1">
      <alignment/>
      <protection/>
    </xf>
    <xf numFmtId="4" fontId="56" fillId="0" borderId="31" xfId="42" applyNumberFormat="1" applyFont="1" applyFill="1" applyBorder="1" applyAlignment="1">
      <alignment vertical="top"/>
      <protection/>
    </xf>
    <xf numFmtId="4" fontId="56" fillId="0" borderId="22" xfId="42" applyNumberFormat="1" applyFont="1" applyFill="1" applyBorder="1" applyAlignment="1">
      <alignment vertical="top"/>
      <protection/>
    </xf>
    <xf numFmtId="4" fontId="56" fillId="0" borderId="24" xfId="42" applyNumberFormat="1" applyFont="1" applyFill="1" applyBorder="1" applyAlignment="1">
      <alignment vertical="top"/>
      <protection/>
    </xf>
    <xf numFmtId="4" fontId="56" fillId="0" borderId="0" xfId="42" applyNumberFormat="1" applyFont="1" applyFill="1" applyBorder="1" applyAlignment="1">
      <alignment vertical="top"/>
      <protection/>
    </xf>
    <xf numFmtId="4" fontId="56" fillId="0" borderId="73" xfId="42" applyNumberFormat="1" applyFont="1" applyFill="1" applyBorder="1" applyAlignment="1">
      <alignment vertical="top"/>
      <protection/>
    </xf>
    <xf numFmtId="4" fontId="56" fillId="0" borderId="27" xfId="42" applyNumberFormat="1" applyFont="1" applyFill="1" applyBorder="1" applyAlignment="1">
      <alignment vertical="top"/>
      <protection/>
    </xf>
    <xf numFmtId="4" fontId="56" fillId="0" borderId="0" xfId="42" applyNumberFormat="1" applyFont="1" applyFill="1" applyAlignment="1">
      <alignment vertical="top"/>
      <protection/>
    </xf>
    <xf numFmtId="4" fontId="56" fillId="0" borderId="0" xfId="42" applyNumberFormat="1" applyFont="1" applyAlignment="1">
      <alignment vertical="top"/>
      <protection/>
    </xf>
    <xf numFmtId="4" fontId="0" fillId="0" borderId="57" xfId="42" applyNumberFormat="1" applyFont="1" applyBorder="1" applyAlignment="1">
      <alignment vertical="top"/>
      <protection/>
    </xf>
    <xf numFmtId="0" fontId="11" fillId="0" borderId="73" xfId="0" applyFont="1" applyBorder="1" applyAlignment="1">
      <alignment vertical="top" wrapText="1"/>
    </xf>
    <xf numFmtId="0" fontId="11" fillId="0" borderId="47" xfId="0" applyFont="1" applyBorder="1" applyAlignment="1">
      <alignment vertical="top" wrapText="1"/>
    </xf>
    <xf numFmtId="180" fontId="8" fillId="0" borderId="22" xfId="42" applyNumberFormat="1" applyFont="1" applyFill="1" applyBorder="1" applyAlignment="1">
      <alignment horizontal="right" vertical="top"/>
      <protection/>
    </xf>
    <xf numFmtId="0" fontId="1" fillId="0" borderId="57" xfId="42" applyFont="1" applyFill="1" applyBorder="1" applyAlignment="1">
      <alignment horizontal="left" vertical="top"/>
      <protection/>
    </xf>
    <xf numFmtId="185" fontId="1" fillId="0" borderId="57" xfId="42" applyNumberFormat="1" applyFont="1" applyFill="1" applyBorder="1" applyAlignment="1">
      <alignment horizontal="left" vertical="top"/>
      <protection/>
    </xf>
    <xf numFmtId="0" fontId="0" fillId="0" borderId="57" xfId="42" applyFont="1" applyFill="1" applyBorder="1">
      <alignment/>
      <protection/>
    </xf>
    <xf numFmtId="0" fontId="0" fillId="0" borderId="57" xfId="42" applyFont="1" applyFill="1" applyBorder="1" applyAlignment="1">
      <alignment wrapText="1"/>
      <protection/>
    </xf>
    <xf numFmtId="4" fontId="56" fillId="0" borderId="57" xfId="42" applyNumberFormat="1" applyFont="1" applyFill="1" applyBorder="1" applyAlignment="1">
      <alignment vertical="top"/>
      <protection/>
    </xf>
    <xf numFmtId="4" fontId="0" fillId="0" borderId="57" xfId="42" applyNumberFormat="1" applyFont="1" applyFill="1" applyBorder="1" applyAlignment="1">
      <alignment vertical="top"/>
      <protection/>
    </xf>
    <xf numFmtId="182" fontId="6" fillId="33" borderId="62" xfId="42" applyNumberFormat="1" applyFont="1" applyFill="1" applyBorder="1" applyAlignment="1">
      <alignment horizontal="left" vertical="top"/>
      <protection/>
    </xf>
    <xf numFmtId="184" fontId="17" fillId="0" borderId="11" xfId="42" applyNumberFormat="1" applyFont="1" applyFill="1" applyBorder="1" applyAlignment="1">
      <alignment horizontal="right" vertical="top"/>
      <protection/>
    </xf>
    <xf numFmtId="179" fontId="12" fillId="0" borderId="15" xfId="42" applyNumberFormat="1" applyFont="1" applyFill="1" applyBorder="1" applyAlignment="1">
      <alignment horizontal="right" vertical="top"/>
      <protection/>
    </xf>
    <xf numFmtId="178" fontId="17" fillId="0" borderId="11" xfId="42" applyNumberFormat="1" applyFont="1" applyFill="1" applyBorder="1" applyAlignment="1">
      <alignment horizontal="right" vertical="top"/>
      <protection/>
    </xf>
    <xf numFmtId="192" fontId="9" fillId="0" borderId="36" xfId="52" applyNumberFormat="1" applyFont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47" xfId="42" applyFont="1" applyFill="1" applyBorder="1">
      <alignment/>
      <protection/>
    </xf>
    <xf numFmtId="178" fontId="16" fillId="33" borderId="22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horizontal="center" vertical="top"/>
      <protection/>
    </xf>
    <xf numFmtId="0" fontId="0" fillId="0" borderId="47" xfId="42" applyFont="1" applyFill="1" applyBorder="1">
      <alignment/>
      <protection/>
    </xf>
    <xf numFmtId="179" fontId="17" fillId="0" borderId="11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31" xfId="42" applyNumberFormat="1" applyFont="1" applyFill="1" applyBorder="1" applyAlignment="1">
      <alignment vertical="top"/>
      <protection/>
    </xf>
    <xf numFmtId="180" fontId="12" fillId="0" borderId="15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80" fontId="17" fillId="0" borderId="11" xfId="42" applyNumberFormat="1" applyFont="1" applyFill="1" applyBorder="1" applyAlignment="1">
      <alignment horizontal="right" vertical="top"/>
      <protection/>
    </xf>
    <xf numFmtId="180" fontId="17" fillId="0" borderId="15" xfId="42" applyNumberFormat="1" applyFont="1" applyFill="1" applyBorder="1" applyAlignment="1">
      <alignment horizontal="right" vertical="top"/>
      <protection/>
    </xf>
    <xf numFmtId="184" fontId="12" fillId="0" borderId="71" xfId="42" applyNumberFormat="1" applyFont="1" applyFill="1" applyBorder="1" applyAlignment="1">
      <alignment horizontal="right" vertical="top"/>
      <protection/>
    </xf>
    <xf numFmtId="4" fontId="0" fillId="0" borderId="67" xfId="42" applyNumberFormat="1" applyFont="1" applyFill="1" applyBorder="1" applyAlignment="1">
      <alignment vertical="top"/>
      <protection/>
    </xf>
    <xf numFmtId="184" fontId="17" fillId="0" borderId="13" xfId="42" applyNumberFormat="1" applyFont="1" applyFill="1" applyBorder="1" applyAlignment="1">
      <alignment horizontal="right" vertical="top"/>
      <protection/>
    </xf>
    <xf numFmtId="184" fontId="17" fillId="0" borderId="15" xfId="42" applyNumberFormat="1" applyFont="1" applyFill="1" applyBorder="1" applyAlignment="1">
      <alignment horizontal="right" vertical="top"/>
      <protection/>
    </xf>
    <xf numFmtId="179" fontId="17" fillId="0" borderId="15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vertical="top"/>
      <protection/>
    </xf>
    <xf numFmtId="179" fontId="16" fillId="33" borderId="48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4" fontId="0" fillId="33" borderId="31" xfId="42" applyNumberFormat="1" applyFont="1" applyFill="1" applyBorder="1" applyAlignment="1">
      <alignment vertical="top"/>
      <protection/>
    </xf>
    <xf numFmtId="179" fontId="17" fillId="0" borderId="13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vertical="top"/>
      <protection/>
    </xf>
    <xf numFmtId="184" fontId="17" fillId="0" borderId="48" xfId="42" applyNumberFormat="1" applyFont="1" applyFill="1" applyBorder="1" applyAlignment="1">
      <alignment horizontal="right" vertical="top"/>
      <protection/>
    </xf>
    <xf numFmtId="4" fontId="0" fillId="0" borderId="73" xfId="42" applyNumberFormat="1" applyFont="1" applyFill="1" applyBorder="1" applyAlignment="1">
      <alignment vertical="top"/>
      <protection/>
    </xf>
    <xf numFmtId="178" fontId="17" fillId="0" borderId="15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180" fontId="17" fillId="0" borderId="13" xfId="42" applyNumberFormat="1" applyFont="1" applyFill="1" applyBorder="1" applyAlignment="1">
      <alignment horizontal="right" vertical="top"/>
      <protection/>
    </xf>
    <xf numFmtId="180" fontId="12" fillId="0" borderId="19" xfId="42" applyNumberFormat="1" applyFont="1" applyFill="1" applyBorder="1" applyAlignment="1">
      <alignment horizontal="right" vertical="top"/>
      <protection/>
    </xf>
    <xf numFmtId="178" fontId="16" fillId="33" borderId="60" xfId="42" applyNumberFormat="1" applyFont="1" applyFill="1" applyBorder="1" applyAlignment="1">
      <alignment horizontal="right" vertical="top"/>
      <protection/>
    </xf>
    <xf numFmtId="179" fontId="12" fillId="0" borderId="10" xfId="42" applyNumberFormat="1" applyFont="1" applyFill="1" applyBorder="1" applyAlignment="1">
      <alignment horizontal="right" vertical="top"/>
      <protection/>
    </xf>
    <xf numFmtId="184" fontId="17" fillId="0" borderId="10" xfId="42" applyNumberFormat="1" applyFont="1" applyFill="1" applyBorder="1" applyAlignment="1">
      <alignment horizontal="right" vertical="top"/>
      <protection/>
    </xf>
    <xf numFmtId="184" fontId="12" fillId="0" borderId="24" xfId="42" applyNumberFormat="1" applyFont="1" applyFill="1" applyBorder="1" applyAlignment="1">
      <alignment horizontal="right" vertical="top"/>
      <protection/>
    </xf>
    <xf numFmtId="183" fontId="7" fillId="0" borderId="47" xfId="42" applyNumberFormat="1" applyFont="1" applyFill="1" applyBorder="1" applyAlignment="1">
      <alignment horizontal="left" vertical="top"/>
      <protection/>
    </xf>
    <xf numFmtId="180" fontId="8" fillId="0" borderId="0" xfId="42" applyNumberFormat="1" applyFont="1" applyFill="1" applyBorder="1" applyAlignment="1">
      <alignment horizontal="right" vertical="top"/>
      <protection/>
    </xf>
    <xf numFmtId="4" fontId="0" fillId="0" borderId="45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11" fillId="0" borderId="67" xfId="0" applyFont="1" applyBorder="1" applyAlignment="1">
      <alignment vertical="top" wrapText="1"/>
    </xf>
    <xf numFmtId="0" fontId="0" fillId="0" borderId="45" xfId="42" applyFont="1" applyFill="1" applyBorder="1">
      <alignment/>
      <protection/>
    </xf>
    <xf numFmtId="177" fontId="8" fillId="0" borderId="76" xfId="42" applyNumberFormat="1" applyFont="1" applyFill="1" applyBorder="1" applyAlignment="1">
      <alignment horizontal="left" vertical="top"/>
      <protection/>
    </xf>
    <xf numFmtId="0" fontId="0" fillId="0" borderId="17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0" fontId="11" fillId="0" borderId="33" xfId="0" applyFont="1" applyBorder="1" applyAlignment="1">
      <alignment vertical="top" wrapText="1"/>
    </xf>
    <xf numFmtId="0" fontId="0" fillId="0" borderId="68" xfId="42" applyFont="1" applyFill="1" applyBorder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78" fontId="7" fillId="0" borderId="24" xfId="42" applyNumberFormat="1" applyFont="1" applyFill="1" applyBorder="1" applyAlignment="1">
      <alignment horizontal="right" vertical="top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8" fillId="0" borderId="37" xfId="42" applyFont="1" applyFill="1" applyBorder="1" applyAlignment="1">
      <alignment horizontal="left" vertical="top" wrapText="1"/>
      <protection/>
    </xf>
    <xf numFmtId="4" fontId="9" fillId="0" borderId="77" xfId="42" applyNumberFormat="1" applyFont="1" applyFill="1" applyBorder="1" applyAlignment="1">
      <alignment vertical="top"/>
      <protection/>
    </xf>
    <xf numFmtId="177" fontId="8" fillId="0" borderId="33" xfId="42" applyNumberFormat="1" applyFont="1" applyFill="1" applyBorder="1" applyAlignment="1">
      <alignment horizontal="left" vertical="top"/>
      <protection/>
    </xf>
    <xf numFmtId="0" fontId="9" fillId="0" borderId="47" xfId="0" applyFont="1" applyBorder="1" applyAlignment="1">
      <alignment vertical="top" wrapText="1"/>
    </xf>
    <xf numFmtId="4" fontId="3" fillId="35" borderId="22" xfId="42" applyNumberFormat="1" applyFont="1" applyFill="1" applyBorder="1" applyAlignment="1">
      <alignment horizontal="center" vertical="top"/>
      <protection/>
    </xf>
    <xf numFmtId="0" fontId="9" fillId="0" borderId="43" xfId="42" applyFont="1" applyFill="1" applyBorder="1">
      <alignment/>
      <protection/>
    </xf>
    <xf numFmtId="0" fontId="8" fillId="0" borderId="78" xfId="42" applyFont="1" applyFill="1" applyBorder="1" applyAlignment="1">
      <alignment horizontal="left" vertical="top" wrapText="1"/>
      <protection/>
    </xf>
    <xf numFmtId="0" fontId="11" fillId="0" borderId="36" xfId="0" applyFont="1" applyBorder="1" applyAlignment="1">
      <alignment vertical="top" wrapText="1"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0" fontId="0" fillId="0" borderId="67" xfId="42" applyFont="1" applyFill="1" applyBorder="1">
      <alignment/>
      <protection/>
    </xf>
    <xf numFmtId="0" fontId="0" fillId="0" borderId="73" xfId="42" applyFont="1" applyFill="1" applyBorder="1">
      <alignment/>
      <protection/>
    </xf>
    <xf numFmtId="0" fontId="8" fillId="0" borderId="73" xfId="42" applyFont="1" applyFill="1" applyBorder="1" applyAlignment="1">
      <alignment horizontal="left" vertical="top" wrapText="1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186" fontId="8" fillId="0" borderId="37" xfId="42" applyNumberFormat="1" applyFont="1" applyFill="1" applyBorder="1" applyAlignment="1">
      <alignment horizontal="right" vertical="top"/>
      <protection/>
    </xf>
    <xf numFmtId="175" fontId="12" fillId="0" borderId="39" xfId="42" applyNumberFormat="1" applyFont="1" applyFill="1" applyBorder="1" applyAlignment="1">
      <alignment horizontal="right" vertical="top"/>
      <protection/>
    </xf>
    <xf numFmtId="0" fontId="9" fillId="0" borderId="47" xfId="42" applyFont="1" applyBorder="1" applyAlignment="1">
      <alignment vertical="top" wrapText="1"/>
      <protection/>
    </xf>
    <xf numFmtId="184" fontId="10" fillId="0" borderId="24" xfId="42" applyNumberFormat="1" applyFont="1" applyFill="1" applyBorder="1" applyAlignment="1">
      <alignment horizontal="right" vertical="top"/>
      <protection/>
    </xf>
    <xf numFmtId="0" fontId="10" fillId="0" borderId="23" xfId="42" applyFont="1" applyFill="1" applyBorder="1" applyAlignment="1">
      <alignment horizontal="left" vertical="top" wrapText="1"/>
      <protection/>
    </xf>
    <xf numFmtId="0" fontId="8" fillId="0" borderId="23" xfId="42" applyFont="1" applyFill="1" applyBorder="1" applyAlignment="1">
      <alignment horizontal="left" vertical="top" wrapText="1"/>
      <protection/>
    </xf>
    <xf numFmtId="180" fontId="8" fillId="0" borderId="17" xfId="42" applyNumberFormat="1" applyFont="1" applyFill="1" applyBorder="1" applyAlignment="1">
      <alignment horizontal="right" vertical="top"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179" fontId="8" fillId="0" borderId="75" xfId="42" applyNumberFormat="1" applyFont="1" applyFill="1" applyBorder="1" applyAlignment="1">
      <alignment horizontal="right" vertical="top"/>
      <protection/>
    </xf>
    <xf numFmtId="0" fontId="9" fillId="0" borderId="12" xfId="42" applyFont="1" applyFill="1" applyBorder="1">
      <alignment/>
      <protection/>
    </xf>
    <xf numFmtId="177" fontId="10" fillId="0" borderId="12" xfId="42" applyNumberFormat="1" applyFont="1" applyFill="1" applyBorder="1" applyAlignment="1">
      <alignment horizontal="left" vertical="top"/>
      <protection/>
    </xf>
    <xf numFmtId="4" fontId="4" fillId="0" borderId="24" xfId="42" applyNumberFormat="1" applyFont="1" applyFill="1" applyBorder="1" applyAlignment="1">
      <alignment horizontal="center" vertical="top"/>
      <protection/>
    </xf>
    <xf numFmtId="4" fontId="4" fillId="35" borderId="24" xfId="42" applyNumberFormat="1" applyFont="1" applyFill="1" applyBorder="1" applyAlignment="1">
      <alignment horizontal="center" vertical="top"/>
      <protection/>
    </xf>
    <xf numFmtId="179" fontId="10" fillId="0" borderId="15" xfId="42" applyNumberFormat="1" applyFont="1" applyFill="1" applyBorder="1" applyAlignment="1">
      <alignment horizontal="right" vertical="top"/>
      <protection/>
    </xf>
    <xf numFmtId="4" fontId="4" fillId="35" borderId="22" xfId="42" applyNumberFormat="1" applyFont="1" applyFill="1" applyBorder="1" applyAlignment="1">
      <alignment horizontal="center" vertical="top"/>
      <protection/>
    </xf>
    <xf numFmtId="0" fontId="0" fillId="0" borderId="73" xfId="42" applyFont="1" applyFill="1" applyBorder="1">
      <alignment/>
      <protection/>
    </xf>
    <xf numFmtId="179" fontId="12" fillId="0" borderId="75" xfId="42" applyNumberFormat="1" applyFont="1" applyFill="1" applyBorder="1" applyAlignment="1">
      <alignment horizontal="right" vertical="top"/>
      <protection/>
    </xf>
    <xf numFmtId="4" fontId="9" fillId="0" borderId="44" xfId="42" applyNumberFormat="1" applyFont="1" applyFill="1" applyBorder="1" applyAlignment="1">
      <alignment vertical="top"/>
      <protection/>
    </xf>
    <xf numFmtId="4" fontId="0" fillId="36" borderId="24" xfId="42" applyNumberFormat="1" applyFont="1" applyFill="1" applyBorder="1" applyAlignment="1">
      <alignment horizontal="center"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184" fontId="8" fillId="0" borderId="79" xfId="42" applyNumberFormat="1" applyFont="1" applyFill="1" applyBorder="1" applyAlignment="1">
      <alignment horizontal="right" vertical="top"/>
      <protection/>
    </xf>
    <xf numFmtId="4" fontId="0" fillId="0" borderId="80" xfId="42" applyNumberFormat="1" applyFont="1" applyFill="1" applyBorder="1" applyAlignment="1">
      <alignment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0" fontId="8" fillId="0" borderId="81" xfId="42" applyFont="1" applyFill="1" applyBorder="1" applyAlignment="1">
      <alignment horizontal="left" vertical="top" wrapText="1"/>
      <protection/>
    </xf>
    <xf numFmtId="175" fontId="8" fillId="0" borderId="69" xfId="42" applyNumberFormat="1" applyFont="1" applyFill="1" applyBorder="1" applyAlignment="1">
      <alignment horizontal="right" vertical="top"/>
      <protection/>
    </xf>
    <xf numFmtId="0" fontId="8" fillId="0" borderId="33" xfId="42" applyFont="1" applyFill="1" applyBorder="1" applyAlignment="1">
      <alignment horizontal="left" vertical="top" wrapText="1"/>
      <protection/>
    </xf>
    <xf numFmtId="180" fontId="8" fillId="0" borderId="69" xfId="42" applyNumberFormat="1" applyFont="1" applyFill="1" applyBorder="1" applyAlignment="1">
      <alignment horizontal="right" vertical="top"/>
      <protection/>
    </xf>
    <xf numFmtId="179" fontId="8" fillId="0" borderId="73" xfId="42" applyNumberFormat="1" applyFont="1" applyFill="1" applyBorder="1" applyAlignment="1">
      <alignment horizontal="right" vertical="top"/>
      <protection/>
    </xf>
    <xf numFmtId="177" fontId="8" fillId="0" borderId="82" xfId="42" applyNumberFormat="1" applyFont="1" applyFill="1" applyBorder="1" applyAlignment="1">
      <alignment horizontal="left" vertical="top"/>
      <protection/>
    </xf>
    <xf numFmtId="0" fontId="8" fillId="0" borderId="68" xfId="42" applyFont="1" applyFill="1" applyBorder="1" applyAlignment="1">
      <alignment horizontal="left" vertical="top" wrapText="1"/>
      <protection/>
    </xf>
    <xf numFmtId="184" fontId="7" fillId="0" borderId="24" xfId="42" applyNumberFormat="1" applyFont="1" applyFill="1" applyBorder="1" applyAlignment="1">
      <alignment horizontal="right" vertical="top"/>
      <protection/>
    </xf>
    <xf numFmtId="0" fontId="0" fillId="0" borderId="55" xfId="42" applyFont="1" applyFill="1" applyBorder="1">
      <alignment/>
      <protection/>
    </xf>
    <xf numFmtId="182" fontId="16" fillId="33" borderId="83" xfId="42" applyNumberFormat="1" applyFont="1" applyFill="1" applyBorder="1" applyAlignment="1">
      <alignment horizontal="left" vertical="top"/>
      <protection/>
    </xf>
    <xf numFmtId="0" fontId="16" fillId="33" borderId="62" xfId="42" applyFont="1" applyFill="1" applyBorder="1" applyAlignment="1">
      <alignment horizontal="left" vertical="top" wrapText="1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7" fillId="0" borderId="28" xfId="42" applyFont="1" applyFill="1" applyBorder="1" applyAlignment="1">
      <alignment horizontal="left" vertical="top" wrapText="1"/>
      <protection/>
    </xf>
    <xf numFmtId="178" fontId="17" fillId="0" borderId="48" xfId="42" applyNumberFormat="1" applyFont="1" applyFill="1" applyBorder="1" applyAlignment="1">
      <alignment horizontal="right" vertical="top"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0" fontId="12" fillId="0" borderId="30" xfId="42" applyFont="1" applyFill="1" applyBorder="1" applyAlignment="1">
      <alignment horizontal="left" vertical="top" wrapText="1"/>
      <protection/>
    </xf>
    <xf numFmtId="177" fontId="12" fillId="0" borderId="12" xfId="42" applyNumberFormat="1" applyFont="1" applyFill="1" applyBorder="1" applyAlignment="1">
      <alignment horizontal="left" vertical="top"/>
      <protection/>
    </xf>
    <xf numFmtId="0" fontId="17" fillId="0" borderId="25" xfId="42" applyFont="1" applyFill="1" applyBorder="1" applyAlignment="1">
      <alignment horizontal="left" vertical="top" wrapText="1"/>
      <protection/>
    </xf>
    <xf numFmtId="178" fontId="1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0" fontId="17" fillId="0" borderId="26" xfId="42" applyFont="1" applyFill="1" applyBorder="1" applyAlignment="1">
      <alignment horizontal="left" vertical="top" wrapText="1"/>
      <protection/>
    </xf>
    <xf numFmtId="0" fontId="0" fillId="0" borderId="29" xfId="42" applyFont="1" applyFill="1" applyBorder="1" applyAlignment="1">
      <alignment horizontal="left" vertical="top"/>
      <protection/>
    </xf>
    <xf numFmtId="175" fontId="12" fillId="0" borderId="75" xfId="42" applyNumberFormat="1" applyFont="1" applyFill="1" applyBorder="1" applyAlignment="1">
      <alignment horizontal="righ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177" fontId="12" fillId="0" borderId="14" xfId="42" applyNumberFormat="1" applyFont="1" applyFill="1" applyBorder="1" applyAlignment="1">
      <alignment horizontal="left" vertical="top"/>
      <protection/>
    </xf>
    <xf numFmtId="0" fontId="12" fillId="0" borderId="25" xfId="42" applyFont="1" applyFill="1" applyBorder="1" applyAlignment="1">
      <alignment horizontal="left" vertical="top" wrapText="1"/>
      <protection/>
    </xf>
    <xf numFmtId="179" fontId="12" fillId="0" borderId="46" xfId="42" applyNumberFormat="1" applyFont="1" applyFill="1" applyBorder="1" applyAlignment="1">
      <alignment horizontal="right" vertical="top"/>
      <protection/>
    </xf>
    <xf numFmtId="177" fontId="12" fillId="0" borderId="29" xfId="42" applyNumberFormat="1" applyFont="1" applyFill="1" applyBorder="1" applyAlignment="1">
      <alignment horizontal="left" vertical="top"/>
      <protection/>
    </xf>
    <xf numFmtId="0" fontId="4" fillId="0" borderId="20" xfId="42" applyFont="1" applyFill="1" applyBorder="1" applyAlignment="1">
      <alignment horizontal="center" vertical="center"/>
      <protection/>
    </xf>
    <xf numFmtId="0" fontId="4" fillId="0" borderId="21" xfId="42" applyFont="1" applyFill="1" applyBorder="1" applyAlignment="1">
      <alignment horizontal="center" vertical="center"/>
      <protection/>
    </xf>
    <xf numFmtId="0" fontId="4" fillId="0" borderId="21" xfId="42" applyFont="1" applyFill="1" applyBorder="1" applyAlignment="1">
      <alignment horizontal="center" vertical="center" wrapText="1"/>
      <protection/>
    </xf>
    <xf numFmtId="0" fontId="17" fillId="0" borderId="13" xfId="42" applyFont="1" applyFill="1" applyBorder="1" applyAlignment="1">
      <alignment horizontal="left" vertical="top" wrapText="1"/>
      <protection/>
    </xf>
    <xf numFmtId="178" fontId="17" fillId="0" borderId="73" xfId="42" applyNumberFormat="1" applyFont="1" applyFill="1" applyBorder="1" applyAlignment="1">
      <alignment horizontal="right" vertical="top"/>
      <protection/>
    </xf>
    <xf numFmtId="178" fontId="17" fillId="0" borderId="69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 applyAlignment="1">
      <alignment horizontal="left" vertical="top"/>
      <protection/>
    </xf>
    <xf numFmtId="185" fontId="0" fillId="0" borderId="0" xfId="42" applyNumberFormat="1" applyFont="1" applyFill="1" applyBorder="1" applyAlignment="1">
      <alignment horizontal="left" vertical="top"/>
      <protection/>
    </xf>
    <xf numFmtId="183" fontId="17" fillId="0" borderId="16" xfId="42" applyNumberFormat="1" applyFont="1" applyFill="1" applyBorder="1" applyAlignment="1">
      <alignment horizontal="left" vertical="top"/>
      <protection/>
    </xf>
    <xf numFmtId="0" fontId="17" fillId="0" borderId="23" xfId="42" applyFont="1" applyFill="1" applyBorder="1" applyAlignment="1">
      <alignment horizontal="left" vertical="top" wrapText="1"/>
      <protection/>
    </xf>
    <xf numFmtId="184" fontId="0" fillId="0" borderId="0" xfId="42" applyNumberFormat="1" applyFont="1" applyFill="1">
      <alignment/>
      <protection/>
    </xf>
    <xf numFmtId="178" fontId="17" fillId="0" borderId="37" xfId="42" applyNumberFormat="1" applyFont="1" applyFill="1" applyBorder="1" applyAlignment="1">
      <alignment horizontal="right" vertical="top"/>
      <protection/>
    </xf>
    <xf numFmtId="183" fontId="17" fillId="0" borderId="12" xfId="42" applyNumberFormat="1" applyFont="1" applyFill="1" applyBorder="1" applyAlignment="1">
      <alignment horizontal="left" vertical="top"/>
      <protection/>
    </xf>
    <xf numFmtId="0" fontId="12" fillId="0" borderId="54" xfId="42" applyFont="1" applyFill="1" applyBorder="1" applyAlignment="1">
      <alignment horizontal="left" vertical="top" wrapText="1"/>
      <protection/>
    </xf>
    <xf numFmtId="0" fontId="11" fillId="0" borderId="23" xfId="42" applyFont="1" applyFill="1" applyBorder="1" applyAlignment="1">
      <alignment horizontal="left" vertical="top" wrapText="1"/>
      <protection/>
    </xf>
    <xf numFmtId="175" fontId="8" fillId="0" borderId="84" xfId="42" applyNumberFormat="1" applyFont="1" applyFill="1" applyBorder="1" applyAlignment="1">
      <alignment horizontal="right" vertical="top"/>
      <protection/>
    </xf>
    <xf numFmtId="0" fontId="8" fillId="0" borderId="24" xfId="42" applyFont="1" applyFill="1" applyBorder="1" applyAlignment="1">
      <alignment horizontal="left" vertical="top" wrapText="1"/>
      <protection/>
    </xf>
    <xf numFmtId="4" fontId="9" fillId="0" borderId="22" xfId="42" applyNumberFormat="1" applyFont="1" applyFill="1" applyBorder="1" applyAlignment="1">
      <alignment horizontal="center" vertical="top"/>
      <protection/>
    </xf>
    <xf numFmtId="178" fontId="16" fillId="33" borderId="56" xfId="42" applyNumberFormat="1" applyFont="1" applyFill="1" applyBorder="1" applyAlignment="1">
      <alignment horizontal="righ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178" fontId="8" fillId="0" borderId="46" xfId="42" applyNumberFormat="1" applyFont="1" applyFill="1" applyBorder="1" applyAlignment="1">
      <alignment horizontal="right" vertical="top"/>
      <protection/>
    </xf>
    <xf numFmtId="180" fontId="7" fillId="0" borderId="22" xfId="42" applyNumberFormat="1" applyFont="1" applyFill="1" applyBorder="1" applyAlignment="1">
      <alignment horizontal="right" vertical="top"/>
      <protection/>
    </xf>
    <xf numFmtId="178" fontId="12" fillId="0" borderId="24" xfId="42" applyNumberFormat="1" applyFont="1" applyFill="1" applyBorder="1" applyAlignment="1">
      <alignment horizontal="right" vertical="top"/>
      <protection/>
    </xf>
    <xf numFmtId="0" fontId="11" fillId="0" borderId="47" xfId="42" applyFont="1" applyFill="1" applyBorder="1" applyAlignment="1">
      <alignment horizontal="left" vertical="top" wrapText="1"/>
      <protection/>
    </xf>
    <xf numFmtId="0" fontId="11" fillId="0" borderId="24" xfId="42" applyFont="1" applyFill="1" applyBorder="1" applyAlignment="1">
      <alignment horizontal="left" vertical="top" wrapText="1"/>
      <protection/>
    </xf>
    <xf numFmtId="0" fontId="11" fillId="0" borderId="47" xfId="42" applyFont="1" applyFill="1" applyBorder="1" applyAlignment="1">
      <alignment horizontal="left" vertical="top" wrapText="1"/>
      <protection/>
    </xf>
    <xf numFmtId="0" fontId="0" fillId="0" borderId="73" xfId="42" applyFont="1" applyFill="1" applyBorder="1">
      <alignment/>
      <protection/>
    </xf>
    <xf numFmtId="184" fontId="8" fillId="35" borderId="19" xfId="42" applyNumberFormat="1" applyFont="1" applyFill="1" applyBorder="1" applyAlignment="1">
      <alignment horizontal="right" vertical="top"/>
      <protection/>
    </xf>
    <xf numFmtId="4" fontId="9" fillId="0" borderId="19" xfId="42" applyNumberFormat="1" applyFont="1" applyFill="1" applyBorder="1" applyAlignment="1">
      <alignment vertical="top"/>
      <protection/>
    </xf>
    <xf numFmtId="0" fontId="11" fillId="0" borderId="24" xfId="0" applyFont="1" applyBorder="1" applyAlignment="1">
      <alignment vertical="top" wrapText="1"/>
    </xf>
    <xf numFmtId="0" fontId="10" fillId="0" borderId="24" xfId="42" applyFont="1" applyFill="1" applyBorder="1" applyAlignment="1">
      <alignment horizontal="left" vertical="top" wrapText="1"/>
      <protection/>
    </xf>
    <xf numFmtId="175" fontId="8" fillId="35" borderId="24" xfId="42" applyNumberFormat="1" applyFont="1" applyFill="1" applyBorder="1" applyAlignment="1">
      <alignment horizontal="right" vertical="top"/>
      <protection/>
    </xf>
    <xf numFmtId="0" fontId="0" fillId="35" borderId="24" xfId="42" applyFont="1" applyFill="1" applyBorder="1">
      <alignment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180" fontId="10" fillId="35" borderId="22" xfId="42" applyNumberFormat="1" applyFont="1" applyFill="1" applyBorder="1" applyAlignment="1">
      <alignment horizontal="right" vertical="top"/>
      <protection/>
    </xf>
    <xf numFmtId="180" fontId="10" fillId="35" borderId="24" xfId="42" applyNumberFormat="1" applyFont="1" applyFill="1" applyBorder="1" applyAlignment="1">
      <alignment horizontal="right" vertical="top"/>
      <protection/>
    </xf>
    <xf numFmtId="4" fontId="0" fillId="35" borderId="24" xfId="42" applyNumberFormat="1" applyFont="1" applyFill="1" applyBorder="1" applyAlignment="1">
      <alignment horizontal="center" vertical="top"/>
      <protection/>
    </xf>
    <xf numFmtId="184" fontId="10" fillId="35" borderId="64" xfId="42" applyNumberFormat="1" applyFont="1" applyFill="1" applyBorder="1" applyAlignment="1">
      <alignment horizontal="right" vertical="top"/>
      <protection/>
    </xf>
    <xf numFmtId="4" fontId="4" fillId="35" borderId="64" xfId="42" applyNumberFormat="1" applyFont="1" applyFill="1" applyBorder="1" applyAlignment="1">
      <alignment horizontal="center" vertical="top"/>
      <protection/>
    </xf>
    <xf numFmtId="184" fontId="10" fillId="35" borderId="24" xfId="42" applyNumberFormat="1" applyFont="1" applyFill="1" applyBorder="1" applyAlignment="1">
      <alignment horizontal="right" vertical="top"/>
      <protection/>
    </xf>
    <xf numFmtId="184" fontId="11" fillId="35" borderId="24" xfId="42" applyNumberFormat="1" applyFont="1" applyFill="1" applyBorder="1" applyAlignment="1">
      <alignment horizontal="right" vertical="top"/>
      <protection/>
    </xf>
    <xf numFmtId="4" fontId="4" fillId="35" borderId="24" xfId="42" applyNumberFormat="1" applyFont="1" applyFill="1" applyBorder="1" applyAlignment="1">
      <alignment horizontal="center" vertical="top"/>
      <protection/>
    </xf>
    <xf numFmtId="4" fontId="9" fillId="35" borderId="18" xfId="42" applyNumberFormat="1" applyFont="1" applyFill="1" applyBorder="1" applyAlignment="1">
      <alignment horizontal="center" vertical="top"/>
      <protection/>
    </xf>
    <xf numFmtId="4" fontId="9" fillId="35" borderId="64" xfId="42" applyNumberFormat="1" applyFont="1" applyFill="1" applyBorder="1" applyAlignment="1">
      <alignment horizontal="center" vertical="top"/>
      <protection/>
    </xf>
    <xf numFmtId="4" fontId="4" fillId="35" borderId="22" xfId="42" applyNumberFormat="1" applyFont="1" applyFill="1" applyBorder="1" applyAlignment="1">
      <alignment vertical="top"/>
      <protection/>
    </xf>
    <xf numFmtId="178" fontId="12" fillId="0" borderId="22" xfId="42" applyNumberFormat="1" applyFont="1" applyFill="1" applyBorder="1" applyAlignment="1">
      <alignment horizontal="right" vertical="top"/>
      <protection/>
    </xf>
    <xf numFmtId="175" fontId="16" fillId="0" borderId="85" xfId="42" applyNumberFormat="1" applyFont="1" applyFill="1" applyBorder="1" applyAlignment="1">
      <alignment horizontal="right" vertical="top"/>
      <protection/>
    </xf>
    <xf numFmtId="183" fontId="7" fillId="0" borderId="36" xfId="42" applyNumberFormat="1" applyFont="1" applyFill="1" applyBorder="1" applyAlignment="1">
      <alignment horizontal="left" vertical="top"/>
      <protection/>
    </xf>
    <xf numFmtId="4" fontId="4" fillId="0" borderId="0" xfId="42" applyNumberFormat="1" applyFont="1" applyFill="1" applyAlignment="1">
      <alignment horizontal="center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165" fontId="0" fillId="0" borderId="0" xfId="42" applyNumberFormat="1" applyFont="1" applyFill="1">
      <alignment/>
      <protection/>
    </xf>
    <xf numFmtId="165" fontId="0" fillId="0" borderId="0" xfId="42" applyNumberFormat="1" applyFont="1" applyFill="1">
      <alignment/>
      <protection/>
    </xf>
    <xf numFmtId="180" fontId="0" fillId="0" borderId="0" xfId="42" applyNumberFormat="1" applyFont="1" applyFill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84" fontId="0" fillId="0" borderId="0" xfId="42" applyNumberFormat="1" applyFont="1" applyFill="1">
      <alignment/>
      <protection/>
    </xf>
    <xf numFmtId="0" fontId="11" fillId="0" borderId="23" xfId="42" applyNumberFormat="1" applyFont="1" applyFill="1" applyBorder="1" applyAlignment="1">
      <alignment horizontal="left" vertical="top" wrapText="1"/>
      <protection/>
    </xf>
    <xf numFmtId="178" fontId="0" fillId="0" borderId="0" xfId="42" applyNumberFormat="1" applyFont="1" applyFill="1">
      <alignment/>
      <protection/>
    </xf>
    <xf numFmtId="0" fontId="0" fillId="0" borderId="57" xfId="42" applyFont="1" applyFill="1" applyBorder="1">
      <alignment/>
      <protection/>
    </xf>
    <xf numFmtId="177" fontId="8" fillId="0" borderId="57" xfId="42" applyNumberFormat="1" applyFont="1" applyFill="1" applyBorder="1" applyAlignment="1">
      <alignment horizontal="left" vertical="top"/>
      <protection/>
    </xf>
    <xf numFmtId="0" fontId="0" fillId="0" borderId="82" xfId="42" applyFont="1" applyFill="1" applyBorder="1">
      <alignment/>
      <protection/>
    </xf>
    <xf numFmtId="178" fontId="6" fillId="33" borderId="56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horizontal="center" vertical="top"/>
      <protection/>
    </xf>
    <xf numFmtId="0" fontId="11" fillId="0" borderId="24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vertical="top" wrapText="1"/>
    </xf>
    <xf numFmtId="192" fontId="9" fillId="0" borderId="24" xfId="0" applyNumberFormat="1" applyFont="1" applyBorder="1" applyAlignment="1">
      <alignment horizontal="left" vertical="top" wrapText="1"/>
    </xf>
    <xf numFmtId="0" fontId="11" fillId="0" borderId="45" xfId="0" applyFont="1" applyBorder="1" applyAlignment="1">
      <alignment vertical="top" wrapText="1"/>
    </xf>
    <xf numFmtId="180" fontId="8" fillId="0" borderId="46" xfId="42" applyNumberFormat="1" applyFont="1" applyFill="1" applyBorder="1" applyAlignment="1">
      <alignment horizontal="right" vertical="top"/>
      <protection/>
    </xf>
    <xf numFmtId="0" fontId="8" fillId="0" borderId="86" xfId="42" applyFont="1" applyFill="1" applyBorder="1" applyAlignment="1">
      <alignment horizontal="left" vertical="top" wrapText="1"/>
      <protection/>
    </xf>
    <xf numFmtId="4" fontId="0" fillId="0" borderId="43" xfId="42" applyNumberFormat="1" applyFont="1" applyFill="1" applyBorder="1" applyAlignment="1">
      <alignment vertical="top"/>
      <protection/>
    </xf>
    <xf numFmtId="182" fontId="16" fillId="33" borderId="87" xfId="42" applyNumberFormat="1" applyFont="1" applyFill="1" applyBorder="1" applyAlignment="1">
      <alignment horizontal="left" vertical="top"/>
      <protection/>
    </xf>
    <xf numFmtId="0" fontId="16" fillId="33" borderId="54" xfId="42" applyFont="1" applyFill="1" applyBorder="1" applyAlignment="1">
      <alignment horizontal="left" vertical="top" wrapText="1"/>
      <protection/>
    </xf>
    <xf numFmtId="184" fontId="16" fillId="33" borderId="48" xfId="42" applyNumberFormat="1" applyFont="1" applyFill="1" applyBorder="1" applyAlignment="1">
      <alignment horizontal="right" vertical="top"/>
      <protection/>
    </xf>
    <xf numFmtId="0" fontId="9" fillId="0" borderId="67" xfId="0" applyFont="1" applyBorder="1" applyAlignment="1">
      <alignment vertical="top" wrapText="1"/>
    </xf>
    <xf numFmtId="4" fontId="4" fillId="35" borderId="18" xfId="42" applyNumberFormat="1" applyFont="1" applyFill="1" applyBorder="1" applyAlignment="1">
      <alignment horizontal="center" vertical="top"/>
      <protection/>
    </xf>
    <xf numFmtId="4" fontId="0" fillId="0" borderId="77" xfId="42" applyNumberFormat="1" applyFont="1" applyFill="1" applyBorder="1" applyAlignment="1">
      <alignment vertical="top"/>
      <protection/>
    </xf>
    <xf numFmtId="184" fontId="4" fillId="0" borderId="0" xfId="42" applyNumberFormat="1" applyFont="1" applyFill="1" applyAlignment="1">
      <alignment horizontal="center"/>
      <protection/>
    </xf>
    <xf numFmtId="0" fontId="9" fillId="0" borderId="88" xfId="0" applyFont="1" applyBorder="1" applyAlignment="1">
      <alignment vertical="top" wrapText="1"/>
    </xf>
    <xf numFmtId="0" fontId="0" fillId="35" borderId="64" xfId="42" applyFont="1" applyFill="1" applyBorder="1">
      <alignment/>
      <protection/>
    </xf>
    <xf numFmtId="4" fontId="9" fillId="0" borderId="57" xfId="42" applyNumberFormat="1" applyFont="1" applyFill="1" applyBorder="1" applyAlignment="1">
      <alignment vertical="top"/>
      <protection/>
    </xf>
    <xf numFmtId="4" fontId="9" fillId="35" borderId="43" xfId="42" applyNumberFormat="1" applyFont="1" applyFill="1" applyBorder="1" applyAlignment="1">
      <alignment horizontal="center" vertical="top"/>
      <protection/>
    </xf>
    <xf numFmtId="4" fontId="9" fillId="0" borderId="65" xfId="42" applyNumberFormat="1" applyFont="1" applyFill="1" applyBorder="1" applyAlignment="1">
      <alignment vertical="top"/>
      <protection/>
    </xf>
    <xf numFmtId="0" fontId="0" fillId="0" borderId="36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57" xfId="42" applyFont="1" applyFill="1" applyBorder="1">
      <alignment/>
      <protection/>
    </xf>
    <xf numFmtId="0" fontId="11" fillId="0" borderId="77" xfId="0" applyFont="1" applyBorder="1" applyAlignment="1">
      <alignment vertical="top" wrapText="1"/>
    </xf>
    <xf numFmtId="180" fontId="10" fillId="35" borderId="43" xfId="42" applyNumberFormat="1" applyFont="1" applyFill="1" applyBorder="1" applyAlignment="1">
      <alignment horizontal="right" vertical="top"/>
      <protection/>
    </xf>
    <xf numFmtId="4" fontId="4" fillId="35" borderId="43" xfId="42" applyNumberFormat="1" applyFont="1" applyFill="1" applyBorder="1" applyAlignment="1">
      <alignment horizontal="center" vertical="top"/>
      <protection/>
    </xf>
    <xf numFmtId="0" fontId="8" fillId="0" borderId="39" xfId="42" applyFont="1" applyFill="1" applyBorder="1" applyAlignment="1">
      <alignment horizontal="left" vertical="top" wrapText="1"/>
      <protection/>
    </xf>
    <xf numFmtId="0" fontId="11" fillId="0" borderId="64" xfId="0" applyFont="1" applyBorder="1" applyAlignment="1">
      <alignment vertical="top" wrapText="1"/>
    </xf>
    <xf numFmtId="178" fontId="12" fillId="0" borderId="79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0" fontId="56" fillId="0" borderId="0" xfId="42" applyFont="1" applyFill="1">
      <alignment/>
      <protection/>
    </xf>
    <xf numFmtId="182" fontId="16" fillId="33" borderId="22" xfId="42" applyNumberFormat="1" applyFont="1" applyFill="1" applyBorder="1" applyAlignment="1">
      <alignment horizontal="left" vertical="top"/>
      <protection/>
    </xf>
    <xf numFmtId="0" fontId="0" fillId="33" borderId="31" xfId="42" applyFont="1" applyFill="1" applyBorder="1">
      <alignment/>
      <protection/>
    </xf>
    <xf numFmtId="0" fontId="0" fillId="33" borderId="36" xfId="42" applyFont="1" applyFill="1" applyBorder="1">
      <alignment/>
      <protection/>
    </xf>
    <xf numFmtId="0" fontId="16" fillId="33" borderId="22" xfId="42" applyFont="1" applyFill="1" applyBorder="1" applyAlignment="1">
      <alignment horizontal="left" vertical="top" wrapText="1"/>
      <protection/>
    </xf>
    <xf numFmtId="184" fontId="16" fillId="33" borderId="22" xfId="42" applyNumberFormat="1" applyFont="1" applyFill="1" applyBorder="1" applyAlignment="1">
      <alignment horizontal="right" vertical="top"/>
      <protection/>
    </xf>
    <xf numFmtId="175" fontId="8" fillId="0" borderId="0" xfId="42" applyNumberFormat="1" applyFont="1" applyFill="1" applyBorder="1" applyAlignment="1">
      <alignment horizontal="right" vertical="top"/>
      <protection/>
    </xf>
    <xf numFmtId="0" fontId="56" fillId="0" borderId="0" xfId="42" applyFont="1" applyFill="1" applyBorder="1">
      <alignment/>
      <protection/>
    </xf>
    <xf numFmtId="0" fontId="56" fillId="0" borderId="10" xfId="42" applyFont="1" applyFill="1" applyBorder="1">
      <alignment/>
      <protection/>
    </xf>
    <xf numFmtId="0" fontId="56" fillId="0" borderId="11" xfId="42" applyFont="1" applyFill="1" applyBorder="1">
      <alignment/>
      <protection/>
    </xf>
    <xf numFmtId="0" fontId="56" fillId="0" borderId="12" xfId="42" applyFont="1" applyFill="1" applyBorder="1">
      <alignment/>
      <protection/>
    </xf>
    <xf numFmtId="0" fontId="8" fillId="0" borderId="89" xfId="42" applyFont="1" applyFill="1" applyBorder="1" applyAlignment="1">
      <alignment horizontal="left" vertical="top" wrapText="1"/>
      <protection/>
    </xf>
    <xf numFmtId="179" fontId="8" fillId="0" borderId="90" xfId="42" applyNumberFormat="1" applyFont="1" applyFill="1" applyBorder="1" applyAlignment="1">
      <alignment horizontal="right" vertical="top"/>
      <protection/>
    </xf>
    <xf numFmtId="182" fontId="6" fillId="33" borderId="87" xfId="42" applyNumberFormat="1" applyFont="1" applyFill="1" applyBorder="1" applyAlignment="1">
      <alignment horizontal="left" vertical="top"/>
      <protection/>
    </xf>
    <xf numFmtId="184" fontId="6" fillId="33" borderId="60" xfId="42" applyNumberFormat="1" applyFont="1" applyFill="1" applyBorder="1" applyAlignment="1">
      <alignment horizontal="right" vertical="top"/>
      <protection/>
    </xf>
    <xf numFmtId="175" fontId="0" fillId="0" borderId="0" xfId="42" applyNumberFormat="1" applyFont="1" applyFill="1">
      <alignment/>
      <protection/>
    </xf>
    <xf numFmtId="184" fontId="16" fillId="33" borderId="56" xfId="42" applyNumberFormat="1" applyFont="1" applyFill="1" applyBorder="1" applyAlignment="1">
      <alignment horizontal="right" vertical="top"/>
      <protection/>
    </xf>
    <xf numFmtId="184" fontId="6" fillId="33" borderId="56" xfId="42" applyNumberFormat="1" applyFont="1" applyFill="1" applyBorder="1" applyAlignment="1">
      <alignment horizontal="right" vertical="top"/>
      <protection/>
    </xf>
    <xf numFmtId="0" fontId="0" fillId="0" borderId="67" xfId="0" applyFont="1" applyBorder="1" applyAlignment="1">
      <alignment vertical="top" wrapText="1"/>
    </xf>
    <xf numFmtId="0" fontId="0" fillId="0" borderId="24" xfId="42" applyFont="1" applyFill="1" applyBorder="1">
      <alignment/>
      <protection/>
    </xf>
    <xf numFmtId="0" fontId="11" fillId="0" borderId="44" xfId="0" applyFont="1" applyBorder="1" applyAlignment="1">
      <alignment vertical="top" wrapText="1"/>
    </xf>
    <xf numFmtId="177" fontId="10" fillId="0" borderId="65" xfId="42" applyNumberFormat="1" applyFont="1" applyFill="1" applyBorder="1" applyAlignment="1">
      <alignment horizontal="left" vertical="top"/>
      <protection/>
    </xf>
    <xf numFmtId="0" fontId="10" fillId="0" borderId="65" xfId="42" applyFont="1" applyFill="1" applyBorder="1" applyAlignment="1">
      <alignment horizontal="left" vertical="top" wrapText="1"/>
      <protection/>
    </xf>
    <xf numFmtId="180" fontId="10" fillId="0" borderId="43" xfId="42" applyNumberFormat="1" applyFont="1" applyFill="1" applyBorder="1" applyAlignment="1">
      <alignment horizontal="right" vertical="top"/>
      <protection/>
    </xf>
    <xf numFmtId="4" fontId="9" fillId="0" borderId="55" xfId="42" applyNumberFormat="1" applyFont="1" applyFill="1" applyBorder="1" applyAlignment="1">
      <alignment vertical="top"/>
      <protection/>
    </xf>
    <xf numFmtId="4" fontId="9" fillId="0" borderId="43" xfId="42" applyNumberFormat="1" applyFont="1" applyFill="1" applyBorder="1" applyAlignment="1">
      <alignment horizontal="center" vertical="top"/>
      <protection/>
    </xf>
    <xf numFmtId="0" fontId="10" fillId="0" borderId="33" xfId="42" applyFont="1" applyFill="1" applyBorder="1" applyAlignment="1">
      <alignment horizontal="left" vertical="top" wrapText="1"/>
      <protection/>
    </xf>
    <xf numFmtId="175" fontId="10" fillId="35" borderId="24" xfId="42" applyNumberFormat="1" applyFont="1" applyFill="1" applyBorder="1" applyAlignment="1">
      <alignment horizontal="right" vertical="top"/>
      <protection/>
    </xf>
    <xf numFmtId="184" fontId="8" fillId="0" borderId="69" xfId="42" applyNumberFormat="1" applyFont="1" applyFill="1" applyBorder="1" applyAlignment="1">
      <alignment horizontal="right" vertical="top"/>
      <protection/>
    </xf>
    <xf numFmtId="0" fontId="11" fillId="0" borderId="22" xfId="42" applyFont="1" applyFill="1" applyBorder="1" applyAlignment="1">
      <alignment horizontal="left" vertical="top" wrapText="1"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0" fontId="12" fillId="0" borderId="65" xfId="42" applyFont="1" applyFill="1" applyBorder="1" applyAlignment="1">
      <alignment horizontal="left" vertical="top" wrapText="1"/>
      <protection/>
    </xf>
    <xf numFmtId="0" fontId="0" fillId="0" borderId="57" xfId="42" applyFont="1" applyFill="1" applyBorder="1">
      <alignment/>
      <protection/>
    </xf>
    <xf numFmtId="4" fontId="0" fillId="0" borderId="55" xfId="42" applyNumberFormat="1" applyFont="1" applyFill="1" applyBorder="1" applyAlignment="1">
      <alignment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4" fontId="0" fillId="0" borderId="65" xfId="42" applyNumberFormat="1" applyFont="1" applyFill="1" applyBorder="1" applyAlignment="1">
      <alignment vertical="top"/>
      <protection/>
    </xf>
    <xf numFmtId="0" fontId="8" fillId="0" borderId="91" xfId="42" applyFont="1" applyFill="1" applyBorder="1" applyAlignment="1">
      <alignment horizontal="left" vertical="top" wrapText="1"/>
      <protection/>
    </xf>
    <xf numFmtId="4" fontId="0" fillId="0" borderId="64" xfId="42" applyNumberFormat="1" applyFont="1" applyFill="1" applyBorder="1" applyAlignment="1">
      <alignment vertical="top"/>
      <protection/>
    </xf>
    <xf numFmtId="0" fontId="0" fillId="0" borderId="43" xfId="42" applyFont="1" applyFill="1" applyBorder="1">
      <alignment/>
      <protection/>
    </xf>
    <xf numFmtId="0" fontId="0" fillId="0" borderId="55" xfId="42" applyFont="1" applyFill="1" applyBorder="1">
      <alignment/>
      <protection/>
    </xf>
    <xf numFmtId="177" fontId="8" fillId="0" borderId="65" xfId="42" applyNumberFormat="1" applyFont="1" applyFill="1" applyBorder="1" applyAlignment="1">
      <alignment horizontal="left" vertical="top"/>
      <protection/>
    </xf>
    <xf numFmtId="0" fontId="8" fillId="0" borderId="92" xfId="42" applyFont="1" applyFill="1" applyBorder="1" applyAlignment="1">
      <alignment horizontal="left" vertical="top" wrapText="1"/>
      <protection/>
    </xf>
    <xf numFmtId="0" fontId="0" fillId="0" borderId="48" xfId="42" applyFont="1" applyFill="1" applyBorder="1">
      <alignment/>
      <protection/>
    </xf>
    <xf numFmtId="0" fontId="0" fillId="0" borderId="48" xfId="42" applyFont="1" applyFill="1" applyBorder="1">
      <alignment/>
      <protection/>
    </xf>
    <xf numFmtId="0" fontId="4" fillId="33" borderId="40" xfId="42" applyFont="1" applyFill="1" applyBorder="1">
      <alignment/>
      <protection/>
    </xf>
    <xf numFmtId="184" fontId="8" fillId="35" borderId="64" xfId="42" applyNumberFormat="1" applyFont="1" applyFill="1" applyBorder="1" applyAlignment="1">
      <alignment horizontal="right" vertical="top"/>
      <protection/>
    </xf>
    <xf numFmtId="0" fontId="9" fillId="0" borderId="47" xfId="42" applyFont="1" applyFill="1" applyBorder="1">
      <alignment/>
      <protection/>
    </xf>
    <xf numFmtId="0" fontId="11" fillId="0" borderId="65" xfId="0" applyFont="1" applyBorder="1" applyAlignment="1">
      <alignment vertical="top" wrapText="1"/>
    </xf>
    <xf numFmtId="0" fontId="9" fillId="0" borderId="67" xfId="42" applyFont="1" applyFill="1" applyBorder="1">
      <alignment/>
      <protection/>
    </xf>
    <xf numFmtId="178" fontId="8" fillId="0" borderId="37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33" xfId="42" applyFont="1" applyFill="1" applyBorder="1" applyAlignment="1">
      <alignment horizontal="left" vertical="top"/>
      <protection/>
    </xf>
    <xf numFmtId="0" fontId="0" fillId="0" borderId="80" xfId="42" applyFont="1" applyFill="1" applyBorder="1">
      <alignment/>
      <protection/>
    </xf>
    <xf numFmtId="177" fontId="8" fillId="0" borderId="77" xfId="42" applyNumberFormat="1" applyFont="1" applyFill="1" applyBorder="1" applyAlignment="1">
      <alignment horizontal="left" vertical="top"/>
      <protection/>
    </xf>
    <xf numFmtId="0" fontId="11" fillId="0" borderId="88" xfId="0" applyFont="1" applyBorder="1" applyAlignment="1">
      <alignment vertical="top" wrapText="1"/>
    </xf>
    <xf numFmtId="179" fontId="8" fillId="35" borderId="64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horizontal="center" vertical="top"/>
      <protection/>
    </xf>
    <xf numFmtId="4" fontId="0" fillId="34" borderId="64" xfId="42" applyNumberFormat="1" applyFont="1" applyFill="1" applyBorder="1" applyAlignment="1">
      <alignment horizontal="center" vertical="top"/>
      <protection/>
    </xf>
    <xf numFmtId="175" fontId="6" fillId="33" borderId="56" xfId="42" applyNumberFormat="1" applyFont="1" applyFill="1" applyBorder="1" applyAlignment="1">
      <alignment horizontal="right" vertical="top"/>
      <protection/>
    </xf>
    <xf numFmtId="178" fontId="17" fillId="0" borderId="93" xfId="42" applyNumberFormat="1" applyFont="1" applyFill="1" applyBorder="1" applyAlignment="1">
      <alignment horizontal="right" vertical="top"/>
      <protection/>
    </xf>
    <xf numFmtId="0" fontId="0" fillId="0" borderId="94" xfId="42" applyFont="1" applyFill="1" applyBorder="1">
      <alignment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5" fillId="0" borderId="95" xfId="42" applyFont="1" applyFill="1" applyBorder="1" applyAlignment="1">
      <alignment horizontal="center" vertical="center"/>
      <protection/>
    </xf>
    <xf numFmtId="0" fontId="5" fillId="0" borderId="96" xfId="42" applyFont="1" applyFill="1" applyBorder="1" applyAlignment="1">
      <alignment horizontal="center" vertical="center"/>
      <protection/>
    </xf>
    <xf numFmtId="0" fontId="4" fillId="0" borderId="95" xfId="42" applyFont="1" applyFill="1" applyBorder="1" applyAlignment="1">
      <alignment horizontal="center" vertical="center"/>
      <protection/>
    </xf>
    <xf numFmtId="0" fontId="4" fillId="0" borderId="96" xfId="4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299</xdr:row>
      <xdr:rowOff>0</xdr:rowOff>
    </xdr:from>
    <xdr:to>
      <xdr:col>4</xdr:col>
      <xdr:colOff>476250</xdr:colOff>
      <xdr:row>299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6986587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9"/>
  <sheetViews>
    <sheetView tabSelected="1" view="pageBreakPreview" zoomScaleSheetLayoutView="100" zoomScalePageLayoutView="0" workbookViewId="0" topLeftCell="A157">
      <selection activeCell="F157" sqref="F157"/>
    </sheetView>
  </sheetViews>
  <sheetFormatPr defaultColWidth="9.140625" defaultRowHeight="12.75"/>
  <cols>
    <col min="1" max="1" width="7.00390625" style="264" customWidth="1"/>
    <col min="2" max="2" width="9.421875" style="264" customWidth="1"/>
    <col min="3" max="3" width="2.8515625" style="264" customWidth="1"/>
    <col min="4" max="4" width="6.28125" style="264" customWidth="1"/>
    <col min="5" max="5" width="51.57421875" style="265" bestFit="1" customWidth="1"/>
    <col min="6" max="6" width="15.7109375" style="264" bestFit="1" customWidth="1"/>
    <col min="7" max="7" width="14.421875" style="423" bestFit="1" customWidth="1"/>
    <col min="8" max="8" width="12.7109375" style="267" bestFit="1" customWidth="1"/>
    <col min="9" max="9" width="14.7109375" style="266" customWidth="1"/>
    <col min="10" max="10" width="12.28125" style="264" bestFit="1" customWidth="1"/>
    <col min="11" max="11" width="14.421875" style="264" bestFit="1" customWidth="1"/>
    <col min="12" max="12" width="12.8515625" style="264" bestFit="1" customWidth="1"/>
    <col min="13" max="13" width="14.00390625" style="264" bestFit="1" customWidth="1"/>
    <col min="14" max="14" width="7.57421875" style="264" customWidth="1"/>
    <col min="15" max="15" width="9.140625" style="264" customWidth="1"/>
    <col min="16" max="16" width="14.00390625" style="264" bestFit="1" customWidth="1"/>
    <col min="17" max="16384" width="9.140625" style="264" customWidth="1"/>
  </cols>
  <sheetData>
    <row r="1" spans="1:11" ht="12.75">
      <c r="A1" s="711" t="s">
        <v>288</v>
      </c>
      <c r="B1" s="712"/>
      <c r="C1" s="712"/>
      <c r="D1" s="712"/>
      <c r="E1" s="712"/>
      <c r="F1" s="712"/>
      <c r="G1" s="399" t="s">
        <v>63</v>
      </c>
      <c r="H1" s="254"/>
      <c r="I1" s="358" t="s">
        <v>64</v>
      </c>
      <c r="J1" s="294"/>
      <c r="K1" s="294"/>
    </row>
    <row r="2" spans="1:9" s="295" customFormat="1" ht="13.5" thickBot="1">
      <c r="A2" s="255"/>
      <c r="B2" s="255"/>
      <c r="C2" s="255"/>
      <c r="D2" s="255"/>
      <c r="E2" s="256"/>
      <c r="F2" s="257"/>
      <c r="G2" s="424"/>
      <c r="H2" s="259"/>
      <c r="I2" s="258"/>
    </row>
    <row r="3" spans="1:10" s="18" customFormat="1" ht="13.5" thickBot="1">
      <c r="A3" s="19" t="s">
        <v>25</v>
      </c>
      <c r="B3" s="20" t="s">
        <v>50</v>
      </c>
      <c r="C3" s="709" t="s">
        <v>35</v>
      </c>
      <c r="D3" s="710"/>
      <c r="E3" s="21" t="s">
        <v>24</v>
      </c>
      <c r="F3" s="20" t="s">
        <v>58</v>
      </c>
      <c r="G3" s="353" t="s">
        <v>59</v>
      </c>
      <c r="H3" s="22" t="s">
        <v>60</v>
      </c>
      <c r="I3" s="190" t="s">
        <v>65</v>
      </c>
      <c r="J3" s="17"/>
    </row>
    <row r="4" spans="1:10" s="11" customFormat="1" ht="12.75">
      <c r="A4" s="373">
        <v>10</v>
      </c>
      <c r="B4" s="220"/>
      <c r="C4" s="220"/>
      <c r="D4" s="221"/>
      <c r="E4" s="222" t="s">
        <v>47</v>
      </c>
      <c r="F4" s="223">
        <f>SUM(F5,F10,F15,)</f>
        <v>644077.9199999999</v>
      </c>
      <c r="G4" s="223">
        <f>SUM(G5,G10,G15,)</f>
        <v>371739.81</v>
      </c>
      <c r="H4" s="224">
        <f>G4*100/F4</f>
        <v>57.71658963250907</v>
      </c>
      <c r="I4" s="225">
        <f>SUM(I5,I10,I15,)</f>
        <v>0</v>
      </c>
      <c r="J4" s="10"/>
    </row>
    <row r="5" spans="1:10" s="5" customFormat="1" ht="12.75">
      <c r="A5" s="14"/>
      <c r="B5" s="24">
        <v>1030</v>
      </c>
      <c r="C5" s="2"/>
      <c r="D5" s="3"/>
      <c r="E5" s="25" t="s">
        <v>56</v>
      </c>
      <c r="F5" s="46">
        <f>SUM(F6)</f>
        <v>9943</v>
      </c>
      <c r="G5" s="444">
        <f>SUM(G6)</f>
        <v>5860.51</v>
      </c>
      <c r="H5" s="26">
        <f>G5*100/F5</f>
        <v>58.941064065171474</v>
      </c>
      <c r="I5" s="27">
        <v>0</v>
      </c>
      <c r="J5" s="4"/>
    </row>
    <row r="6" spans="1:10" s="35" customFormat="1" ht="12.75">
      <c r="A6" s="28"/>
      <c r="B6" s="80"/>
      <c r="C6" s="30"/>
      <c r="D6" s="29"/>
      <c r="E6" s="31" t="s">
        <v>55</v>
      </c>
      <c r="F6" s="47">
        <f>SUM(F8)</f>
        <v>9943</v>
      </c>
      <c r="G6" s="436">
        <f>SUM(G8)</f>
        <v>5860.51</v>
      </c>
      <c r="H6" s="32">
        <f>G6*100/F6</f>
        <v>58.941064065171474</v>
      </c>
      <c r="I6" s="33">
        <f>SUM(I8)</f>
        <v>0</v>
      </c>
      <c r="J6" s="34"/>
    </row>
    <row r="7" spans="1:10" s="35" customFormat="1" ht="12.75">
      <c r="A7" s="36"/>
      <c r="B7" s="341"/>
      <c r="C7" s="38"/>
      <c r="D7" s="38"/>
      <c r="E7" s="39" t="s">
        <v>61</v>
      </c>
      <c r="F7" s="40"/>
      <c r="G7" s="154"/>
      <c r="H7" s="49" t="s">
        <v>57</v>
      </c>
      <c r="I7" s="48"/>
      <c r="J7" s="34"/>
    </row>
    <row r="8" spans="1:10" s="35" customFormat="1" ht="12.75">
      <c r="A8" s="36"/>
      <c r="B8" s="81"/>
      <c r="C8" s="38"/>
      <c r="D8" s="41">
        <v>2850</v>
      </c>
      <c r="E8" s="39" t="s">
        <v>96</v>
      </c>
      <c r="F8" s="50">
        <v>9943</v>
      </c>
      <c r="G8" s="445">
        <v>5860.51</v>
      </c>
      <c r="H8" s="51">
        <f>G8*100/F8</f>
        <v>58.941064065171474</v>
      </c>
      <c r="I8" s="48">
        <v>0</v>
      </c>
      <c r="J8" s="34"/>
    </row>
    <row r="9" spans="1:10" s="56" customFormat="1" ht="12.75">
      <c r="A9" s="36"/>
      <c r="B9" s="342"/>
      <c r="C9" s="53"/>
      <c r="D9" s="53"/>
      <c r="E9" s="54" t="s">
        <v>97</v>
      </c>
      <c r="F9" s="495" t="s">
        <v>57</v>
      </c>
      <c r="G9" s="446"/>
      <c r="H9" s="23" t="s">
        <v>57</v>
      </c>
      <c r="I9" s="180"/>
      <c r="J9" s="55"/>
    </row>
    <row r="10" spans="1:10" s="5" customFormat="1" ht="12.75">
      <c r="A10" s="13"/>
      <c r="B10" s="318">
        <v>1042</v>
      </c>
      <c r="C10" s="2"/>
      <c r="D10" s="3"/>
      <c r="E10" s="25" t="s">
        <v>229</v>
      </c>
      <c r="F10" s="57">
        <f>SUM(F11)</f>
        <v>30000</v>
      </c>
      <c r="G10" s="57">
        <f>SUM(G11)</f>
        <v>0</v>
      </c>
      <c r="H10" s="336">
        <f>G10*100/F10</f>
        <v>0</v>
      </c>
      <c r="I10" s="58">
        <f>SUM(I11)</f>
        <v>0</v>
      </c>
      <c r="J10" s="4"/>
    </row>
    <row r="11" spans="1:11" s="35" customFormat="1" ht="26.25" customHeight="1">
      <c r="A11" s="28"/>
      <c r="B11" s="204"/>
      <c r="C11" s="29"/>
      <c r="D11" s="29"/>
      <c r="E11" s="31" t="s">
        <v>230</v>
      </c>
      <c r="F11" s="61">
        <f>SUM(F13:F14)</f>
        <v>30000</v>
      </c>
      <c r="G11" s="61">
        <f>SUM(G13:G14)</f>
        <v>0</v>
      </c>
      <c r="H11" s="32">
        <f>G11*100/F11</f>
        <v>0</v>
      </c>
      <c r="I11" s="33">
        <f>SUM(I13:I14)</f>
        <v>0</v>
      </c>
      <c r="J11" s="34"/>
      <c r="K11" s="371">
        <f>SUM(F13:F14)</f>
        <v>30000</v>
      </c>
    </row>
    <row r="12" spans="1:10" s="35" customFormat="1" ht="12.75">
      <c r="A12" s="62"/>
      <c r="B12" s="63"/>
      <c r="C12" s="34"/>
      <c r="D12" s="34"/>
      <c r="E12" s="66" t="s">
        <v>61</v>
      </c>
      <c r="F12" s="340"/>
      <c r="G12" s="417"/>
      <c r="H12" s="68" t="s">
        <v>57</v>
      </c>
      <c r="I12" s="67"/>
      <c r="J12" s="34"/>
    </row>
    <row r="13" spans="1:10" s="35" customFormat="1" ht="12.75">
      <c r="A13" s="62"/>
      <c r="B13" s="36"/>
      <c r="C13" s="64"/>
      <c r="D13" s="72">
        <v>4210</v>
      </c>
      <c r="E13" s="31" t="s">
        <v>107</v>
      </c>
      <c r="F13" s="47">
        <v>25000</v>
      </c>
      <c r="G13" s="109">
        <v>0</v>
      </c>
      <c r="H13" s="32">
        <f>G13*100/F13</f>
        <v>0</v>
      </c>
      <c r="I13" s="33">
        <v>0</v>
      </c>
      <c r="J13" s="34"/>
    </row>
    <row r="14" spans="1:10" s="35" customFormat="1" ht="12.75">
      <c r="A14" s="62"/>
      <c r="B14" s="75"/>
      <c r="C14" s="64"/>
      <c r="D14" s="72">
        <v>4300</v>
      </c>
      <c r="E14" s="31" t="s">
        <v>110</v>
      </c>
      <c r="F14" s="47">
        <v>5000</v>
      </c>
      <c r="G14" s="109">
        <v>0</v>
      </c>
      <c r="H14" s="32">
        <f>G14*100/F14</f>
        <v>0</v>
      </c>
      <c r="I14" s="33">
        <v>0</v>
      </c>
      <c r="J14" s="34"/>
    </row>
    <row r="15" spans="1:10" s="5" customFormat="1" ht="12.75">
      <c r="A15" s="13"/>
      <c r="B15" s="318">
        <v>1095</v>
      </c>
      <c r="C15" s="2"/>
      <c r="D15" s="3"/>
      <c r="E15" s="25" t="s">
        <v>42</v>
      </c>
      <c r="F15" s="57">
        <f>SUM(F16,F22,F33)</f>
        <v>604134.9199999999</v>
      </c>
      <c r="G15" s="57">
        <f>SUM(G16,G22,G33)</f>
        <v>365879.3</v>
      </c>
      <c r="H15" s="26">
        <f>G15*100/F15</f>
        <v>60.56251474422304</v>
      </c>
      <c r="I15" s="58">
        <f>SUM(I16,I22)</f>
        <v>0</v>
      </c>
      <c r="J15" s="4"/>
    </row>
    <row r="16" spans="1:11" s="35" customFormat="1" ht="51">
      <c r="A16" s="28"/>
      <c r="B16" s="204"/>
      <c r="C16" s="29"/>
      <c r="D16" s="29"/>
      <c r="E16" s="31" t="s">
        <v>289</v>
      </c>
      <c r="F16" s="61">
        <f>SUM(F18:F21)</f>
        <v>100855.38</v>
      </c>
      <c r="G16" s="61">
        <f>SUM(G18:G21)</f>
        <v>539.76</v>
      </c>
      <c r="H16" s="32">
        <f>G16*100/F16</f>
        <v>0.5351821588496319</v>
      </c>
      <c r="I16" s="33">
        <f>SUM(I18:I21)</f>
        <v>0</v>
      </c>
      <c r="J16" s="34"/>
      <c r="K16" s="371">
        <f>SUM(F18:F21)</f>
        <v>100855.38</v>
      </c>
    </row>
    <row r="17" spans="1:10" s="35" customFormat="1" ht="12.75">
      <c r="A17" s="62"/>
      <c r="B17" s="63"/>
      <c r="C17" s="34"/>
      <c r="D17" s="34"/>
      <c r="E17" s="66" t="s">
        <v>61</v>
      </c>
      <c r="F17" s="340"/>
      <c r="G17" s="417"/>
      <c r="H17" s="68" t="s">
        <v>57</v>
      </c>
      <c r="I17" s="67"/>
      <c r="J17" s="34"/>
    </row>
    <row r="18" spans="1:10" s="35" customFormat="1" ht="12.75">
      <c r="A18" s="62"/>
      <c r="B18" s="36"/>
      <c r="C18" s="64"/>
      <c r="D18" s="72">
        <v>4210</v>
      </c>
      <c r="E18" s="31" t="s">
        <v>107</v>
      </c>
      <c r="F18" s="47">
        <v>3600</v>
      </c>
      <c r="G18" s="109">
        <v>0</v>
      </c>
      <c r="H18" s="32">
        <f>G18*100/F18</f>
        <v>0</v>
      </c>
      <c r="I18" s="33">
        <v>0</v>
      </c>
      <c r="J18" s="34"/>
    </row>
    <row r="19" spans="1:10" s="35" customFormat="1" ht="12.75">
      <c r="A19" s="62"/>
      <c r="B19" s="36"/>
      <c r="C19" s="64"/>
      <c r="D19" s="72">
        <v>4220</v>
      </c>
      <c r="E19" s="31" t="s">
        <v>124</v>
      </c>
      <c r="F19" s="47">
        <v>36165.41</v>
      </c>
      <c r="G19" s="109">
        <v>539.76</v>
      </c>
      <c r="H19" s="32">
        <f>G19*100/F19</f>
        <v>1.4924758215101113</v>
      </c>
      <c r="I19" s="33">
        <v>0</v>
      </c>
      <c r="J19" s="34"/>
    </row>
    <row r="20" spans="1:10" s="35" customFormat="1" ht="12.75">
      <c r="A20" s="62"/>
      <c r="B20" s="36"/>
      <c r="C20" s="64"/>
      <c r="D20" s="72">
        <v>4260</v>
      </c>
      <c r="E20" s="31" t="s">
        <v>111</v>
      </c>
      <c r="F20" s="47">
        <v>10000</v>
      </c>
      <c r="G20" s="109">
        <v>0</v>
      </c>
      <c r="H20" s="32">
        <f>G20*100/F20</f>
        <v>0</v>
      </c>
      <c r="I20" s="33">
        <v>0</v>
      </c>
      <c r="J20" s="34"/>
    </row>
    <row r="21" spans="1:10" s="35" customFormat="1" ht="12.75">
      <c r="A21" s="62"/>
      <c r="B21" s="75"/>
      <c r="C21" s="64"/>
      <c r="D21" s="72">
        <v>4300</v>
      </c>
      <c r="E21" s="31" t="s">
        <v>110</v>
      </c>
      <c r="F21" s="47">
        <v>51089.97</v>
      </c>
      <c r="G21" s="109">
        <v>0</v>
      </c>
      <c r="H21" s="32">
        <f>G21*100/F21</f>
        <v>0</v>
      </c>
      <c r="I21" s="33">
        <v>0</v>
      </c>
      <c r="J21" s="34"/>
    </row>
    <row r="22" spans="1:11" s="35" customFormat="1" ht="93" customHeight="1">
      <c r="A22" s="36"/>
      <c r="B22" s="81"/>
      <c r="C22" s="64"/>
      <c r="D22" s="64"/>
      <c r="E22" s="31" t="s">
        <v>103</v>
      </c>
      <c r="F22" s="61">
        <f>SUM(F24:F25,F26:F32,)</f>
        <v>363279.54</v>
      </c>
      <c r="G22" s="61">
        <f>SUM(G24:G25,G26:G32,)</f>
        <v>363279.54</v>
      </c>
      <c r="H22" s="65">
        <f>G22*100/F22</f>
        <v>100</v>
      </c>
      <c r="I22" s="33">
        <f>SUM(I24:I32)</f>
        <v>0</v>
      </c>
      <c r="J22" s="34"/>
      <c r="K22" s="312">
        <f>SUM(F24:F32)</f>
        <v>363279.54</v>
      </c>
    </row>
    <row r="23" spans="1:10" s="35" customFormat="1" ht="12.75">
      <c r="A23" s="36"/>
      <c r="B23" s="341"/>
      <c r="C23" s="34"/>
      <c r="D23" s="34"/>
      <c r="E23" s="66" t="s">
        <v>61</v>
      </c>
      <c r="F23" s="40" t="s">
        <v>57</v>
      </c>
      <c r="G23" s="417"/>
      <c r="H23" s="68" t="s">
        <v>57</v>
      </c>
      <c r="I23" s="67"/>
      <c r="J23" s="34"/>
    </row>
    <row r="24" spans="1:11" s="35" customFormat="1" ht="12.75">
      <c r="A24" s="36"/>
      <c r="B24" s="81"/>
      <c r="C24" s="69"/>
      <c r="D24" s="70">
        <v>4010</v>
      </c>
      <c r="E24" s="71" t="s">
        <v>159</v>
      </c>
      <c r="F24" s="33">
        <v>5205.58</v>
      </c>
      <c r="G24" s="109">
        <v>5205.58</v>
      </c>
      <c r="H24" s="65">
        <f aca="true" t="shared" si="0" ref="H24:H32">G24*100/F24</f>
        <v>100</v>
      </c>
      <c r="I24" s="33">
        <v>0</v>
      </c>
      <c r="J24" s="34"/>
      <c r="K24" s="372" t="s">
        <v>57</v>
      </c>
    </row>
    <row r="25" spans="1:10" s="35" customFormat="1" ht="12.75">
      <c r="A25" s="75"/>
      <c r="B25" s="342"/>
      <c r="C25" s="64"/>
      <c r="D25" s="72">
        <v>4110</v>
      </c>
      <c r="E25" s="31" t="s">
        <v>160</v>
      </c>
      <c r="F25" s="73">
        <v>894.85</v>
      </c>
      <c r="G25" s="109">
        <v>894.85</v>
      </c>
      <c r="H25" s="65">
        <f t="shared" si="0"/>
        <v>100</v>
      </c>
      <c r="I25" s="33">
        <v>0</v>
      </c>
      <c r="J25" s="34"/>
    </row>
    <row r="26" spans="1:9" s="56" customFormat="1" ht="12.75">
      <c r="A26" s="15" t="s">
        <v>54</v>
      </c>
      <c r="B26" s="16">
        <v>1</v>
      </c>
      <c r="C26" s="55"/>
      <c r="D26" s="55"/>
      <c r="E26" s="78"/>
      <c r="F26" s="55"/>
      <c r="G26" s="419"/>
      <c r="H26" s="79" t="s">
        <v>57</v>
      </c>
      <c r="I26" s="77"/>
    </row>
    <row r="27" spans="1:9" s="56" customFormat="1" ht="13.5" thickBot="1">
      <c r="A27" s="15"/>
      <c r="B27" s="16"/>
      <c r="C27" s="55"/>
      <c r="D27" s="55"/>
      <c r="E27" s="78"/>
      <c r="F27" s="55"/>
      <c r="G27" s="419"/>
      <c r="H27" s="79"/>
      <c r="I27" s="77"/>
    </row>
    <row r="28" spans="1:10" s="18" customFormat="1" ht="13.5" thickBot="1">
      <c r="A28" s="19" t="s">
        <v>25</v>
      </c>
      <c r="B28" s="20" t="s">
        <v>50</v>
      </c>
      <c r="C28" s="709" t="s">
        <v>35</v>
      </c>
      <c r="D28" s="710"/>
      <c r="E28" s="21" t="s">
        <v>24</v>
      </c>
      <c r="F28" s="20" t="s">
        <v>58</v>
      </c>
      <c r="G28" s="353" t="s">
        <v>59</v>
      </c>
      <c r="H28" s="22" t="s">
        <v>60</v>
      </c>
      <c r="I28" s="356" t="s">
        <v>65</v>
      </c>
      <c r="J28" s="17"/>
    </row>
    <row r="29" spans="1:10" s="35" customFormat="1" ht="12.75">
      <c r="A29" s="36"/>
      <c r="B29" s="81"/>
      <c r="C29" s="64"/>
      <c r="D29" s="72">
        <v>4120</v>
      </c>
      <c r="E29" s="31" t="s">
        <v>347</v>
      </c>
      <c r="F29" s="76">
        <v>94.2</v>
      </c>
      <c r="G29" s="109">
        <v>94.2</v>
      </c>
      <c r="H29" s="65">
        <f>G29*100/F29</f>
        <v>100</v>
      </c>
      <c r="I29" s="33">
        <v>0</v>
      </c>
      <c r="J29" s="34"/>
    </row>
    <row r="30" spans="1:10" s="35" customFormat="1" ht="12.75">
      <c r="A30" s="36"/>
      <c r="B30" s="81"/>
      <c r="C30" s="64"/>
      <c r="D30" s="72">
        <v>4210</v>
      </c>
      <c r="E30" s="31" t="s">
        <v>107</v>
      </c>
      <c r="F30" s="47">
        <v>240</v>
      </c>
      <c r="G30" s="109">
        <v>240</v>
      </c>
      <c r="H30" s="32">
        <f>G30*100/F30</f>
        <v>100</v>
      </c>
      <c r="I30" s="33">
        <v>0</v>
      </c>
      <c r="J30" s="34"/>
    </row>
    <row r="31" spans="1:10" s="35" customFormat="1" ht="12.75">
      <c r="A31" s="36"/>
      <c r="B31" s="81"/>
      <c r="C31" s="64"/>
      <c r="D31" s="72">
        <v>4300</v>
      </c>
      <c r="E31" s="31" t="s">
        <v>110</v>
      </c>
      <c r="F31" s="47">
        <v>688.5</v>
      </c>
      <c r="G31" s="109">
        <v>688.5</v>
      </c>
      <c r="H31" s="32">
        <f t="shared" si="0"/>
        <v>100</v>
      </c>
      <c r="I31" s="33">
        <v>0</v>
      </c>
      <c r="J31" s="34"/>
    </row>
    <row r="32" spans="1:10" s="35" customFormat="1" ht="12.75">
      <c r="A32" s="36"/>
      <c r="B32" s="342"/>
      <c r="C32" s="64"/>
      <c r="D32" s="72">
        <v>4430</v>
      </c>
      <c r="E32" s="31" t="s">
        <v>115</v>
      </c>
      <c r="F32" s="47">
        <v>356156.41</v>
      </c>
      <c r="G32" s="109">
        <v>356156.41</v>
      </c>
      <c r="H32" s="32">
        <f t="shared" si="0"/>
        <v>100.00000000000001</v>
      </c>
      <c r="I32" s="33">
        <v>0</v>
      </c>
      <c r="J32" s="34"/>
    </row>
    <row r="33" spans="1:10" s="35" customFormat="1" ht="14.25" customHeight="1">
      <c r="A33" s="36"/>
      <c r="B33" s="81"/>
      <c r="C33" s="64"/>
      <c r="D33" s="64"/>
      <c r="E33" s="31" t="s">
        <v>10</v>
      </c>
      <c r="F33" s="86">
        <f>SUM(F35)</f>
        <v>140000</v>
      </c>
      <c r="G33" s="126">
        <f>SUM(G35)</f>
        <v>2060</v>
      </c>
      <c r="H33" s="32">
        <f>G33*100/F33</f>
        <v>1.4714285714285715</v>
      </c>
      <c r="I33" s="33">
        <f>SUM(I35)</f>
        <v>0</v>
      </c>
      <c r="J33" s="34"/>
    </row>
    <row r="34" spans="1:10" s="35" customFormat="1" ht="14.25" customHeight="1">
      <c r="A34" s="62"/>
      <c r="B34" s="63"/>
      <c r="C34" s="38"/>
      <c r="D34" s="38"/>
      <c r="E34" s="39" t="s">
        <v>61</v>
      </c>
      <c r="F34" s="40"/>
      <c r="G34" s="109"/>
      <c r="H34" s="32" t="s">
        <v>57</v>
      </c>
      <c r="I34" s="33"/>
      <c r="J34" s="34"/>
    </row>
    <row r="35" spans="1:11" s="35" customFormat="1" ht="12.75">
      <c r="A35" s="62"/>
      <c r="B35" s="62"/>
      <c r="C35" s="165"/>
      <c r="D35" s="203">
        <v>6050</v>
      </c>
      <c r="E35" s="270" t="s">
        <v>163</v>
      </c>
      <c r="F35" s="162">
        <v>140000</v>
      </c>
      <c r="G35" s="109">
        <v>2060</v>
      </c>
      <c r="H35" s="96">
        <f>G35*100/F35</f>
        <v>1.4714285714285715</v>
      </c>
      <c r="I35" s="33">
        <v>0</v>
      </c>
      <c r="J35" s="34"/>
      <c r="K35" s="312" t="s">
        <v>57</v>
      </c>
    </row>
    <row r="36" spans="1:11" s="35" customFormat="1" ht="12.75">
      <c r="A36" s="36"/>
      <c r="B36" s="62"/>
      <c r="C36" s="62"/>
      <c r="D36" s="320"/>
      <c r="E36" s="396" t="s">
        <v>61</v>
      </c>
      <c r="F36" s="182"/>
      <c r="G36" s="154"/>
      <c r="H36" s="49"/>
      <c r="I36" s="125"/>
      <c r="J36" s="34"/>
      <c r="K36" s="312"/>
    </row>
    <row r="37" spans="1:12" s="35" customFormat="1" ht="12.75">
      <c r="A37" s="62"/>
      <c r="B37" s="62"/>
      <c r="C37" s="62"/>
      <c r="D37" s="320"/>
      <c r="E37" s="617" t="s">
        <v>290</v>
      </c>
      <c r="F37" s="582"/>
      <c r="G37" s="583">
        <v>0</v>
      </c>
      <c r="H37" s="352"/>
      <c r="I37" s="520">
        <v>0</v>
      </c>
      <c r="J37" s="34"/>
      <c r="K37" s="312"/>
      <c r="L37" s="312">
        <f>SUM(G37:G39)</f>
        <v>2060</v>
      </c>
    </row>
    <row r="38" spans="1:11" s="35" customFormat="1" ht="12.75">
      <c r="A38" s="62"/>
      <c r="B38" s="62"/>
      <c r="C38" s="62"/>
      <c r="D38" s="320"/>
      <c r="E38" s="617" t="s">
        <v>291</v>
      </c>
      <c r="F38" s="582"/>
      <c r="G38" s="583">
        <v>980</v>
      </c>
      <c r="H38" s="597"/>
      <c r="I38" s="520">
        <v>0</v>
      </c>
      <c r="J38" s="34"/>
      <c r="K38" s="312"/>
    </row>
    <row r="39" spans="1:11" s="35" customFormat="1" ht="26.25" thickBot="1">
      <c r="A39" s="534"/>
      <c r="B39" s="534"/>
      <c r="C39" s="534"/>
      <c r="D39" s="687"/>
      <c r="E39" s="618" t="s">
        <v>292</v>
      </c>
      <c r="F39" s="692"/>
      <c r="G39" s="292">
        <v>1080</v>
      </c>
      <c r="H39" s="598"/>
      <c r="I39" s="488">
        <v>0</v>
      </c>
      <c r="J39" s="34"/>
      <c r="K39" s="312"/>
    </row>
    <row r="40" spans="1:10" s="11" customFormat="1" ht="12.75">
      <c r="A40" s="253">
        <v>600</v>
      </c>
      <c r="B40" s="236"/>
      <c r="C40" s="236"/>
      <c r="D40" s="691"/>
      <c r="E40" s="229" t="s">
        <v>20</v>
      </c>
      <c r="F40" s="230">
        <f>SUM(F56,F91,F41,F50)</f>
        <v>22418947.75</v>
      </c>
      <c r="G40" s="230">
        <f>SUM(G56,G91,G41,G50)</f>
        <v>2043195.35</v>
      </c>
      <c r="H40" s="491">
        <f>G40*100/F40</f>
        <v>9.113698701581567</v>
      </c>
      <c r="I40" s="346">
        <f>SUM(I56,I91,I41,I50)</f>
        <v>369</v>
      </c>
      <c r="J40" s="10"/>
    </row>
    <row r="41" spans="1:10" s="5" customFormat="1" ht="12.75">
      <c r="A41" s="13"/>
      <c r="B41" s="319">
        <v>60002</v>
      </c>
      <c r="C41" s="9"/>
      <c r="D41" s="9"/>
      <c r="E41" s="25" t="s">
        <v>293</v>
      </c>
      <c r="F41" s="84">
        <f>SUM(F42)</f>
        <v>25000</v>
      </c>
      <c r="G41" s="84">
        <f>SUM(G42)</f>
        <v>0</v>
      </c>
      <c r="H41" s="26">
        <f>G41*100/F41</f>
        <v>0</v>
      </c>
      <c r="I41" s="27">
        <f>SUM(I42)</f>
        <v>0</v>
      </c>
      <c r="J41" s="4"/>
    </row>
    <row r="42" spans="1:10" s="35" customFormat="1" ht="14.25" customHeight="1">
      <c r="A42" s="36"/>
      <c r="B42" s="81"/>
      <c r="C42" s="64"/>
      <c r="D42" s="64"/>
      <c r="E42" s="31" t="s">
        <v>55</v>
      </c>
      <c r="F42" s="86">
        <f>SUM(F44)</f>
        <v>25000</v>
      </c>
      <c r="G42" s="86">
        <f>SUM(G44)</f>
        <v>0</v>
      </c>
      <c r="H42" s="32">
        <f>G42*100/F42</f>
        <v>0</v>
      </c>
      <c r="I42" s="33">
        <f>SUM(I44)</f>
        <v>0</v>
      </c>
      <c r="J42" s="34"/>
    </row>
    <row r="43" spans="1:10" s="35" customFormat="1" ht="14.25" customHeight="1">
      <c r="A43" s="62"/>
      <c r="B43" s="63"/>
      <c r="C43" s="38"/>
      <c r="D43" s="38"/>
      <c r="E43" s="39" t="s">
        <v>61</v>
      </c>
      <c r="F43" s="40"/>
      <c r="G43" s="109"/>
      <c r="H43" s="32" t="s">
        <v>57</v>
      </c>
      <c r="I43" s="33"/>
      <c r="J43" s="34"/>
    </row>
    <row r="44" spans="1:11" s="35" customFormat="1" ht="38.25">
      <c r="A44" s="62"/>
      <c r="B44" s="62"/>
      <c r="C44" s="165"/>
      <c r="D44" s="203">
        <v>2710</v>
      </c>
      <c r="E44" s="270" t="s">
        <v>294</v>
      </c>
      <c r="F44" s="87">
        <v>25000</v>
      </c>
      <c r="G44" s="109">
        <v>0</v>
      </c>
      <c r="H44" s="49">
        <f>G44*100/F44</f>
        <v>0</v>
      </c>
      <c r="I44" s="33">
        <v>0</v>
      </c>
      <c r="J44" s="34"/>
      <c r="K44" s="312" t="s">
        <v>57</v>
      </c>
    </row>
    <row r="45" spans="1:11" s="44" customFormat="1" ht="12.75">
      <c r="A45" s="191"/>
      <c r="B45" s="191"/>
      <c r="C45" s="191"/>
      <c r="D45" s="200"/>
      <c r="E45" s="505" t="s">
        <v>61</v>
      </c>
      <c r="F45" s="506"/>
      <c r="G45" s="45"/>
      <c r="H45" s="514" t="s">
        <v>57</v>
      </c>
      <c r="I45" s="272"/>
      <c r="J45" s="43"/>
      <c r="K45" s="43"/>
    </row>
    <row r="46" spans="1:11" s="44" customFormat="1" ht="102">
      <c r="A46" s="201"/>
      <c r="B46" s="271"/>
      <c r="C46" s="271"/>
      <c r="D46" s="88"/>
      <c r="E46" s="584" t="s">
        <v>295</v>
      </c>
      <c r="F46" s="594" t="s">
        <v>57</v>
      </c>
      <c r="G46" s="45">
        <v>0</v>
      </c>
      <c r="H46" s="515" t="s">
        <v>57</v>
      </c>
      <c r="I46" s="272">
        <v>0</v>
      </c>
      <c r="J46" s="43"/>
      <c r="K46" s="43"/>
    </row>
    <row r="47" spans="1:9" s="56" customFormat="1" ht="12.75">
      <c r="A47" s="15" t="s">
        <v>54</v>
      </c>
      <c r="B47" s="16">
        <v>2</v>
      </c>
      <c r="C47" s="55"/>
      <c r="D47" s="55"/>
      <c r="E47" s="78"/>
      <c r="F47" s="55"/>
      <c r="G47" s="77"/>
      <c r="H47" s="79" t="s">
        <v>57</v>
      </c>
      <c r="I47" s="77"/>
    </row>
    <row r="48" spans="1:9" s="56" customFormat="1" ht="13.5" thickBot="1">
      <c r="A48" s="15"/>
      <c r="B48" s="16"/>
      <c r="C48" s="55"/>
      <c r="D48" s="55"/>
      <c r="E48" s="78"/>
      <c r="F48" s="55"/>
      <c r="G48" s="77"/>
      <c r="H48" s="79"/>
      <c r="I48" s="77"/>
    </row>
    <row r="49" spans="1:10" s="18" customFormat="1" ht="13.5" thickBot="1">
      <c r="A49" s="19" t="s">
        <v>25</v>
      </c>
      <c r="B49" s="20" t="s">
        <v>50</v>
      </c>
      <c r="C49" s="709" t="s">
        <v>35</v>
      </c>
      <c r="D49" s="710"/>
      <c r="E49" s="21" t="s">
        <v>24</v>
      </c>
      <c r="F49" s="20" t="s">
        <v>58</v>
      </c>
      <c r="G49" s="353" t="s">
        <v>59</v>
      </c>
      <c r="H49" s="22" t="s">
        <v>60</v>
      </c>
      <c r="I49" s="190" t="s">
        <v>65</v>
      </c>
      <c r="J49" s="17"/>
    </row>
    <row r="50" spans="1:10" s="5" customFormat="1" ht="12.75">
      <c r="A50" s="13"/>
      <c r="B50" s="319">
        <v>60014</v>
      </c>
      <c r="C50" s="9"/>
      <c r="D50" s="9"/>
      <c r="E50" s="25" t="s">
        <v>255</v>
      </c>
      <c r="F50" s="84">
        <f>SUM(F51)</f>
        <v>1650000</v>
      </c>
      <c r="G50" s="84">
        <f>SUM(G51)</f>
        <v>419867.57</v>
      </c>
      <c r="H50" s="26">
        <f>G50*100/F50</f>
        <v>25.446519393939393</v>
      </c>
      <c r="I50" s="27">
        <f>SUM(I51)</f>
        <v>0</v>
      </c>
      <c r="J50" s="4"/>
    </row>
    <row r="51" spans="1:10" s="35" customFormat="1" ht="14.25" customHeight="1">
      <c r="A51" s="36"/>
      <c r="B51" s="81"/>
      <c r="C51" s="64"/>
      <c r="D51" s="64"/>
      <c r="E51" s="31" t="s">
        <v>10</v>
      </c>
      <c r="F51" s="86">
        <f>SUM(F53)</f>
        <v>1650000</v>
      </c>
      <c r="G51" s="86">
        <f>SUM(G53)</f>
        <v>419867.57</v>
      </c>
      <c r="H51" s="32">
        <f>G51*100/F51</f>
        <v>25.446519393939393</v>
      </c>
      <c r="I51" s="33">
        <f>SUM(I53)</f>
        <v>0</v>
      </c>
      <c r="J51" s="34"/>
    </row>
    <row r="52" spans="1:10" s="35" customFormat="1" ht="14.25" customHeight="1">
      <c r="A52" s="36"/>
      <c r="B52" s="341"/>
      <c r="C52" s="38"/>
      <c r="D52" s="38"/>
      <c r="E52" s="39" t="s">
        <v>61</v>
      </c>
      <c r="F52" s="40"/>
      <c r="G52" s="109"/>
      <c r="H52" s="32" t="s">
        <v>57</v>
      </c>
      <c r="I52" s="33"/>
      <c r="J52" s="34"/>
    </row>
    <row r="53" spans="1:11" s="35" customFormat="1" ht="38.25">
      <c r="A53" s="36"/>
      <c r="B53" s="34"/>
      <c r="C53" s="165"/>
      <c r="D53" s="203">
        <v>6300</v>
      </c>
      <c r="E53" s="270" t="s">
        <v>256</v>
      </c>
      <c r="F53" s="87">
        <v>1650000</v>
      </c>
      <c r="G53" s="109">
        <v>419867.57</v>
      </c>
      <c r="H53" s="49">
        <f>G53*100/F53</f>
        <v>25.446519393939393</v>
      </c>
      <c r="I53" s="33">
        <v>0</v>
      </c>
      <c r="J53" s="34"/>
      <c r="K53" s="312" t="s">
        <v>57</v>
      </c>
    </row>
    <row r="54" spans="1:11" s="44" customFormat="1" ht="12.75">
      <c r="A54" s="42"/>
      <c r="B54" s="43"/>
      <c r="C54" s="191"/>
      <c r="D54" s="200"/>
      <c r="E54" s="505" t="s">
        <v>61</v>
      </c>
      <c r="F54" s="506"/>
      <c r="G54" s="45"/>
      <c r="H54" s="514" t="s">
        <v>57</v>
      </c>
      <c r="I54" s="272"/>
      <c r="J54" s="43"/>
      <c r="K54" s="43"/>
    </row>
    <row r="55" spans="1:11" s="44" customFormat="1" ht="38.25">
      <c r="A55" s="42"/>
      <c r="B55" s="82"/>
      <c r="C55" s="271"/>
      <c r="D55" s="88"/>
      <c r="E55" s="584" t="s">
        <v>257</v>
      </c>
      <c r="F55" s="594" t="s">
        <v>57</v>
      </c>
      <c r="G55" s="45">
        <v>419867.57</v>
      </c>
      <c r="H55" s="515" t="s">
        <v>57</v>
      </c>
      <c r="I55" s="272">
        <v>0</v>
      </c>
      <c r="J55" s="43"/>
      <c r="K55" s="43"/>
    </row>
    <row r="56" spans="1:10" s="5" customFormat="1" ht="12.75">
      <c r="A56" s="13"/>
      <c r="B56" s="319">
        <v>60016</v>
      </c>
      <c r="C56" s="9"/>
      <c r="D56" s="9"/>
      <c r="E56" s="25" t="s">
        <v>29</v>
      </c>
      <c r="F56" s="84">
        <f>SUM(F64,F57)</f>
        <v>20688947.75</v>
      </c>
      <c r="G56" s="437">
        <f>SUM(G64,G57)</f>
        <v>1623327.78</v>
      </c>
      <c r="H56" s="26">
        <f>G56*100/F56</f>
        <v>7.84635255314036</v>
      </c>
      <c r="I56" s="27">
        <f>SUM(I64,I57)</f>
        <v>369</v>
      </c>
      <c r="J56" s="4"/>
    </row>
    <row r="57" spans="1:11" s="35" customFormat="1" ht="96.75" customHeight="1">
      <c r="A57" s="28"/>
      <c r="B57" s="85"/>
      <c r="C57" s="29"/>
      <c r="D57" s="29"/>
      <c r="E57" s="31" t="s">
        <v>231</v>
      </c>
      <c r="F57" s="314">
        <f>SUM(F59:F63)</f>
        <v>3673681.93</v>
      </c>
      <c r="G57" s="575">
        <f>SUM(G59:G63)</f>
        <v>1403622.87</v>
      </c>
      <c r="H57" s="32">
        <f>G57*100/F57</f>
        <v>38.207523044870676</v>
      </c>
      <c r="I57" s="33">
        <f>SUM(I59:I62)</f>
        <v>369</v>
      </c>
      <c r="J57" s="34"/>
      <c r="K57" s="371">
        <f>SUM(F59:F68)</f>
        <v>37704213.57</v>
      </c>
    </row>
    <row r="58" spans="1:10" s="35" customFormat="1" ht="12.75">
      <c r="A58" s="62"/>
      <c r="B58" s="63"/>
      <c r="C58" s="34"/>
      <c r="D58" s="34"/>
      <c r="E58" s="374" t="s">
        <v>61</v>
      </c>
      <c r="F58" s="176"/>
      <c r="G58" s="180"/>
      <c r="H58" s="68" t="s">
        <v>57</v>
      </c>
      <c r="I58" s="67"/>
      <c r="J58" s="34"/>
    </row>
    <row r="59" spans="1:10" s="35" customFormat="1" ht="12.75">
      <c r="A59" s="62"/>
      <c r="B59" s="36"/>
      <c r="C59" s="64"/>
      <c r="D59" s="72">
        <v>4210</v>
      </c>
      <c r="E59" s="31" t="s">
        <v>107</v>
      </c>
      <c r="F59" s="47">
        <v>197520.64</v>
      </c>
      <c r="G59" s="109">
        <v>81417.04</v>
      </c>
      <c r="H59" s="32">
        <f aca="true" t="shared" si="1" ref="H59:H64">G59*100/F59</f>
        <v>41.21951002183872</v>
      </c>
      <c r="I59" s="33">
        <v>0</v>
      </c>
      <c r="J59" s="34"/>
    </row>
    <row r="60" spans="1:10" s="35" customFormat="1" ht="12.75">
      <c r="A60" s="36"/>
      <c r="B60" s="81"/>
      <c r="C60" s="64"/>
      <c r="D60" s="72">
        <v>4270</v>
      </c>
      <c r="E60" s="31" t="s">
        <v>108</v>
      </c>
      <c r="F60" s="47">
        <v>524500</v>
      </c>
      <c r="G60" s="109">
        <v>62607.84</v>
      </c>
      <c r="H60" s="32">
        <f t="shared" si="1"/>
        <v>11.93667111534795</v>
      </c>
      <c r="I60" s="33">
        <v>0</v>
      </c>
      <c r="J60" s="34"/>
    </row>
    <row r="61" spans="1:10" s="35" customFormat="1" ht="12.75">
      <c r="A61" s="62"/>
      <c r="B61" s="36"/>
      <c r="C61" s="64"/>
      <c r="D61" s="72">
        <v>4300</v>
      </c>
      <c r="E61" s="31" t="s">
        <v>110</v>
      </c>
      <c r="F61" s="47">
        <v>2951501.29</v>
      </c>
      <c r="G61" s="109">
        <v>1259438.59</v>
      </c>
      <c r="H61" s="32">
        <f t="shared" si="1"/>
        <v>42.6711177212462</v>
      </c>
      <c r="I61" s="33">
        <v>369</v>
      </c>
      <c r="J61" s="34"/>
    </row>
    <row r="62" spans="1:10" s="35" customFormat="1" ht="12.75">
      <c r="A62" s="36"/>
      <c r="B62" s="75"/>
      <c r="C62" s="64"/>
      <c r="D62" s="72">
        <v>4430</v>
      </c>
      <c r="E62" s="31" t="s">
        <v>115</v>
      </c>
      <c r="F62" s="47">
        <v>160</v>
      </c>
      <c r="G62" s="109">
        <v>159.4</v>
      </c>
      <c r="H62" s="32">
        <f t="shared" si="1"/>
        <v>99.625</v>
      </c>
      <c r="I62" s="33">
        <v>0</v>
      </c>
      <c r="J62" s="34"/>
    </row>
    <row r="63" spans="1:10" s="35" customFormat="1" ht="12.75" hidden="1">
      <c r="A63" s="36"/>
      <c r="B63" s="342"/>
      <c r="C63" s="64"/>
      <c r="D63" s="72">
        <v>4590</v>
      </c>
      <c r="E63" s="31" t="s">
        <v>119</v>
      </c>
      <c r="F63" s="47">
        <v>0</v>
      </c>
      <c r="G63" s="109">
        <v>0</v>
      </c>
      <c r="H63" s="32" t="e">
        <f t="shared" si="1"/>
        <v>#DIV/0!</v>
      </c>
      <c r="I63" s="33">
        <v>0</v>
      </c>
      <c r="J63" s="34"/>
    </row>
    <row r="64" spans="1:10" s="35" customFormat="1" ht="14.25" customHeight="1">
      <c r="A64" s="36"/>
      <c r="B64" s="81"/>
      <c r="C64" s="64"/>
      <c r="D64" s="64"/>
      <c r="E64" s="31" t="s">
        <v>10</v>
      </c>
      <c r="F64" s="86">
        <f>SUM(F66)</f>
        <v>17015265.82</v>
      </c>
      <c r="G64" s="86">
        <f>SUM(G66)</f>
        <v>219704.91</v>
      </c>
      <c r="H64" s="32">
        <f t="shared" si="1"/>
        <v>1.2912223195582142</v>
      </c>
      <c r="I64" s="33">
        <f>SUM(I66)</f>
        <v>0</v>
      </c>
      <c r="J64" s="34"/>
    </row>
    <row r="65" spans="1:10" s="35" customFormat="1" ht="14.25" customHeight="1">
      <c r="A65" s="62"/>
      <c r="B65" s="63"/>
      <c r="C65" s="38"/>
      <c r="D65" s="38"/>
      <c r="E65" s="39" t="s">
        <v>61</v>
      </c>
      <c r="F65" s="40"/>
      <c r="G65" s="109"/>
      <c r="H65" s="32" t="s">
        <v>57</v>
      </c>
      <c r="I65" s="33"/>
      <c r="J65" s="34"/>
    </row>
    <row r="66" spans="1:11" s="35" customFormat="1" ht="14.25" customHeight="1">
      <c r="A66" s="62"/>
      <c r="B66" s="62"/>
      <c r="C66" s="165"/>
      <c r="D66" s="203">
        <v>6050</v>
      </c>
      <c r="E66" s="270" t="s">
        <v>163</v>
      </c>
      <c r="F66" s="87">
        <v>17015265.82</v>
      </c>
      <c r="G66" s="109">
        <v>219704.91</v>
      </c>
      <c r="H66" s="49">
        <f>G66*100/F66</f>
        <v>1.2912223195582142</v>
      </c>
      <c r="I66" s="33">
        <v>0</v>
      </c>
      <c r="J66" s="34"/>
      <c r="K66" s="312" t="s">
        <v>57</v>
      </c>
    </row>
    <row r="67" spans="1:11" s="44" customFormat="1" ht="12.75">
      <c r="A67" s="191"/>
      <c r="B67" s="191"/>
      <c r="C67" s="191"/>
      <c r="D67" s="200"/>
      <c r="E67" s="505" t="s">
        <v>61</v>
      </c>
      <c r="F67" s="506"/>
      <c r="G67" s="45"/>
      <c r="H67" s="514" t="s">
        <v>57</v>
      </c>
      <c r="I67" s="272"/>
      <c r="J67" s="43"/>
      <c r="K67" s="43"/>
    </row>
    <row r="68" spans="1:11" s="44" customFormat="1" ht="12.75">
      <c r="A68" s="191"/>
      <c r="B68" s="42"/>
      <c r="C68" s="43"/>
      <c r="D68" s="200"/>
      <c r="E68" s="426" t="s">
        <v>260</v>
      </c>
      <c r="F68" s="594" t="s">
        <v>57</v>
      </c>
      <c r="G68" s="45">
        <v>204678.81</v>
      </c>
      <c r="H68" s="515" t="s">
        <v>57</v>
      </c>
      <c r="I68" s="272">
        <v>0</v>
      </c>
      <c r="J68" s="43"/>
      <c r="K68" s="43"/>
    </row>
    <row r="69" spans="1:11" s="44" customFormat="1" ht="12.75">
      <c r="A69" s="191"/>
      <c r="B69" s="191"/>
      <c r="C69" s="191"/>
      <c r="D69" s="200"/>
      <c r="E69" s="619" t="s">
        <v>259</v>
      </c>
      <c r="F69" s="594"/>
      <c r="G69" s="45">
        <v>0</v>
      </c>
      <c r="H69" s="515"/>
      <c r="I69" s="212">
        <v>0</v>
      </c>
      <c r="J69" s="43"/>
      <c r="K69" s="364">
        <f>SUM(G68:G90)</f>
        <v>219704.91</v>
      </c>
    </row>
    <row r="70" spans="1:11" s="44" customFormat="1" ht="38.25">
      <c r="A70" s="271"/>
      <c r="B70" s="271"/>
      <c r="C70" s="271"/>
      <c r="D70" s="88"/>
      <c r="E70" s="584" t="s">
        <v>296</v>
      </c>
      <c r="F70" s="594" t="s">
        <v>57</v>
      </c>
      <c r="G70" s="45">
        <v>0</v>
      </c>
      <c r="H70" s="515" t="s">
        <v>57</v>
      </c>
      <c r="I70" s="212">
        <v>0</v>
      </c>
      <c r="J70" s="43"/>
      <c r="K70" s="311">
        <f>SUM(I68:I90,I96:I98)</f>
        <v>0</v>
      </c>
    </row>
    <row r="71" spans="1:9" s="56" customFormat="1" ht="12.75">
      <c r="A71" s="15" t="s">
        <v>54</v>
      </c>
      <c r="B71" s="16">
        <v>3</v>
      </c>
      <c r="C71" s="55"/>
      <c r="D71" s="55"/>
      <c r="E71" s="78"/>
      <c r="F71" s="55"/>
      <c r="G71" s="77"/>
      <c r="H71" s="79" t="s">
        <v>57</v>
      </c>
      <c r="I71" s="77"/>
    </row>
    <row r="72" spans="1:9" s="56" customFormat="1" ht="13.5" thickBot="1">
      <c r="A72" s="15"/>
      <c r="B72" s="16"/>
      <c r="C72" s="55"/>
      <c r="D72" s="55"/>
      <c r="E72" s="78"/>
      <c r="F72" s="55"/>
      <c r="G72" s="77"/>
      <c r="H72" s="79"/>
      <c r="I72" s="77"/>
    </row>
    <row r="73" spans="1:10" s="18" customFormat="1" ht="13.5" thickBot="1">
      <c r="A73" s="19" t="s">
        <v>25</v>
      </c>
      <c r="B73" s="20" t="s">
        <v>50</v>
      </c>
      <c r="C73" s="709" t="s">
        <v>35</v>
      </c>
      <c r="D73" s="710"/>
      <c r="E73" s="21" t="s">
        <v>24</v>
      </c>
      <c r="F73" s="20" t="s">
        <v>58</v>
      </c>
      <c r="G73" s="353" t="s">
        <v>59</v>
      </c>
      <c r="H73" s="22" t="s">
        <v>60</v>
      </c>
      <c r="I73" s="190" t="s">
        <v>65</v>
      </c>
      <c r="J73" s="17"/>
    </row>
    <row r="74" spans="1:10" s="335" customFormat="1" ht="25.5">
      <c r="A74" s="331"/>
      <c r="B74" s="332"/>
      <c r="C74" s="333"/>
      <c r="D74" s="334"/>
      <c r="E74" s="584" t="s">
        <v>297</v>
      </c>
      <c r="F74" s="595"/>
      <c r="G74" s="45">
        <v>608.1</v>
      </c>
      <c r="H74" s="596"/>
      <c r="I74" s="272">
        <v>0</v>
      </c>
      <c r="J74" s="333"/>
    </row>
    <row r="75" spans="1:10" s="335" customFormat="1" ht="12.75">
      <c r="A75" s="331"/>
      <c r="B75" s="332"/>
      <c r="C75" s="333"/>
      <c r="D75" s="334"/>
      <c r="E75" s="620" t="s">
        <v>298</v>
      </c>
      <c r="F75" s="595"/>
      <c r="G75" s="45">
        <v>0</v>
      </c>
      <c r="H75" s="596"/>
      <c r="I75" s="272">
        <v>0</v>
      </c>
      <c r="J75" s="333"/>
    </row>
    <row r="76" spans="1:11" s="44" customFormat="1" ht="25.5">
      <c r="A76" s="191"/>
      <c r="B76" s="191"/>
      <c r="C76" s="191"/>
      <c r="D76" s="200"/>
      <c r="E76" s="619" t="s">
        <v>299</v>
      </c>
      <c r="F76" s="594"/>
      <c r="G76" s="45">
        <v>0</v>
      </c>
      <c r="H76" s="515"/>
      <c r="I76" s="212">
        <v>0</v>
      </c>
      <c r="J76" s="43"/>
      <c r="K76" s="364">
        <f>SUM(G69:G95)</f>
        <v>15026.1</v>
      </c>
    </row>
    <row r="77" spans="1:11" s="44" customFormat="1" ht="12.75">
      <c r="A77" s="191"/>
      <c r="B77" s="42"/>
      <c r="C77" s="43"/>
      <c r="D77" s="200"/>
      <c r="E77" s="426" t="s">
        <v>300</v>
      </c>
      <c r="F77" s="594" t="s">
        <v>57</v>
      </c>
      <c r="G77" s="45">
        <v>0</v>
      </c>
      <c r="H77" s="515" t="s">
        <v>57</v>
      </c>
      <c r="I77" s="212">
        <v>0</v>
      </c>
      <c r="J77" s="43"/>
      <c r="K77" s="311">
        <f>SUM(I69:I95,I109:I114)</f>
        <v>221.4</v>
      </c>
    </row>
    <row r="78" spans="1:10" s="335" customFormat="1" ht="25.5">
      <c r="A78" s="331"/>
      <c r="B78" s="332"/>
      <c r="C78" s="333"/>
      <c r="D78" s="334"/>
      <c r="E78" s="584" t="s">
        <v>261</v>
      </c>
      <c r="F78" s="595"/>
      <c r="G78" s="45">
        <v>0</v>
      </c>
      <c r="H78" s="596"/>
      <c r="I78" s="272">
        <v>0</v>
      </c>
      <c r="J78" s="333"/>
    </row>
    <row r="79" spans="1:10" s="335" customFormat="1" ht="12.75">
      <c r="A79" s="331"/>
      <c r="B79" s="332"/>
      <c r="C79" s="333"/>
      <c r="D79" s="334"/>
      <c r="E79" s="620" t="s">
        <v>301</v>
      </c>
      <c r="F79" s="595"/>
      <c r="G79" s="45">
        <v>0</v>
      </c>
      <c r="H79" s="596"/>
      <c r="I79" s="272">
        <v>0</v>
      </c>
      <c r="J79" s="333"/>
    </row>
    <row r="80" spans="1:10" s="335" customFormat="1" ht="25.5">
      <c r="A80" s="331"/>
      <c r="B80" s="332"/>
      <c r="C80" s="333"/>
      <c r="D80" s="334"/>
      <c r="E80" s="620" t="s">
        <v>302</v>
      </c>
      <c r="F80" s="595"/>
      <c r="G80" s="45">
        <v>0</v>
      </c>
      <c r="H80" s="596"/>
      <c r="I80" s="272">
        <v>0</v>
      </c>
      <c r="J80" s="333"/>
    </row>
    <row r="81" spans="1:11" s="44" customFormat="1" ht="12.75">
      <c r="A81" s="191"/>
      <c r="B81" s="191"/>
      <c r="C81" s="191"/>
      <c r="D81" s="200"/>
      <c r="E81" s="619" t="s">
        <v>303</v>
      </c>
      <c r="F81" s="594"/>
      <c r="G81" s="45">
        <v>2460</v>
      </c>
      <c r="H81" s="515"/>
      <c r="I81" s="212">
        <v>0</v>
      </c>
      <c r="J81" s="43"/>
      <c r="K81" s="364">
        <f>SUM(G73:G103)</f>
        <v>15026.1</v>
      </c>
    </row>
    <row r="82" spans="1:11" s="44" customFormat="1" ht="25.5">
      <c r="A82" s="191"/>
      <c r="B82" s="42"/>
      <c r="C82" s="43"/>
      <c r="D82" s="200"/>
      <c r="E82" s="426" t="s">
        <v>304</v>
      </c>
      <c r="F82" s="594" t="s">
        <v>57</v>
      </c>
      <c r="G82" s="45">
        <v>0</v>
      </c>
      <c r="H82" s="515" t="s">
        <v>57</v>
      </c>
      <c r="I82" s="212">
        <v>0</v>
      </c>
      <c r="J82" s="43"/>
      <c r="K82" s="311">
        <f>SUM(I73:I103,I116:I124)</f>
        <v>270000</v>
      </c>
    </row>
    <row r="83" spans="1:10" s="335" customFormat="1" ht="12.75">
      <c r="A83" s="331"/>
      <c r="B83" s="332"/>
      <c r="C83" s="333"/>
      <c r="D83" s="334"/>
      <c r="E83" s="584" t="s">
        <v>305</v>
      </c>
      <c r="F83" s="595"/>
      <c r="G83" s="45">
        <v>0</v>
      </c>
      <c r="H83" s="596"/>
      <c r="I83" s="272">
        <v>0</v>
      </c>
      <c r="J83" s="333"/>
    </row>
    <row r="84" spans="1:10" s="335" customFormat="1" ht="25.5">
      <c r="A84" s="331"/>
      <c r="B84" s="332"/>
      <c r="C84" s="333"/>
      <c r="D84" s="334"/>
      <c r="E84" s="620" t="s">
        <v>306</v>
      </c>
      <c r="F84" s="595"/>
      <c r="G84" s="45">
        <v>0</v>
      </c>
      <c r="H84" s="596"/>
      <c r="I84" s="272">
        <v>0</v>
      </c>
      <c r="J84" s="333"/>
    </row>
    <row r="85" spans="1:10" s="44" customFormat="1" ht="25.5">
      <c r="A85" s="191"/>
      <c r="B85" s="42"/>
      <c r="C85" s="43"/>
      <c r="D85" s="200"/>
      <c r="E85" s="667" t="s">
        <v>307</v>
      </c>
      <c r="F85" s="594"/>
      <c r="G85" s="45">
        <v>0</v>
      </c>
      <c r="H85" s="515"/>
      <c r="I85" s="272">
        <v>0</v>
      </c>
      <c r="J85" s="43"/>
    </row>
    <row r="86" spans="1:10" s="44" customFormat="1" ht="12.75" customHeight="1">
      <c r="A86" s="191"/>
      <c r="B86" s="42"/>
      <c r="C86" s="43"/>
      <c r="D86" s="200"/>
      <c r="E86" s="426" t="s">
        <v>308</v>
      </c>
      <c r="F86" s="594"/>
      <c r="G86" s="45">
        <v>0</v>
      </c>
      <c r="H86" s="515"/>
      <c r="I86" s="272">
        <v>0</v>
      </c>
      <c r="J86" s="43"/>
    </row>
    <row r="87" spans="1:10" s="44" customFormat="1" ht="12.75">
      <c r="A87" s="191"/>
      <c r="B87" s="42"/>
      <c r="C87" s="43"/>
      <c r="D87" s="200"/>
      <c r="E87" s="426" t="s">
        <v>232</v>
      </c>
      <c r="F87" s="594"/>
      <c r="G87" s="45">
        <v>11958</v>
      </c>
      <c r="H87" s="515"/>
      <c r="I87" s="272">
        <v>0</v>
      </c>
      <c r="J87" s="43"/>
    </row>
    <row r="88" spans="1:10" s="44" customFormat="1" ht="25.5">
      <c r="A88" s="191"/>
      <c r="B88" s="42"/>
      <c r="C88" s="43"/>
      <c r="D88" s="200"/>
      <c r="E88" s="426" t="s">
        <v>309</v>
      </c>
      <c r="F88" s="594"/>
      <c r="G88" s="45">
        <v>0</v>
      </c>
      <c r="H88" s="515"/>
      <c r="I88" s="272">
        <v>0</v>
      </c>
      <c r="J88" s="43"/>
    </row>
    <row r="89" spans="1:10" s="44" customFormat="1" ht="25.5">
      <c r="A89" s="191"/>
      <c r="B89" s="42"/>
      <c r="C89" s="43"/>
      <c r="D89" s="200"/>
      <c r="E89" s="426" t="s">
        <v>310</v>
      </c>
      <c r="F89" s="594"/>
      <c r="G89" s="45">
        <v>0</v>
      </c>
      <c r="H89" s="515"/>
      <c r="I89" s="272">
        <v>0</v>
      </c>
      <c r="J89" s="43"/>
    </row>
    <row r="90" spans="1:10" s="44" customFormat="1" ht="25.5">
      <c r="A90" s="191"/>
      <c r="B90" s="201"/>
      <c r="C90" s="82"/>
      <c r="D90" s="88"/>
      <c r="E90" s="584" t="s">
        <v>311</v>
      </c>
      <c r="F90" s="594"/>
      <c r="G90" s="45">
        <v>0</v>
      </c>
      <c r="H90" s="515"/>
      <c r="I90" s="272">
        <v>0</v>
      </c>
      <c r="J90" s="43"/>
    </row>
    <row r="91" spans="1:9" s="56" customFormat="1" ht="12.75">
      <c r="A91" s="13"/>
      <c r="B91" s="219">
        <v>60095</v>
      </c>
      <c r="C91" s="9"/>
      <c r="D91" s="9"/>
      <c r="E91" s="92" t="s">
        <v>42</v>
      </c>
      <c r="F91" s="187">
        <f>SUM(F99,F92,)</f>
        <v>55000</v>
      </c>
      <c r="G91" s="187">
        <f>SUM(G99,G92,)</f>
        <v>0</v>
      </c>
      <c r="H91" s="26">
        <f>G91*100/F91</f>
        <v>0</v>
      </c>
      <c r="I91" s="58">
        <f>SUM(I92,I101,)</f>
        <v>0</v>
      </c>
    </row>
    <row r="92" spans="1:9" s="56" customFormat="1" ht="25.5">
      <c r="A92" s="28"/>
      <c r="B92" s="440"/>
      <c r="C92" s="29"/>
      <c r="D92" s="29"/>
      <c r="E92" s="508" t="s">
        <v>154</v>
      </c>
      <c r="F92" s="370">
        <f>SUM(F94:F95)</f>
        <v>45000</v>
      </c>
      <c r="G92" s="621">
        <f>SUM(G94:G95)</f>
        <v>0</v>
      </c>
      <c r="H92" s="32">
        <f>G92*100/F92</f>
        <v>0</v>
      </c>
      <c r="I92" s="33">
        <f>SUM(I94:I95)</f>
        <v>0</v>
      </c>
    </row>
    <row r="93" spans="1:10" s="18" customFormat="1" ht="12.75">
      <c r="A93" s="36"/>
      <c r="B93" s="341"/>
      <c r="C93" s="381"/>
      <c r="D93" s="70" t="s">
        <v>57</v>
      </c>
      <c r="E93" s="487" t="s">
        <v>61</v>
      </c>
      <c r="F93" s="176"/>
      <c r="G93" s="180"/>
      <c r="H93" s="68" t="s">
        <v>57</v>
      </c>
      <c r="I93" s="67"/>
      <c r="J93" s="17"/>
    </row>
    <row r="94" spans="1:10" s="18" customFormat="1" ht="12.75">
      <c r="A94" s="36"/>
      <c r="B94" s="81"/>
      <c r="C94" s="34"/>
      <c r="D94" s="70">
        <v>4210</v>
      </c>
      <c r="E94" s="374" t="s">
        <v>107</v>
      </c>
      <c r="F94" s="377">
        <v>5000</v>
      </c>
      <c r="G94" s="180">
        <v>0</v>
      </c>
      <c r="H94" s="32">
        <f>G94*100/F94</f>
        <v>0</v>
      </c>
      <c r="I94" s="67">
        <v>0</v>
      </c>
      <c r="J94" s="17"/>
    </row>
    <row r="95" spans="1:10" s="35" customFormat="1" ht="12.75">
      <c r="A95" s="75"/>
      <c r="B95" s="75"/>
      <c r="C95" s="69"/>
      <c r="D95" s="70">
        <v>4270</v>
      </c>
      <c r="E95" s="71" t="s">
        <v>108</v>
      </c>
      <c r="F95" s="216">
        <v>40000</v>
      </c>
      <c r="G95" s="109">
        <v>0</v>
      </c>
      <c r="H95" s="32">
        <f>G95*100/F95</f>
        <v>0</v>
      </c>
      <c r="I95" s="33">
        <v>0</v>
      </c>
      <c r="J95" s="34"/>
    </row>
    <row r="96" spans="1:9" s="56" customFormat="1" ht="12.75">
      <c r="A96" s="15" t="s">
        <v>54</v>
      </c>
      <c r="B96" s="16">
        <v>4</v>
      </c>
      <c r="C96" s="55"/>
      <c r="D96" s="55"/>
      <c r="E96" s="78"/>
      <c r="F96" s="55"/>
      <c r="G96" s="77"/>
      <c r="H96" s="79" t="s">
        <v>57</v>
      </c>
      <c r="I96" s="77"/>
    </row>
    <row r="97" spans="1:9" s="56" customFormat="1" ht="13.5" thickBot="1">
      <c r="A97" s="15"/>
      <c r="B97" s="16"/>
      <c r="C97" s="55"/>
      <c r="D97" s="55"/>
      <c r="E97" s="78"/>
      <c r="F97" s="55"/>
      <c r="G97" s="77"/>
      <c r="H97" s="79"/>
      <c r="I97" s="77"/>
    </row>
    <row r="98" spans="1:10" s="18" customFormat="1" ht="13.5" thickBot="1">
      <c r="A98" s="19" t="s">
        <v>25</v>
      </c>
      <c r="B98" s="20" t="s">
        <v>50</v>
      </c>
      <c r="C98" s="709" t="s">
        <v>35</v>
      </c>
      <c r="D98" s="710"/>
      <c r="E98" s="21" t="s">
        <v>24</v>
      </c>
      <c r="F98" s="20" t="s">
        <v>58</v>
      </c>
      <c r="G98" s="353" t="s">
        <v>59</v>
      </c>
      <c r="H98" s="22" t="s">
        <v>60</v>
      </c>
      <c r="I98" s="190" t="s">
        <v>65</v>
      </c>
      <c r="J98" s="17"/>
    </row>
    <row r="99" spans="1:10" s="35" customFormat="1" ht="14.25" customHeight="1">
      <c r="A99" s="36"/>
      <c r="B99" s="81"/>
      <c r="C99" s="53"/>
      <c r="D99" s="53"/>
      <c r="E99" s="54" t="s">
        <v>10</v>
      </c>
      <c r="F99" s="86">
        <f>SUM(F101)</f>
        <v>10000</v>
      </c>
      <c r="G99" s="86">
        <f>SUM(G101)</f>
        <v>0</v>
      </c>
      <c r="H99" s="32">
        <f>G99*100/F99</f>
        <v>0</v>
      </c>
      <c r="I99" s="67">
        <f>SUM(I101)</f>
        <v>0</v>
      </c>
      <c r="J99" s="34"/>
    </row>
    <row r="100" spans="1:10" s="35" customFormat="1" ht="14.25" customHeight="1">
      <c r="A100" s="62"/>
      <c r="B100" s="63"/>
      <c r="C100" s="38"/>
      <c r="D100" s="38"/>
      <c r="E100" s="39" t="s">
        <v>61</v>
      </c>
      <c r="F100" s="40"/>
      <c r="G100" s="109"/>
      <c r="H100" s="32" t="s">
        <v>57</v>
      </c>
      <c r="I100" s="33"/>
      <c r="J100" s="34"/>
    </row>
    <row r="101" spans="1:11" s="35" customFormat="1" ht="14.25" customHeight="1">
      <c r="A101" s="62"/>
      <c r="B101" s="62"/>
      <c r="C101" s="165"/>
      <c r="D101" s="203">
        <v>6050</v>
      </c>
      <c r="E101" s="270" t="s">
        <v>163</v>
      </c>
      <c r="F101" s="87">
        <v>10000</v>
      </c>
      <c r="G101" s="109">
        <v>0</v>
      </c>
      <c r="H101" s="49">
        <f>G101*100/F101</f>
        <v>0</v>
      </c>
      <c r="I101" s="33">
        <v>0</v>
      </c>
      <c r="J101" s="34"/>
      <c r="K101" s="312" t="s">
        <v>57</v>
      </c>
    </row>
    <row r="102" spans="1:11" s="44" customFormat="1" ht="12.75">
      <c r="A102" s="191"/>
      <c r="B102" s="191"/>
      <c r="C102" s="191"/>
      <c r="D102" s="200"/>
      <c r="E102" s="505" t="s">
        <v>61</v>
      </c>
      <c r="F102" s="506"/>
      <c r="G102" s="45"/>
      <c r="H102" s="514" t="s">
        <v>57</v>
      </c>
      <c r="I102" s="272"/>
      <c r="J102" s="43"/>
      <c r="K102" s="43"/>
    </row>
    <row r="103" spans="1:11" s="44" customFormat="1" ht="13.5" thickBot="1">
      <c r="A103" s="217"/>
      <c r="B103" s="217"/>
      <c r="C103" s="217"/>
      <c r="D103" s="293"/>
      <c r="E103" s="643" t="s">
        <v>258</v>
      </c>
      <c r="F103" s="592" t="s">
        <v>57</v>
      </c>
      <c r="G103" s="292">
        <v>0</v>
      </c>
      <c r="H103" s="593" t="s">
        <v>57</v>
      </c>
      <c r="I103" s="488">
        <v>0</v>
      </c>
      <c r="J103" s="43"/>
      <c r="K103" s="43"/>
    </row>
    <row r="104" spans="1:10" s="35" customFormat="1" ht="12.75">
      <c r="A104" s="232">
        <v>700</v>
      </c>
      <c r="B104" s="233"/>
      <c r="C104" s="228"/>
      <c r="D104" s="228"/>
      <c r="E104" s="229" t="s">
        <v>41</v>
      </c>
      <c r="F104" s="234">
        <f>SUM(F130,F105,F126)</f>
        <v>8141747.2700000005</v>
      </c>
      <c r="G104" s="234">
        <f>SUM(G130,G105,G126)</f>
        <v>5040320.630000001</v>
      </c>
      <c r="H104" s="224">
        <f>G104*100/F104</f>
        <v>61.907112353783496</v>
      </c>
      <c r="I104" s="231">
        <f>SUM(I105,I130,I126)</f>
        <v>270831.49</v>
      </c>
      <c r="J104" s="34"/>
    </row>
    <row r="105" spans="1:10" s="35" customFormat="1" ht="12.75">
      <c r="A105" s="14"/>
      <c r="B105" s="83">
        <v>70005</v>
      </c>
      <c r="C105" s="3"/>
      <c r="D105" s="3"/>
      <c r="E105" s="25" t="s">
        <v>9</v>
      </c>
      <c r="F105" s="123">
        <f>SUM(F106,F115)</f>
        <v>1021648.48</v>
      </c>
      <c r="G105" s="453">
        <f>SUM(G106,G115)</f>
        <v>318956.7</v>
      </c>
      <c r="H105" s="26">
        <f>G105*100/F105</f>
        <v>31.219808597963166</v>
      </c>
      <c r="I105" s="27">
        <f>SUM(I106,I115,)</f>
        <v>270477.77</v>
      </c>
      <c r="J105" s="34"/>
    </row>
    <row r="106" spans="1:10" s="35" customFormat="1" ht="63.75">
      <c r="A106" s="28"/>
      <c r="B106" s="85"/>
      <c r="C106" s="29"/>
      <c r="D106" s="29"/>
      <c r="E106" s="375" t="s">
        <v>141</v>
      </c>
      <c r="F106" s="376">
        <f>SUM(F108:F114)</f>
        <v>541648.48</v>
      </c>
      <c r="G106" s="451">
        <f>SUM(G108:G114)</f>
        <v>269256.7</v>
      </c>
      <c r="H106" s="32">
        <f>G106*100/F106</f>
        <v>49.710598283226055</v>
      </c>
      <c r="I106" s="33">
        <f>SUM(I108:I114)</f>
        <v>477.77</v>
      </c>
      <c r="J106" s="34"/>
    </row>
    <row r="107" spans="1:10" s="35" customFormat="1" ht="12.75">
      <c r="A107" s="36"/>
      <c r="B107" s="341"/>
      <c r="C107" s="99"/>
      <c r="D107" s="99"/>
      <c r="E107" s="642" t="s">
        <v>61</v>
      </c>
      <c r="F107" s="377"/>
      <c r="G107" s="180"/>
      <c r="H107" s="68" t="s">
        <v>57</v>
      </c>
      <c r="I107" s="67"/>
      <c r="J107" s="34"/>
    </row>
    <row r="108" spans="1:10" s="35" customFormat="1" ht="12.75">
      <c r="A108" s="36"/>
      <c r="B108" s="81"/>
      <c r="C108" s="64"/>
      <c r="D108" s="72">
        <v>4260</v>
      </c>
      <c r="E108" s="31" t="s">
        <v>111</v>
      </c>
      <c r="F108" s="47">
        <v>12000</v>
      </c>
      <c r="G108" s="109">
        <v>4488.1</v>
      </c>
      <c r="H108" s="32">
        <f aca="true" t="shared" si="2" ref="H108:H115">G108*100/F108</f>
        <v>37.40083333333334</v>
      </c>
      <c r="I108" s="33">
        <v>256.37</v>
      </c>
      <c r="J108" s="34"/>
    </row>
    <row r="109" spans="1:10" s="35" customFormat="1" ht="12.75">
      <c r="A109" s="36"/>
      <c r="B109" s="81"/>
      <c r="C109" s="64"/>
      <c r="D109" s="72">
        <v>4300</v>
      </c>
      <c r="E109" s="31" t="s">
        <v>110</v>
      </c>
      <c r="F109" s="47">
        <v>157000</v>
      </c>
      <c r="G109" s="109">
        <v>67451.5</v>
      </c>
      <c r="H109" s="32">
        <f t="shared" si="2"/>
        <v>42.96273885350318</v>
      </c>
      <c r="I109" s="33">
        <v>221.4</v>
      </c>
      <c r="J109" s="34"/>
    </row>
    <row r="110" spans="1:10" s="35" customFormat="1" ht="25.5">
      <c r="A110" s="36"/>
      <c r="B110" s="81"/>
      <c r="C110" s="64"/>
      <c r="D110" s="72">
        <v>4400</v>
      </c>
      <c r="E110" s="31" t="s">
        <v>112</v>
      </c>
      <c r="F110" s="47">
        <v>130000</v>
      </c>
      <c r="G110" s="109">
        <v>40000</v>
      </c>
      <c r="H110" s="32">
        <f t="shared" si="2"/>
        <v>30.76923076923077</v>
      </c>
      <c r="I110" s="33">
        <v>0</v>
      </c>
      <c r="J110" s="34"/>
    </row>
    <row r="111" spans="1:10" s="35" customFormat="1" ht="12.75">
      <c r="A111" s="36"/>
      <c r="B111" s="81"/>
      <c r="C111" s="64"/>
      <c r="D111" s="72">
        <v>4430</v>
      </c>
      <c r="E111" s="31" t="s">
        <v>115</v>
      </c>
      <c r="F111" s="47">
        <v>40698.48</v>
      </c>
      <c r="G111" s="109">
        <v>40698.48</v>
      </c>
      <c r="H111" s="32">
        <f t="shared" si="2"/>
        <v>100</v>
      </c>
      <c r="I111" s="33">
        <v>0</v>
      </c>
      <c r="J111" s="34"/>
    </row>
    <row r="112" spans="1:10" s="35" customFormat="1" ht="25.5">
      <c r="A112" s="36"/>
      <c r="B112" s="81"/>
      <c r="C112" s="64"/>
      <c r="D112" s="72">
        <v>4520</v>
      </c>
      <c r="E112" s="31" t="s">
        <v>118</v>
      </c>
      <c r="F112" s="47">
        <v>1650</v>
      </c>
      <c r="G112" s="109">
        <v>1627.92</v>
      </c>
      <c r="H112" s="32">
        <f t="shared" si="2"/>
        <v>98.66181818181818</v>
      </c>
      <c r="I112" s="33">
        <v>0</v>
      </c>
      <c r="J112" s="34"/>
    </row>
    <row r="113" spans="1:10" s="35" customFormat="1" ht="12.75">
      <c r="A113" s="62"/>
      <c r="B113" s="36"/>
      <c r="C113" s="64"/>
      <c r="D113" s="72">
        <v>4590</v>
      </c>
      <c r="E113" s="31" t="s">
        <v>119</v>
      </c>
      <c r="F113" s="47">
        <v>200000</v>
      </c>
      <c r="G113" s="109">
        <v>114990.7</v>
      </c>
      <c r="H113" s="32">
        <f t="shared" si="2"/>
        <v>57.49535</v>
      </c>
      <c r="I113" s="33">
        <v>0</v>
      </c>
      <c r="J113" s="34"/>
    </row>
    <row r="114" spans="1:10" s="35" customFormat="1" ht="12.75">
      <c r="A114" s="62"/>
      <c r="B114" s="36"/>
      <c r="C114" s="64"/>
      <c r="D114" s="72">
        <v>4610</v>
      </c>
      <c r="E114" s="31" t="s">
        <v>117</v>
      </c>
      <c r="F114" s="47">
        <v>300</v>
      </c>
      <c r="G114" s="109">
        <v>0</v>
      </c>
      <c r="H114" s="32">
        <f t="shared" si="2"/>
        <v>0</v>
      </c>
      <c r="I114" s="33">
        <v>0</v>
      </c>
      <c r="J114" s="34"/>
    </row>
    <row r="115" spans="1:10" s="44" customFormat="1" ht="12.75">
      <c r="A115" s="36"/>
      <c r="B115" s="269"/>
      <c r="C115" s="64"/>
      <c r="D115" s="64"/>
      <c r="E115" s="31" t="s">
        <v>10</v>
      </c>
      <c r="F115" s="61">
        <f>SUM(F117)</f>
        <v>480000</v>
      </c>
      <c r="G115" s="61">
        <f>SUM(G117)</f>
        <v>49700</v>
      </c>
      <c r="H115" s="32">
        <f t="shared" si="2"/>
        <v>10.354166666666666</v>
      </c>
      <c r="I115" s="33">
        <f>SUM(I117)</f>
        <v>270000</v>
      </c>
      <c r="J115" s="43"/>
    </row>
    <row r="116" spans="1:10" s="44" customFormat="1" ht="12.75">
      <c r="A116" s="62"/>
      <c r="B116" s="63"/>
      <c r="C116" s="38"/>
      <c r="D116" s="38"/>
      <c r="E116" s="39" t="s">
        <v>61</v>
      </c>
      <c r="F116" s="40"/>
      <c r="G116" s="154"/>
      <c r="H116" s="49" t="s">
        <v>57</v>
      </c>
      <c r="I116" s="48"/>
      <c r="J116" s="43"/>
    </row>
    <row r="117" spans="1:12" s="56" customFormat="1" ht="12.75">
      <c r="A117" s="62"/>
      <c r="B117" s="36"/>
      <c r="C117" s="164"/>
      <c r="D117" s="203">
        <v>6060</v>
      </c>
      <c r="E117" s="347" t="s">
        <v>163</v>
      </c>
      <c r="F117" s="315">
        <v>480000</v>
      </c>
      <c r="G117" s="452">
        <v>49700</v>
      </c>
      <c r="H117" s="96">
        <f>G117*100/F117</f>
        <v>10.354166666666666</v>
      </c>
      <c r="I117" s="163">
        <v>270000</v>
      </c>
      <c r="L117" s="338">
        <f>SUM(G124:G125)</f>
        <v>0</v>
      </c>
    </row>
    <row r="118" spans="1:10" s="44" customFormat="1" ht="12.75">
      <c r="A118" s="62"/>
      <c r="B118" s="62"/>
      <c r="C118" s="165"/>
      <c r="D118" s="341"/>
      <c r="E118" s="526" t="s">
        <v>61</v>
      </c>
      <c r="F118" s="527"/>
      <c r="G118" s="109"/>
      <c r="H118" s="96" t="s">
        <v>57</v>
      </c>
      <c r="I118" s="33"/>
      <c r="J118" s="43"/>
    </row>
    <row r="119" spans="1:9" s="56" customFormat="1" ht="38.25">
      <c r="A119" s="191"/>
      <c r="B119" s="191"/>
      <c r="C119" s="191"/>
      <c r="D119" s="200"/>
      <c r="E119" s="494" t="s">
        <v>264</v>
      </c>
      <c r="F119" s="589" t="s">
        <v>57</v>
      </c>
      <c r="G119" s="448">
        <v>49700</v>
      </c>
      <c r="H119" s="517" t="s">
        <v>57</v>
      </c>
      <c r="I119" s="212">
        <v>0</v>
      </c>
    </row>
    <row r="120" spans="1:9" s="56" customFormat="1" ht="25.5">
      <c r="A120" s="201"/>
      <c r="B120" s="271"/>
      <c r="C120" s="271"/>
      <c r="D120" s="88"/>
      <c r="E120" s="494" t="s">
        <v>265</v>
      </c>
      <c r="F120" s="589" t="s">
        <v>57</v>
      </c>
      <c r="G120" s="448">
        <v>0</v>
      </c>
      <c r="H120" s="517" t="s">
        <v>57</v>
      </c>
      <c r="I120" s="212">
        <v>0</v>
      </c>
    </row>
    <row r="121" spans="1:11" s="35" customFormat="1" ht="12.75">
      <c r="A121" s="15" t="s">
        <v>54</v>
      </c>
      <c r="B121" s="16">
        <v>5</v>
      </c>
      <c r="C121" s="55"/>
      <c r="D121" s="55"/>
      <c r="E121" s="78"/>
      <c r="F121" s="55"/>
      <c r="G121" s="419" t="s">
        <v>57</v>
      </c>
      <c r="H121" s="79" t="s">
        <v>57</v>
      </c>
      <c r="I121" s="77"/>
      <c r="J121" s="34"/>
      <c r="K121" s="372" t="s">
        <v>57</v>
      </c>
    </row>
    <row r="122" spans="1:10" s="35" customFormat="1" ht="13.5" thickBot="1">
      <c r="A122" s="15"/>
      <c r="B122" s="16"/>
      <c r="C122" s="55"/>
      <c r="D122" s="55"/>
      <c r="E122" s="78"/>
      <c r="F122" s="55"/>
      <c r="G122" s="419"/>
      <c r="H122" s="79"/>
      <c r="I122" s="77"/>
      <c r="J122" s="34"/>
    </row>
    <row r="123" spans="1:10" s="35" customFormat="1" ht="13.5" thickBot="1">
      <c r="A123" s="19" t="s">
        <v>25</v>
      </c>
      <c r="B123" s="20" t="s">
        <v>50</v>
      </c>
      <c r="C123" s="709" t="s">
        <v>35</v>
      </c>
      <c r="D123" s="710"/>
      <c r="E123" s="21" t="s">
        <v>24</v>
      </c>
      <c r="F123" s="20" t="s">
        <v>58</v>
      </c>
      <c r="G123" s="353" t="s">
        <v>59</v>
      </c>
      <c r="H123" s="22" t="s">
        <v>60</v>
      </c>
      <c r="I123" s="190" t="s">
        <v>65</v>
      </c>
      <c r="J123" s="34"/>
    </row>
    <row r="124" spans="1:9" s="56" customFormat="1" ht="38.25">
      <c r="A124" s="191"/>
      <c r="B124" s="191"/>
      <c r="C124" s="191"/>
      <c r="D124" s="200"/>
      <c r="E124" s="494" t="s">
        <v>312</v>
      </c>
      <c r="F124" s="589" t="s">
        <v>57</v>
      </c>
      <c r="G124" s="448">
        <v>0</v>
      </c>
      <c r="H124" s="517" t="s">
        <v>57</v>
      </c>
      <c r="I124" s="212">
        <v>0</v>
      </c>
    </row>
    <row r="125" spans="1:9" s="56" customFormat="1" ht="38.25">
      <c r="A125" s="42"/>
      <c r="B125" s="271"/>
      <c r="C125" s="271"/>
      <c r="D125" s="88"/>
      <c r="E125" s="494" t="s">
        <v>313</v>
      </c>
      <c r="F125" s="589" t="s">
        <v>57</v>
      </c>
      <c r="G125" s="448">
        <v>0</v>
      </c>
      <c r="H125" s="517" t="s">
        <v>57</v>
      </c>
      <c r="I125" s="212">
        <v>270000</v>
      </c>
    </row>
    <row r="126" spans="1:10" s="56" customFormat="1" ht="12.75">
      <c r="A126" s="13"/>
      <c r="B126" s="319">
        <v>70022</v>
      </c>
      <c r="C126" s="9"/>
      <c r="D126" s="9"/>
      <c r="E126" s="92" t="s">
        <v>262</v>
      </c>
      <c r="F126" s="178">
        <f>SUM(F127)</f>
        <v>88910.79</v>
      </c>
      <c r="G126" s="178">
        <f>SUM(G127)</f>
        <v>31259.7</v>
      </c>
      <c r="H126" s="336">
        <f>G126*100/F126</f>
        <v>35.15849988510956</v>
      </c>
      <c r="I126" s="58">
        <f>SUM(I127,I139)</f>
        <v>0</v>
      </c>
      <c r="J126" s="55"/>
    </row>
    <row r="127" spans="1:11" s="56" customFormat="1" ht="63.75">
      <c r="A127" s="59"/>
      <c r="B127" s="202"/>
      <c r="C127" s="29"/>
      <c r="D127" s="29"/>
      <c r="E127" s="31" t="s">
        <v>263</v>
      </c>
      <c r="F127" s="90">
        <f>SUM(F129)</f>
        <v>88910.79</v>
      </c>
      <c r="G127" s="90">
        <f>SUM(G129)</f>
        <v>31259.7</v>
      </c>
      <c r="H127" s="337">
        <f>G127*100/F127</f>
        <v>35.15849988510956</v>
      </c>
      <c r="I127" s="109">
        <f>SUM(I129)</f>
        <v>0</v>
      </c>
      <c r="J127" s="55"/>
      <c r="K127" s="338" t="s">
        <v>57</v>
      </c>
    </row>
    <row r="128" spans="1:10" s="56" customFormat="1" ht="12.75">
      <c r="A128" s="59"/>
      <c r="B128" s="60"/>
      <c r="C128" s="80"/>
      <c r="D128" s="80"/>
      <c r="E128" s="39" t="s">
        <v>61</v>
      </c>
      <c r="F128" s="40"/>
      <c r="G128" s="109"/>
      <c r="H128" s="337" t="s">
        <v>57</v>
      </c>
      <c r="I128" s="109"/>
      <c r="J128" s="55"/>
    </row>
    <row r="129" spans="1:10" s="56" customFormat="1" ht="12.75">
      <c r="A129" s="28"/>
      <c r="B129" s="497"/>
      <c r="C129" s="29"/>
      <c r="D129" s="72">
        <v>3110</v>
      </c>
      <c r="E129" s="31" t="s">
        <v>188</v>
      </c>
      <c r="F129" s="73">
        <v>88910.79</v>
      </c>
      <c r="G129" s="109">
        <v>31259.7</v>
      </c>
      <c r="H129" s="337">
        <f>G129*100/F129</f>
        <v>35.15849988510956</v>
      </c>
      <c r="I129" s="109">
        <v>0</v>
      </c>
      <c r="J129" s="55"/>
    </row>
    <row r="130" spans="1:10" s="35" customFormat="1" ht="12.75">
      <c r="A130" s="13"/>
      <c r="B130" s="319">
        <v>70095</v>
      </c>
      <c r="C130" s="9"/>
      <c r="D130" s="9"/>
      <c r="E130" s="92" t="s">
        <v>42</v>
      </c>
      <c r="F130" s="178">
        <f>SUM(F131,F146)</f>
        <v>7031188</v>
      </c>
      <c r="G130" s="178">
        <f>SUM(G131,G146)</f>
        <v>4690104.23</v>
      </c>
      <c r="H130" s="26">
        <f>G130*100/F130</f>
        <v>66.70429278807508</v>
      </c>
      <c r="I130" s="58">
        <f>SUM(I131,I146)</f>
        <v>353.72</v>
      </c>
      <c r="J130" s="34"/>
    </row>
    <row r="131" spans="1:11" s="35" customFormat="1" ht="102">
      <c r="A131" s="59"/>
      <c r="B131" s="202"/>
      <c r="C131" s="29"/>
      <c r="D131" s="29"/>
      <c r="E131" s="31" t="s">
        <v>234</v>
      </c>
      <c r="F131" s="90">
        <f>SUM(F133:F145)</f>
        <v>1541188</v>
      </c>
      <c r="G131" s="142">
        <f>SUM(G133:G145)</f>
        <v>590400.54</v>
      </c>
      <c r="H131" s="32">
        <f>G131*100/F131</f>
        <v>38.30814540471377</v>
      </c>
      <c r="I131" s="33">
        <f>SUM(I133:I145)</f>
        <v>353.72</v>
      </c>
      <c r="J131" s="34"/>
      <c r="K131" s="338" t="s">
        <v>57</v>
      </c>
    </row>
    <row r="132" spans="1:10" s="35" customFormat="1" ht="12.75">
      <c r="A132" s="62"/>
      <c r="B132" s="63"/>
      <c r="C132" s="69"/>
      <c r="D132" s="69"/>
      <c r="E132" s="71" t="s">
        <v>61</v>
      </c>
      <c r="F132" s="100"/>
      <c r="G132" s="109"/>
      <c r="H132" s="32" t="s">
        <v>57</v>
      </c>
      <c r="I132" s="33"/>
      <c r="J132" s="34"/>
    </row>
    <row r="133" spans="1:10" s="35" customFormat="1" ht="12.75">
      <c r="A133" s="36"/>
      <c r="B133" s="81"/>
      <c r="C133" s="64"/>
      <c r="D133" s="72">
        <v>4110</v>
      </c>
      <c r="E133" s="31" t="s">
        <v>160</v>
      </c>
      <c r="F133" s="73">
        <v>1755</v>
      </c>
      <c r="G133" s="109">
        <v>730.6</v>
      </c>
      <c r="H133" s="32">
        <f aca="true" t="shared" si="3" ref="H133:H139">G133*100/F133</f>
        <v>41.629629629629626</v>
      </c>
      <c r="I133" s="33">
        <v>146.12</v>
      </c>
      <c r="J133" s="34"/>
    </row>
    <row r="134" spans="1:10" s="35" customFormat="1" ht="25.5">
      <c r="A134" s="36"/>
      <c r="B134" s="81"/>
      <c r="C134" s="64"/>
      <c r="D134" s="72">
        <v>4170</v>
      </c>
      <c r="E134" s="31" t="s">
        <v>164</v>
      </c>
      <c r="F134" s="73">
        <v>10200</v>
      </c>
      <c r="G134" s="109">
        <v>4892.4</v>
      </c>
      <c r="H134" s="32">
        <f t="shared" si="3"/>
        <v>47.96470588235294</v>
      </c>
      <c r="I134" s="33">
        <v>207.6</v>
      </c>
      <c r="J134" s="34"/>
    </row>
    <row r="135" spans="1:10" s="35" customFormat="1" ht="12.75">
      <c r="A135" s="62"/>
      <c r="B135" s="36"/>
      <c r="C135" s="64"/>
      <c r="D135" s="72">
        <v>4210</v>
      </c>
      <c r="E135" s="31" t="s">
        <v>107</v>
      </c>
      <c r="F135" s="47">
        <v>3000</v>
      </c>
      <c r="G135" s="109">
        <v>240</v>
      </c>
      <c r="H135" s="32">
        <f t="shared" si="3"/>
        <v>8</v>
      </c>
      <c r="I135" s="33">
        <v>0</v>
      </c>
      <c r="J135" s="34"/>
    </row>
    <row r="136" spans="1:10" s="35" customFormat="1" ht="12.75">
      <c r="A136" s="62"/>
      <c r="B136" s="36"/>
      <c r="C136" s="64"/>
      <c r="D136" s="72">
        <v>4260</v>
      </c>
      <c r="E136" s="31" t="s">
        <v>111</v>
      </c>
      <c r="F136" s="47">
        <v>226100</v>
      </c>
      <c r="G136" s="109">
        <v>146920.25</v>
      </c>
      <c r="H136" s="32">
        <f t="shared" si="3"/>
        <v>64.98020787262273</v>
      </c>
      <c r="I136" s="33">
        <v>0</v>
      </c>
      <c r="J136" s="34"/>
    </row>
    <row r="137" spans="1:10" s="35" customFormat="1" ht="12.75">
      <c r="A137" s="62"/>
      <c r="B137" s="36"/>
      <c r="C137" s="64"/>
      <c r="D137" s="72">
        <v>4270</v>
      </c>
      <c r="E137" s="31" t="s">
        <v>108</v>
      </c>
      <c r="F137" s="47">
        <v>271500</v>
      </c>
      <c r="G137" s="109">
        <v>22519.98</v>
      </c>
      <c r="H137" s="32">
        <f t="shared" si="3"/>
        <v>8.294651933701658</v>
      </c>
      <c r="I137" s="33">
        <v>0</v>
      </c>
      <c r="J137" s="34"/>
    </row>
    <row r="138" spans="1:10" s="35" customFormat="1" ht="12.75">
      <c r="A138" s="36"/>
      <c r="B138" s="81"/>
      <c r="C138" s="64"/>
      <c r="D138" s="72">
        <v>4300</v>
      </c>
      <c r="E138" s="31" t="s">
        <v>110</v>
      </c>
      <c r="F138" s="47">
        <v>364971</v>
      </c>
      <c r="G138" s="109">
        <v>112245.86</v>
      </c>
      <c r="H138" s="32">
        <f t="shared" si="3"/>
        <v>30.754733937764918</v>
      </c>
      <c r="I138" s="33">
        <v>0</v>
      </c>
      <c r="J138" s="34"/>
    </row>
    <row r="139" spans="1:9" s="56" customFormat="1" ht="25.5">
      <c r="A139" s="74"/>
      <c r="B139" s="75"/>
      <c r="C139" s="64"/>
      <c r="D139" s="72">
        <v>4400</v>
      </c>
      <c r="E139" s="31" t="s">
        <v>112</v>
      </c>
      <c r="F139" s="47">
        <v>477012</v>
      </c>
      <c r="G139" s="109">
        <v>221036.5</v>
      </c>
      <c r="H139" s="32">
        <f t="shared" si="3"/>
        <v>46.33772316000436</v>
      </c>
      <c r="I139" s="33">
        <v>0</v>
      </c>
    </row>
    <row r="140" spans="1:10" s="35" customFormat="1" ht="12.75">
      <c r="A140" s="15" t="s">
        <v>54</v>
      </c>
      <c r="B140" s="16">
        <v>6</v>
      </c>
      <c r="C140" s="55"/>
      <c r="D140" s="55"/>
      <c r="E140" s="78"/>
      <c r="F140" s="55"/>
      <c r="G140" s="419"/>
      <c r="H140" s="79" t="s">
        <v>57</v>
      </c>
      <c r="I140" s="77"/>
      <c r="J140" s="34"/>
    </row>
    <row r="141" spans="1:11" s="35" customFormat="1" ht="13.5" thickBot="1">
      <c r="A141" s="15"/>
      <c r="B141" s="16"/>
      <c r="C141" s="55"/>
      <c r="D141" s="55"/>
      <c r="E141" s="78"/>
      <c r="F141" s="55"/>
      <c r="G141" s="419"/>
      <c r="H141" s="79"/>
      <c r="I141" s="77"/>
      <c r="J141" s="34"/>
      <c r="K141" s="338" t="s">
        <v>57</v>
      </c>
    </row>
    <row r="142" spans="1:10" s="35" customFormat="1" ht="13.5" thickBot="1">
      <c r="A142" s="19" t="s">
        <v>25</v>
      </c>
      <c r="B142" s="20" t="s">
        <v>50</v>
      </c>
      <c r="C142" s="709" t="s">
        <v>35</v>
      </c>
      <c r="D142" s="710"/>
      <c r="E142" s="21" t="s">
        <v>24</v>
      </c>
      <c r="F142" s="20" t="s">
        <v>58</v>
      </c>
      <c r="G142" s="353" t="s">
        <v>59</v>
      </c>
      <c r="H142" s="22" t="s">
        <v>60</v>
      </c>
      <c r="I142" s="190" t="s">
        <v>65</v>
      </c>
      <c r="J142" s="34"/>
    </row>
    <row r="143" spans="1:10" s="35" customFormat="1" ht="25.5">
      <c r="A143" s="62"/>
      <c r="B143" s="36"/>
      <c r="C143" s="64"/>
      <c r="D143" s="72">
        <v>4520</v>
      </c>
      <c r="E143" s="31" t="s">
        <v>118</v>
      </c>
      <c r="F143" s="47">
        <v>151650</v>
      </c>
      <c r="G143" s="109">
        <v>73018</v>
      </c>
      <c r="H143" s="32">
        <f>G143*100/F143</f>
        <v>48.14902736564458</v>
      </c>
      <c r="I143" s="33">
        <v>0</v>
      </c>
      <c r="J143" s="34"/>
    </row>
    <row r="144" spans="1:10" s="35" customFormat="1" ht="12.75">
      <c r="A144" s="36"/>
      <c r="B144" s="81"/>
      <c r="C144" s="64"/>
      <c r="D144" s="72">
        <v>4590</v>
      </c>
      <c r="E144" s="31" t="s">
        <v>119</v>
      </c>
      <c r="F144" s="47">
        <v>20000</v>
      </c>
      <c r="G144" s="109">
        <v>0</v>
      </c>
      <c r="H144" s="32">
        <f>G144*100/F144</f>
        <v>0</v>
      </c>
      <c r="I144" s="33">
        <v>0</v>
      </c>
      <c r="J144" s="34"/>
    </row>
    <row r="145" spans="1:10" s="44" customFormat="1" ht="12.75">
      <c r="A145" s="36"/>
      <c r="B145" s="342"/>
      <c r="C145" s="69"/>
      <c r="D145" s="70">
        <v>4610</v>
      </c>
      <c r="E145" s="71" t="s">
        <v>117</v>
      </c>
      <c r="F145" s="216">
        <v>15000</v>
      </c>
      <c r="G145" s="109">
        <v>8796.95</v>
      </c>
      <c r="H145" s="32">
        <f>G145*100/F145</f>
        <v>58.64633333333334</v>
      </c>
      <c r="I145" s="33">
        <v>0</v>
      </c>
      <c r="J145" s="43"/>
    </row>
    <row r="146" spans="1:10" s="44" customFormat="1" ht="12.75">
      <c r="A146" s="36"/>
      <c r="B146" s="269"/>
      <c r="C146" s="64"/>
      <c r="D146" s="64"/>
      <c r="E146" s="31" t="s">
        <v>10</v>
      </c>
      <c r="F146" s="61">
        <f>SUM(F148,F152,)</f>
        <v>5490000</v>
      </c>
      <c r="G146" s="61">
        <f>SUM(G148,G152,)</f>
        <v>4099703.69</v>
      </c>
      <c r="H146" s="32">
        <f>G146*100/F146</f>
        <v>74.67584134790528</v>
      </c>
      <c r="I146" s="33">
        <f>SUM(I148,I152,)</f>
        <v>0</v>
      </c>
      <c r="J146" s="43"/>
    </row>
    <row r="147" spans="1:10" s="44" customFormat="1" ht="12.75">
      <c r="A147" s="62"/>
      <c r="B147" s="63"/>
      <c r="C147" s="381"/>
      <c r="D147" s="69"/>
      <c r="E147" s="71" t="s">
        <v>61</v>
      </c>
      <c r="F147" s="198"/>
      <c r="G147" s="109"/>
      <c r="H147" s="32" t="s">
        <v>57</v>
      </c>
      <c r="I147" s="33"/>
      <c r="J147" s="43"/>
    </row>
    <row r="148" spans="1:10" s="44" customFormat="1" ht="12.75">
      <c r="A148" s="36"/>
      <c r="B148" s="34"/>
      <c r="C148" s="581"/>
      <c r="D148" s="278">
        <v>6010</v>
      </c>
      <c r="E148" s="347" t="s">
        <v>233</v>
      </c>
      <c r="F148" s="315">
        <v>3450000</v>
      </c>
      <c r="G148" s="452">
        <v>3000000</v>
      </c>
      <c r="H148" s="96">
        <f>G148*100/F148</f>
        <v>86.95652173913044</v>
      </c>
      <c r="I148" s="163">
        <v>0</v>
      </c>
      <c r="J148" s="43"/>
    </row>
    <row r="149" spans="1:13" s="35" customFormat="1" ht="12.75">
      <c r="A149" s="62"/>
      <c r="B149" s="62"/>
      <c r="C149" s="165"/>
      <c r="D149" s="341"/>
      <c r="E149" s="571" t="s">
        <v>61</v>
      </c>
      <c r="F149" s="570"/>
      <c r="G149" s="180"/>
      <c r="H149" s="337" t="s">
        <v>57</v>
      </c>
      <c r="I149" s="67"/>
      <c r="K149" s="371">
        <f>SUM(F166:F168)</f>
        <v>2000</v>
      </c>
      <c r="L149" s="312">
        <f>SUM(G166:G168)</f>
        <v>0</v>
      </c>
      <c r="M149" s="312">
        <f>SUM(I166:I168)</f>
        <v>0</v>
      </c>
    </row>
    <row r="150" spans="1:11" s="35" customFormat="1" ht="25.5">
      <c r="A150" s="42"/>
      <c r="B150" s="43"/>
      <c r="C150" s="271"/>
      <c r="D150" s="88"/>
      <c r="E150" s="438" t="s">
        <v>314</v>
      </c>
      <c r="F150" s="214">
        <v>450000</v>
      </c>
      <c r="G150" s="448">
        <v>0</v>
      </c>
      <c r="H150" s="572">
        <f>G150*100/F150</f>
        <v>0</v>
      </c>
      <c r="I150" s="212">
        <v>0</v>
      </c>
      <c r="K150" s="338" t="s">
        <v>57</v>
      </c>
    </row>
    <row r="151" spans="1:11" s="35" customFormat="1" ht="25.5">
      <c r="A151" s="42"/>
      <c r="B151" s="43"/>
      <c r="C151" s="271"/>
      <c r="D151" s="88"/>
      <c r="E151" s="438" t="s">
        <v>315</v>
      </c>
      <c r="F151" s="214">
        <v>3000000</v>
      </c>
      <c r="G151" s="448">
        <v>3000000</v>
      </c>
      <c r="H151" s="572">
        <f>G151*100/F151</f>
        <v>100</v>
      </c>
      <c r="I151" s="212">
        <v>0</v>
      </c>
      <c r="K151" s="338" t="s">
        <v>57</v>
      </c>
    </row>
    <row r="152" spans="1:9" s="56" customFormat="1" ht="12.75">
      <c r="A152" s="62"/>
      <c r="B152" s="36"/>
      <c r="C152" s="34"/>
      <c r="D152" s="320">
        <v>6050</v>
      </c>
      <c r="E152" s="528" t="s">
        <v>163</v>
      </c>
      <c r="F152" s="427">
        <v>2040000</v>
      </c>
      <c r="G152" s="458">
        <v>1099703.69</v>
      </c>
      <c r="H152" s="32">
        <f>G152*100/F152</f>
        <v>53.90704362745098</v>
      </c>
      <c r="I152" s="149">
        <v>0</v>
      </c>
    </row>
    <row r="153" spans="1:10" s="44" customFormat="1" ht="12.75">
      <c r="A153" s="62"/>
      <c r="B153" s="62"/>
      <c r="C153" s="165"/>
      <c r="D153" s="341"/>
      <c r="E153" s="526" t="s">
        <v>61</v>
      </c>
      <c r="F153" s="527"/>
      <c r="G153" s="109"/>
      <c r="H153" s="96" t="s">
        <v>57</v>
      </c>
      <c r="I153" s="33"/>
      <c r="J153" s="43"/>
    </row>
    <row r="154" spans="1:9" s="56" customFormat="1" ht="26.25" thickBot="1">
      <c r="A154" s="217"/>
      <c r="B154" s="217"/>
      <c r="C154" s="217"/>
      <c r="D154" s="293"/>
      <c r="E154" s="694" t="s">
        <v>266</v>
      </c>
      <c r="F154" s="640" t="s">
        <v>57</v>
      </c>
      <c r="G154" s="633">
        <v>1099703.69</v>
      </c>
      <c r="H154" s="641" t="s">
        <v>57</v>
      </c>
      <c r="I154" s="414">
        <v>0</v>
      </c>
    </row>
    <row r="155" spans="1:10" s="35" customFormat="1" ht="12.75">
      <c r="A155" s="240">
        <v>710</v>
      </c>
      <c r="B155" s="235"/>
      <c r="C155" s="236"/>
      <c r="D155" s="237"/>
      <c r="E155" s="238" t="s">
        <v>16</v>
      </c>
      <c r="F155" s="239">
        <f>SUM(F164,F156)</f>
        <v>254000</v>
      </c>
      <c r="G155" s="457">
        <f>SUM(G164,G156)</f>
        <v>18486.5</v>
      </c>
      <c r="H155" s="224">
        <f>G155*100/F155</f>
        <v>7.278149606299213</v>
      </c>
      <c r="I155" s="231">
        <f>SUM(I156,I164)</f>
        <v>0</v>
      </c>
      <c r="J155" s="34"/>
    </row>
    <row r="156" spans="1:10" s="5" customFormat="1" ht="12.75">
      <c r="A156" s="14"/>
      <c r="B156" s="91">
        <v>71004</v>
      </c>
      <c r="C156" s="8"/>
      <c r="D156" s="9"/>
      <c r="E156" s="92" t="s">
        <v>0</v>
      </c>
      <c r="F156" s="93">
        <f>SUM(F157)</f>
        <v>252000</v>
      </c>
      <c r="G156" s="455">
        <f>SUM(G157)</f>
        <v>18486.5</v>
      </c>
      <c r="H156" s="26">
        <f>G156*100/F156</f>
        <v>7.335912698412699</v>
      </c>
      <c r="I156" s="58">
        <f>SUM(I157)</f>
        <v>0</v>
      </c>
      <c r="J156" s="4"/>
    </row>
    <row r="157" spans="1:9" s="56" customFormat="1" ht="153">
      <c r="A157" s="28"/>
      <c r="B157" s="80"/>
      <c r="C157" s="94"/>
      <c r="D157" s="95"/>
      <c r="E157" s="71" t="s">
        <v>155</v>
      </c>
      <c r="F157" s="216">
        <f>SUM(F159:F160)</f>
        <v>252000</v>
      </c>
      <c r="G157" s="216">
        <f>SUM(G159:G160)</f>
        <v>18486.5</v>
      </c>
      <c r="H157" s="96">
        <f>G157*100/F157</f>
        <v>7.335912698412699</v>
      </c>
      <c r="I157" s="33">
        <f>SUM(I159:I160)</f>
        <v>0</v>
      </c>
    </row>
    <row r="158" spans="1:9" s="56" customFormat="1" ht="12.75">
      <c r="A158" s="62"/>
      <c r="B158" s="63"/>
      <c r="C158" s="34"/>
      <c r="D158" s="34"/>
      <c r="E158" s="374" t="s">
        <v>61</v>
      </c>
      <c r="F158" s="176"/>
      <c r="G158" s="180"/>
      <c r="H158" s="68" t="s">
        <v>57</v>
      </c>
      <c r="I158" s="67"/>
    </row>
    <row r="159" spans="1:10" s="18" customFormat="1" ht="12.75">
      <c r="A159" s="62"/>
      <c r="B159" s="36"/>
      <c r="C159" s="64"/>
      <c r="D159" s="72">
        <v>4300</v>
      </c>
      <c r="E159" s="31" t="s">
        <v>110</v>
      </c>
      <c r="F159" s="47">
        <v>251520</v>
      </c>
      <c r="G159" s="109">
        <v>18006.5</v>
      </c>
      <c r="H159" s="337">
        <f>G159*100/F159</f>
        <v>7.159072837150127</v>
      </c>
      <c r="I159" s="180">
        <v>0</v>
      </c>
      <c r="J159" s="17"/>
    </row>
    <row r="160" spans="1:10" s="18" customFormat="1" ht="12.75">
      <c r="A160" s="75"/>
      <c r="B160" s="75"/>
      <c r="C160" s="64"/>
      <c r="D160" s="72">
        <v>4610</v>
      </c>
      <c r="E160" s="71" t="s">
        <v>117</v>
      </c>
      <c r="F160" s="47">
        <v>480</v>
      </c>
      <c r="G160" s="109">
        <v>480</v>
      </c>
      <c r="H160" s="337">
        <f>G160*100/F160</f>
        <v>100</v>
      </c>
      <c r="I160" s="180">
        <v>0</v>
      </c>
      <c r="J160" s="17"/>
    </row>
    <row r="161" spans="1:12" s="35" customFormat="1" ht="12.75">
      <c r="A161" s="15" t="s">
        <v>54</v>
      </c>
      <c r="B161" s="16">
        <v>7</v>
      </c>
      <c r="C161" s="55"/>
      <c r="D161" s="55"/>
      <c r="E161" s="78"/>
      <c r="F161" s="55"/>
      <c r="G161" s="419"/>
      <c r="H161" s="79" t="s">
        <v>57</v>
      </c>
      <c r="I161" s="77"/>
      <c r="J161" s="34"/>
      <c r="K161" s="378">
        <f>SUM(F256:F275)</f>
        <v>1102167</v>
      </c>
      <c r="L161" s="312">
        <f>SUM(I256:I275)</f>
        <v>15385.21</v>
      </c>
    </row>
    <row r="162" spans="1:9" s="56" customFormat="1" ht="13.5" thickBot="1">
      <c r="A162" s="15"/>
      <c r="B162" s="16"/>
      <c r="C162" s="55"/>
      <c r="D162" s="55"/>
      <c r="E162" s="78"/>
      <c r="F162" s="55"/>
      <c r="G162" s="419"/>
      <c r="H162" s="79"/>
      <c r="I162" s="77"/>
    </row>
    <row r="163" spans="1:11" s="35" customFormat="1" ht="13.5" thickBot="1">
      <c r="A163" s="19" t="s">
        <v>25</v>
      </c>
      <c r="B163" s="20" t="s">
        <v>50</v>
      </c>
      <c r="C163" s="709" t="s">
        <v>35</v>
      </c>
      <c r="D163" s="710"/>
      <c r="E163" s="21" t="s">
        <v>24</v>
      </c>
      <c r="F163" s="20" t="s">
        <v>58</v>
      </c>
      <c r="G163" s="353" t="s">
        <v>59</v>
      </c>
      <c r="H163" s="22" t="s">
        <v>60</v>
      </c>
      <c r="I163" s="190" t="s">
        <v>65</v>
      </c>
      <c r="J163" s="34"/>
      <c r="K163" s="312" t="s">
        <v>57</v>
      </c>
    </row>
    <row r="164" spans="1:10" s="35" customFormat="1" ht="12.75">
      <c r="A164" s="13"/>
      <c r="B164" s="602">
        <v>71035</v>
      </c>
      <c r="C164" s="9"/>
      <c r="D164" s="9"/>
      <c r="E164" s="92" t="s">
        <v>40</v>
      </c>
      <c r="F164" s="93">
        <f>SUM(F165)</f>
        <v>2000</v>
      </c>
      <c r="G164" s="93">
        <f>SUM(G165)</f>
        <v>0</v>
      </c>
      <c r="H164" s="26">
        <f>G164*100/F164</f>
        <v>0</v>
      </c>
      <c r="I164" s="58">
        <v>0</v>
      </c>
      <c r="J164" s="34"/>
    </row>
    <row r="165" spans="1:10" s="11" customFormat="1" ht="38.25">
      <c r="A165" s="28"/>
      <c r="B165" s="440"/>
      <c r="C165" s="95"/>
      <c r="D165" s="95"/>
      <c r="E165" s="71" t="s">
        <v>156</v>
      </c>
      <c r="F165" s="216">
        <f>SUM(F167:F168)</f>
        <v>2000</v>
      </c>
      <c r="G165" s="173">
        <f>SUM(G167:G168)</f>
        <v>0</v>
      </c>
      <c r="H165" s="96">
        <f>G165*100/F165</f>
        <v>0</v>
      </c>
      <c r="I165" s="33">
        <f>SUM(I167:I168)</f>
        <v>0</v>
      </c>
      <c r="J165" s="10"/>
    </row>
    <row r="166" spans="1:10" s="5" customFormat="1" ht="12.75">
      <c r="A166" s="62"/>
      <c r="B166" s="36"/>
      <c r="C166" s="34"/>
      <c r="D166" s="34"/>
      <c r="E166" s="374" t="s">
        <v>61</v>
      </c>
      <c r="F166" s="176"/>
      <c r="G166" s="180"/>
      <c r="H166" s="339" t="s">
        <v>57</v>
      </c>
      <c r="I166" s="67"/>
      <c r="J166" s="4"/>
    </row>
    <row r="167" spans="1:10" s="35" customFormat="1" ht="12.75">
      <c r="A167" s="62"/>
      <c r="B167" s="36"/>
      <c r="C167" s="64"/>
      <c r="D167" s="72">
        <v>4210</v>
      </c>
      <c r="E167" s="31" t="s">
        <v>107</v>
      </c>
      <c r="F167" s="47">
        <v>1000</v>
      </c>
      <c r="G167" s="109">
        <v>0</v>
      </c>
      <c r="H167" s="32">
        <f>G167*100/F167</f>
        <v>0</v>
      </c>
      <c r="I167" s="33">
        <v>0</v>
      </c>
      <c r="J167" s="34"/>
    </row>
    <row r="168" spans="1:10" s="35" customFormat="1" ht="13.5" thickBot="1">
      <c r="A168" s="534"/>
      <c r="B168" s="218"/>
      <c r="C168" s="350"/>
      <c r="D168" s="110">
        <v>4300</v>
      </c>
      <c r="E168" s="111" t="s">
        <v>110</v>
      </c>
      <c r="F168" s="291">
        <v>1000</v>
      </c>
      <c r="G168" s="456">
        <v>0</v>
      </c>
      <c r="H168" s="616">
        <f>G168*100/F168</f>
        <v>0</v>
      </c>
      <c r="I168" s="684">
        <v>0</v>
      </c>
      <c r="J168" s="34"/>
    </row>
    <row r="169" spans="1:10" s="35" customFormat="1" ht="12.75">
      <c r="A169" s="401">
        <v>750</v>
      </c>
      <c r="B169" s="227"/>
      <c r="C169" s="227"/>
      <c r="D169" s="228"/>
      <c r="E169" s="402" t="s">
        <v>45</v>
      </c>
      <c r="F169" s="403">
        <f>SUM(F170,F174,F186,F241,F252,F236)</f>
        <v>12569329.24</v>
      </c>
      <c r="G169" s="403">
        <f>SUM(G170,G174,G186,G241,G252,G236)</f>
        <v>4629201.550000001</v>
      </c>
      <c r="H169" s="404">
        <f>G169*100/F169</f>
        <v>36.82934436364562</v>
      </c>
      <c r="I169" s="441">
        <f>SUM(I170,I174,I186,I241,I252,I236)</f>
        <v>202156.05999999997</v>
      </c>
      <c r="J169" s="34"/>
    </row>
    <row r="170" spans="1:10" s="5" customFormat="1" ht="12.75">
      <c r="A170" s="14"/>
      <c r="B170" s="97">
        <v>75011</v>
      </c>
      <c r="C170" s="2"/>
      <c r="D170" s="3"/>
      <c r="E170" s="25" t="s">
        <v>62</v>
      </c>
      <c r="F170" s="89">
        <f>SUM(F171)</f>
        <v>274477</v>
      </c>
      <c r="G170" s="435">
        <f>SUM(G171)</f>
        <v>130452.03</v>
      </c>
      <c r="H170" s="26">
        <f>G170*100/F170</f>
        <v>47.527490463681836</v>
      </c>
      <c r="I170" s="27">
        <f>SUM(I171)</f>
        <v>6494.49</v>
      </c>
      <c r="J170" s="4"/>
    </row>
    <row r="171" spans="1:11" s="35" customFormat="1" ht="25.5">
      <c r="A171" s="28"/>
      <c r="B171" s="80"/>
      <c r="C171" s="30"/>
      <c r="D171" s="29"/>
      <c r="E171" s="31" t="s">
        <v>98</v>
      </c>
      <c r="F171" s="98">
        <f>SUM(F173:F173)</f>
        <v>274477</v>
      </c>
      <c r="G171" s="98">
        <f>SUM(G173:G173)</f>
        <v>130452.03</v>
      </c>
      <c r="H171" s="32">
        <f>G171*100/F171</f>
        <v>47.527490463681836</v>
      </c>
      <c r="I171" s="33">
        <f>SUM(I173:I173)</f>
        <v>6494.49</v>
      </c>
      <c r="J171" s="34"/>
      <c r="K171" s="378">
        <f>SUM(F177:F182)</f>
        <v>310000</v>
      </c>
    </row>
    <row r="172" spans="1:10" s="35" customFormat="1" ht="12.75">
      <c r="A172" s="36"/>
      <c r="B172" s="63"/>
      <c r="C172" s="69"/>
      <c r="D172" s="69"/>
      <c r="E172" s="71" t="s">
        <v>61</v>
      </c>
      <c r="F172" s="100"/>
      <c r="G172" s="109"/>
      <c r="H172" s="32" t="s">
        <v>57</v>
      </c>
      <c r="I172" s="33"/>
      <c r="J172" s="34"/>
    </row>
    <row r="173" spans="1:11" s="35" customFormat="1" ht="12.75">
      <c r="A173" s="36"/>
      <c r="B173" s="342"/>
      <c r="C173" s="64"/>
      <c r="D173" s="72">
        <v>4010</v>
      </c>
      <c r="E173" s="31" t="s">
        <v>159</v>
      </c>
      <c r="F173" s="102">
        <v>274477</v>
      </c>
      <c r="G173" s="109">
        <v>130452.03</v>
      </c>
      <c r="H173" s="32">
        <f>G173*100/F173</f>
        <v>47.527490463681836</v>
      </c>
      <c r="I173" s="33">
        <v>6494.49</v>
      </c>
      <c r="J173" s="34"/>
      <c r="K173" s="312" t="s">
        <v>57</v>
      </c>
    </row>
    <row r="174" spans="1:10" s="35" customFormat="1" ht="12.75">
      <c r="A174" s="13"/>
      <c r="B174" s="91">
        <v>75022</v>
      </c>
      <c r="C174" s="2"/>
      <c r="D174" s="3"/>
      <c r="E174" s="25" t="s">
        <v>12</v>
      </c>
      <c r="F174" s="89">
        <f>SUM(F175)</f>
        <v>310000</v>
      </c>
      <c r="G174" s="89">
        <f>SUM(G175)</f>
        <v>123738.98</v>
      </c>
      <c r="H174" s="26">
        <f>G174*100/F174</f>
        <v>39.9158</v>
      </c>
      <c r="I174" s="27">
        <f>SUM(I175)</f>
        <v>246</v>
      </c>
      <c r="J174" s="34"/>
    </row>
    <row r="175" spans="1:10" s="35" customFormat="1" ht="38.25">
      <c r="A175" s="28"/>
      <c r="B175" s="329"/>
      <c r="C175" s="30"/>
      <c r="D175" s="29"/>
      <c r="E175" s="31" t="s">
        <v>1</v>
      </c>
      <c r="F175" s="90">
        <f>SUM(F177:F182)</f>
        <v>310000</v>
      </c>
      <c r="G175" s="142">
        <f>SUM(G177:G182)</f>
        <v>123738.98</v>
      </c>
      <c r="H175" s="32">
        <f>G175*100/F175</f>
        <v>39.9158</v>
      </c>
      <c r="I175" s="33">
        <f>SUM(I177:I182)</f>
        <v>246</v>
      </c>
      <c r="J175" s="34"/>
    </row>
    <row r="176" spans="1:10" s="35" customFormat="1" ht="12.75">
      <c r="A176" s="36"/>
      <c r="B176" s="341"/>
      <c r="C176" s="99"/>
      <c r="D176" s="99"/>
      <c r="E176" s="208" t="s">
        <v>61</v>
      </c>
      <c r="F176" s="198"/>
      <c r="G176" s="180"/>
      <c r="H176" s="32" t="s">
        <v>57</v>
      </c>
      <c r="I176" s="67"/>
      <c r="J176" s="34"/>
    </row>
    <row r="177" spans="1:10" s="35" customFormat="1" ht="25.5">
      <c r="A177" s="62"/>
      <c r="B177" s="36"/>
      <c r="C177" s="64"/>
      <c r="D177" s="72">
        <v>3030</v>
      </c>
      <c r="E177" s="31" t="s">
        <v>165</v>
      </c>
      <c r="F177" s="104">
        <v>269700</v>
      </c>
      <c r="G177" s="109">
        <v>104793.68</v>
      </c>
      <c r="H177" s="32">
        <f aca="true" t="shared" si="4" ref="H177:H187">G177*100/F177</f>
        <v>38.855647015202074</v>
      </c>
      <c r="I177" s="33">
        <v>0</v>
      </c>
      <c r="J177" s="34"/>
    </row>
    <row r="178" spans="1:10" s="35" customFormat="1" ht="25.5">
      <c r="A178" s="36"/>
      <c r="B178" s="81"/>
      <c r="C178" s="64"/>
      <c r="D178" s="72">
        <v>4170</v>
      </c>
      <c r="E178" s="31" t="s">
        <v>164</v>
      </c>
      <c r="F178" s="105">
        <v>3000</v>
      </c>
      <c r="G178" s="109">
        <v>0</v>
      </c>
      <c r="H178" s="96">
        <f t="shared" si="4"/>
        <v>0</v>
      </c>
      <c r="I178" s="33">
        <v>0</v>
      </c>
      <c r="J178" s="34"/>
    </row>
    <row r="179" spans="1:10" s="35" customFormat="1" ht="12.75">
      <c r="A179" s="62"/>
      <c r="B179" s="36"/>
      <c r="C179" s="64"/>
      <c r="D179" s="72">
        <v>4210</v>
      </c>
      <c r="E179" s="31" t="s">
        <v>107</v>
      </c>
      <c r="F179" s="47">
        <v>7000</v>
      </c>
      <c r="G179" s="109">
        <v>1507.72</v>
      </c>
      <c r="H179" s="32">
        <f t="shared" si="4"/>
        <v>21.538857142857143</v>
      </c>
      <c r="I179" s="33">
        <v>0</v>
      </c>
      <c r="J179" s="34"/>
    </row>
    <row r="180" spans="1:9" s="56" customFormat="1" ht="12.75">
      <c r="A180" s="62"/>
      <c r="B180" s="36"/>
      <c r="C180" s="64"/>
      <c r="D180" s="72">
        <v>4300</v>
      </c>
      <c r="E180" s="31" t="s">
        <v>110</v>
      </c>
      <c r="F180" s="47">
        <v>30000</v>
      </c>
      <c r="G180" s="109">
        <v>17437.58</v>
      </c>
      <c r="H180" s="32">
        <f t="shared" si="4"/>
        <v>58.125266666666676</v>
      </c>
      <c r="I180" s="33">
        <v>246</v>
      </c>
    </row>
    <row r="181" spans="1:10" s="35" customFormat="1" ht="12.75" customHeight="1" hidden="1">
      <c r="A181" s="62"/>
      <c r="B181" s="36"/>
      <c r="C181" s="64"/>
      <c r="D181" s="72">
        <v>4420</v>
      </c>
      <c r="E181" s="31" t="s">
        <v>114</v>
      </c>
      <c r="F181" s="47">
        <v>0</v>
      </c>
      <c r="G181" s="109">
        <v>0</v>
      </c>
      <c r="H181" s="32" t="e">
        <f t="shared" si="4"/>
        <v>#DIV/0!</v>
      </c>
      <c r="I181" s="33">
        <v>0</v>
      </c>
      <c r="J181" s="34"/>
    </row>
    <row r="182" spans="1:10" s="5" customFormat="1" ht="12.75">
      <c r="A182" s="75"/>
      <c r="B182" s="75"/>
      <c r="C182" s="64"/>
      <c r="D182" s="72">
        <v>4430</v>
      </c>
      <c r="E182" s="31" t="s">
        <v>115</v>
      </c>
      <c r="F182" s="47">
        <v>300</v>
      </c>
      <c r="G182" s="109">
        <v>0</v>
      </c>
      <c r="H182" s="32">
        <f t="shared" si="4"/>
        <v>0</v>
      </c>
      <c r="I182" s="33">
        <v>0</v>
      </c>
      <c r="J182" s="4"/>
    </row>
    <row r="183" spans="1:12" s="35" customFormat="1" ht="12.75">
      <c r="A183" s="15" t="s">
        <v>54</v>
      </c>
      <c r="B183" s="16">
        <v>8</v>
      </c>
      <c r="C183" s="55"/>
      <c r="D183" s="55"/>
      <c r="E183" s="78"/>
      <c r="F183" s="55"/>
      <c r="G183" s="419"/>
      <c r="H183" s="79" t="s">
        <v>57</v>
      </c>
      <c r="I183" s="77"/>
      <c r="K183" s="379">
        <f>SUM(F222:F264)</f>
        <v>6217411.720000001</v>
      </c>
      <c r="L183" s="338" t="s">
        <v>57</v>
      </c>
    </row>
    <row r="184" spans="1:9" s="35" customFormat="1" ht="13.5" thickBot="1">
      <c r="A184" s="428"/>
      <c r="B184" s="429"/>
      <c r="C184" s="430"/>
      <c r="D184" s="430"/>
      <c r="E184" s="431"/>
      <c r="F184" s="430"/>
      <c r="G184" s="432"/>
      <c r="H184" s="408"/>
      <c r="I184" s="433"/>
    </row>
    <row r="185" spans="1:10" s="35" customFormat="1" ht="13.5" thickBot="1">
      <c r="A185" s="19" t="s">
        <v>25</v>
      </c>
      <c r="B185" s="20" t="s">
        <v>50</v>
      </c>
      <c r="C185" s="709" t="s">
        <v>35</v>
      </c>
      <c r="D185" s="710"/>
      <c r="E185" s="21" t="s">
        <v>24</v>
      </c>
      <c r="F185" s="20" t="s">
        <v>58</v>
      </c>
      <c r="G185" s="353" t="s">
        <v>59</v>
      </c>
      <c r="H185" s="22" t="s">
        <v>60</v>
      </c>
      <c r="I185" s="190" t="s">
        <v>65</v>
      </c>
      <c r="J185" s="34"/>
    </row>
    <row r="186" spans="1:11" s="35" customFormat="1" ht="12.75">
      <c r="A186" s="13"/>
      <c r="B186" s="205">
        <v>75023</v>
      </c>
      <c r="C186" s="12"/>
      <c r="D186" s="273"/>
      <c r="E186" s="275" t="s">
        <v>19</v>
      </c>
      <c r="F186" s="276">
        <f>SUM(F224,F187)</f>
        <v>10437229</v>
      </c>
      <c r="G186" s="485">
        <f>SUM(G224,G187)</f>
        <v>3828489.7100000004</v>
      </c>
      <c r="H186" s="195">
        <f t="shared" si="4"/>
        <v>36.68109332467459</v>
      </c>
      <c r="I186" s="277">
        <f>SUM(I224,I187)</f>
        <v>178899.12</v>
      </c>
      <c r="J186" s="34"/>
      <c r="K186" s="312" t="s">
        <v>57</v>
      </c>
    </row>
    <row r="187" spans="1:10" s="35" customFormat="1" ht="192" customHeight="1">
      <c r="A187" s="28"/>
      <c r="B187" s="155"/>
      <c r="C187" s="500"/>
      <c r="D187" s="499"/>
      <c r="E187" s="501" t="s">
        <v>157</v>
      </c>
      <c r="F187" s="502">
        <f>SUM(F189:F223)</f>
        <v>9397229</v>
      </c>
      <c r="G187" s="502">
        <f>SUM(G189:G223)</f>
        <v>3822422.1200000006</v>
      </c>
      <c r="H187" s="96">
        <f t="shared" si="4"/>
        <v>40.67605588839008</v>
      </c>
      <c r="I187" s="163">
        <f>SUM(I189:I201,I202:I223)</f>
        <v>178899.12</v>
      </c>
      <c r="J187" s="34"/>
    </row>
    <row r="188" spans="1:10" s="35" customFormat="1" ht="12.75">
      <c r="A188" s="36"/>
      <c r="B188" s="81"/>
      <c r="C188" s="99"/>
      <c r="D188" s="99"/>
      <c r="E188" s="208" t="s">
        <v>61</v>
      </c>
      <c r="F188" s="198"/>
      <c r="G188" s="180"/>
      <c r="H188" s="32" t="s">
        <v>57</v>
      </c>
      <c r="I188" s="67"/>
      <c r="J188" s="34"/>
    </row>
    <row r="189" spans="1:11" s="129" customFormat="1" ht="25.5">
      <c r="A189" s="36"/>
      <c r="B189" s="81"/>
      <c r="C189" s="64"/>
      <c r="D189" s="72">
        <v>3020</v>
      </c>
      <c r="E189" s="31" t="s">
        <v>222</v>
      </c>
      <c r="F189" s="104">
        <v>30000</v>
      </c>
      <c r="G189" s="109">
        <v>100</v>
      </c>
      <c r="H189" s="32">
        <f>G189*100/F189</f>
        <v>0.3333333333333333</v>
      </c>
      <c r="I189" s="33">
        <v>0</v>
      </c>
      <c r="K189" s="302" t="s">
        <v>57</v>
      </c>
    </row>
    <row r="190" spans="1:10" s="35" customFormat="1" ht="12.75" hidden="1">
      <c r="A190" s="62"/>
      <c r="B190" s="36"/>
      <c r="C190" s="64"/>
      <c r="D190" s="72">
        <v>3030</v>
      </c>
      <c r="E190" s="31" t="s">
        <v>267</v>
      </c>
      <c r="F190" s="104">
        <v>0</v>
      </c>
      <c r="G190" s="109">
        <v>0</v>
      </c>
      <c r="H190" s="32" t="e">
        <f>G190*100/F190</f>
        <v>#DIV/0!</v>
      </c>
      <c r="I190" s="33">
        <v>0</v>
      </c>
      <c r="J190" s="34"/>
    </row>
    <row r="191" spans="1:10" s="35" customFormat="1" ht="12.75">
      <c r="A191" s="36"/>
      <c r="B191" s="81"/>
      <c r="C191" s="64"/>
      <c r="D191" s="72">
        <v>4010</v>
      </c>
      <c r="E191" s="31" t="s">
        <v>159</v>
      </c>
      <c r="F191" s="104">
        <v>5418294</v>
      </c>
      <c r="G191" s="109">
        <v>2068721.55</v>
      </c>
      <c r="H191" s="32">
        <f aca="true" t="shared" si="5" ref="H191:H197">G191*100/F191</f>
        <v>38.180311921058546</v>
      </c>
      <c r="I191" s="33">
        <v>95891.07</v>
      </c>
      <c r="J191" s="34"/>
    </row>
    <row r="192" spans="1:10" s="35" customFormat="1" ht="12.75">
      <c r="A192" s="36"/>
      <c r="B192" s="81"/>
      <c r="C192" s="64"/>
      <c r="D192" s="72">
        <v>4040</v>
      </c>
      <c r="E192" s="31" t="s">
        <v>167</v>
      </c>
      <c r="F192" s="102">
        <v>343251</v>
      </c>
      <c r="G192" s="109">
        <v>323087.77</v>
      </c>
      <c r="H192" s="32">
        <f t="shared" si="5"/>
        <v>94.12580589714233</v>
      </c>
      <c r="I192" s="33">
        <v>0</v>
      </c>
      <c r="J192" s="34"/>
    </row>
    <row r="193" spans="1:10" s="35" customFormat="1" ht="12.75">
      <c r="A193" s="36"/>
      <c r="B193" s="81"/>
      <c r="C193" s="69"/>
      <c r="D193" s="70">
        <v>4100</v>
      </c>
      <c r="E193" s="71" t="s">
        <v>166</v>
      </c>
      <c r="F193" s="215">
        <v>50000</v>
      </c>
      <c r="G193" s="109">
        <v>17805</v>
      </c>
      <c r="H193" s="32">
        <f>G193*100/F193</f>
        <v>35.61</v>
      </c>
      <c r="I193" s="33">
        <v>0</v>
      </c>
      <c r="J193" s="34"/>
    </row>
    <row r="194" spans="1:10" s="35" customFormat="1" ht="12.75">
      <c r="A194" s="36"/>
      <c r="B194" s="81"/>
      <c r="C194" s="64"/>
      <c r="D194" s="72">
        <v>4110</v>
      </c>
      <c r="E194" s="31" t="s">
        <v>160</v>
      </c>
      <c r="F194" s="102">
        <v>1008110</v>
      </c>
      <c r="G194" s="109">
        <v>375019.39</v>
      </c>
      <c r="H194" s="32">
        <f t="shared" si="5"/>
        <v>37.20024501294502</v>
      </c>
      <c r="I194" s="33">
        <v>48825.62</v>
      </c>
      <c r="J194" s="34"/>
    </row>
    <row r="195" spans="1:10" s="35" customFormat="1" ht="12.75">
      <c r="A195" s="36"/>
      <c r="B195" s="81"/>
      <c r="C195" s="64"/>
      <c r="D195" s="72">
        <v>4120</v>
      </c>
      <c r="E195" s="31" t="s">
        <v>347</v>
      </c>
      <c r="F195" s="105">
        <v>142000</v>
      </c>
      <c r="G195" s="109">
        <v>41923.49</v>
      </c>
      <c r="H195" s="32">
        <f t="shared" si="5"/>
        <v>29.523584507042255</v>
      </c>
      <c r="I195" s="33">
        <v>6862.05</v>
      </c>
      <c r="J195" s="34"/>
    </row>
    <row r="196" spans="1:10" s="35" customFormat="1" ht="12.75">
      <c r="A196" s="36"/>
      <c r="B196" s="81"/>
      <c r="C196" s="64"/>
      <c r="D196" s="72">
        <v>4140</v>
      </c>
      <c r="E196" s="31" t="s">
        <v>120</v>
      </c>
      <c r="F196" s="47">
        <v>20000</v>
      </c>
      <c r="G196" s="109">
        <v>0</v>
      </c>
      <c r="H196" s="32">
        <f t="shared" si="5"/>
        <v>0</v>
      </c>
      <c r="I196" s="33">
        <v>0</v>
      </c>
      <c r="J196" s="34"/>
    </row>
    <row r="197" spans="1:10" s="35" customFormat="1" ht="25.5">
      <c r="A197" s="36"/>
      <c r="B197" s="81"/>
      <c r="C197" s="64"/>
      <c r="D197" s="72">
        <v>4170</v>
      </c>
      <c r="E197" s="31" t="s">
        <v>164</v>
      </c>
      <c r="F197" s="105">
        <v>30000</v>
      </c>
      <c r="G197" s="109">
        <v>14927.53</v>
      </c>
      <c r="H197" s="96">
        <f t="shared" si="5"/>
        <v>49.758433333333336</v>
      </c>
      <c r="I197" s="33">
        <v>672.47</v>
      </c>
      <c r="J197" s="34"/>
    </row>
    <row r="198" spans="1:10" s="35" customFormat="1" ht="12.75">
      <c r="A198" s="36"/>
      <c r="B198" s="81"/>
      <c r="C198" s="64"/>
      <c r="D198" s="72">
        <v>4210</v>
      </c>
      <c r="E198" s="31" t="s">
        <v>107</v>
      </c>
      <c r="F198" s="47">
        <v>180000</v>
      </c>
      <c r="G198" s="109">
        <v>70241.09</v>
      </c>
      <c r="H198" s="32">
        <f aca="true" t="shared" si="6" ref="H198:H224">G198*100/F198</f>
        <v>39.02282777777778</v>
      </c>
      <c r="I198" s="33">
        <v>4446.72</v>
      </c>
      <c r="J198" s="34"/>
    </row>
    <row r="199" spans="1:10" s="35" customFormat="1" ht="12.75">
      <c r="A199" s="36"/>
      <c r="B199" s="81"/>
      <c r="C199" s="64"/>
      <c r="D199" s="72">
        <v>4220</v>
      </c>
      <c r="E199" s="31" t="s">
        <v>124</v>
      </c>
      <c r="F199" s="47">
        <v>25000</v>
      </c>
      <c r="G199" s="109">
        <v>7051.84</v>
      </c>
      <c r="H199" s="32">
        <f>G199*100/F199</f>
        <v>28.20736</v>
      </c>
      <c r="I199" s="33">
        <v>213.49</v>
      </c>
      <c r="J199" s="34"/>
    </row>
    <row r="200" spans="1:10" s="35" customFormat="1" ht="12.75">
      <c r="A200" s="36"/>
      <c r="B200" s="81"/>
      <c r="C200" s="64"/>
      <c r="D200" s="72">
        <v>4260</v>
      </c>
      <c r="E200" s="31" t="s">
        <v>111</v>
      </c>
      <c r="F200" s="47">
        <v>250000</v>
      </c>
      <c r="G200" s="109">
        <v>125067.29</v>
      </c>
      <c r="H200" s="32">
        <f>G200*100/F200</f>
        <v>50.026916</v>
      </c>
      <c r="I200" s="33">
        <v>8468.78</v>
      </c>
      <c r="J200" s="34"/>
    </row>
    <row r="201" spans="1:10" s="35" customFormat="1" ht="12.75">
      <c r="A201" s="36"/>
      <c r="B201" s="81"/>
      <c r="C201" s="64"/>
      <c r="D201" s="72">
        <v>4270</v>
      </c>
      <c r="E201" s="31" t="s">
        <v>108</v>
      </c>
      <c r="F201" s="47">
        <v>50000</v>
      </c>
      <c r="G201" s="109">
        <v>21377.4</v>
      </c>
      <c r="H201" s="32">
        <f t="shared" si="6"/>
        <v>42.7548</v>
      </c>
      <c r="I201" s="33">
        <v>209.1</v>
      </c>
      <c r="J201" s="34"/>
    </row>
    <row r="202" spans="1:10" s="35" customFormat="1" ht="12.75">
      <c r="A202" s="36"/>
      <c r="B202" s="81"/>
      <c r="C202" s="64"/>
      <c r="D202" s="72">
        <v>4280</v>
      </c>
      <c r="E202" s="31" t="s">
        <v>109</v>
      </c>
      <c r="F202" s="47">
        <v>15000</v>
      </c>
      <c r="G202" s="109">
        <v>2470.7</v>
      </c>
      <c r="H202" s="32">
        <f>G202*100/F202</f>
        <v>16.47133333333333</v>
      </c>
      <c r="I202" s="33">
        <v>0</v>
      </c>
      <c r="J202" s="34"/>
    </row>
    <row r="203" spans="1:10" s="35" customFormat="1" ht="12.75">
      <c r="A203" s="74"/>
      <c r="B203" s="75"/>
      <c r="C203" s="64"/>
      <c r="D203" s="72">
        <v>4300</v>
      </c>
      <c r="E203" s="31" t="s">
        <v>110</v>
      </c>
      <c r="F203" s="47">
        <v>836000</v>
      </c>
      <c r="G203" s="109">
        <v>309277.12</v>
      </c>
      <c r="H203" s="32">
        <f t="shared" si="6"/>
        <v>36.99487081339713</v>
      </c>
      <c r="I203" s="33">
        <v>1454.01</v>
      </c>
      <c r="J203" s="34"/>
    </row>
    <row r="204" spans="1:12" s="35" customFormat="1" ht="12.75">
      <c r="A204" s="15" t="s">
        <v>54</v>
      </c>
      <c r="B204" s="16">
        <v>9</v>
      </c>
      <c r="C204" s="55"/>
      <c r="D204" s="55"/>
      <c r="E204" s="78"/>
      <c r="F204" s="55"/>
      <c r="G204" s="419"/>
      <c r="H204" s="79" t="s">
        <v>57</v>
      </c>
      <c r="I204" s="77"/>
      <c r="K204" s="379">
        <f>SUM(F266:F293)</f>
        <v>491742</v>
      </c>
      <c r="L204" s="338" t="s">
        <v>57</v>
      </c>
    </row>
    <row r="205" spans="1:9" s="35" customFormat="1" ht="13.5" thickBot="1">
      <c r="A205" s="428"/>
      <c r="B205" s="429"/>
      <c r="C205" s="430"/>
      <c r="D205" s="430"/>
      <c r="E205" s="431"/>
      <c r="F205" s="430"/>
      <c r="G205" s="432"/>
      <c r="H205" s="408"/>
      <c r="I205" s="433"/>
    </row>
    <row r="206" spans="1:10" s="35" customFormat="1" ht="13.5" thickBot="1">
      <c r="A206" s="19" t="s">
        <v>25</v>
      </c>
      <c r="B206" s="20" t="s">
        <v>50</v>
      </c>
      <c r="C206" s="709" t="s">
        <v>35</v>
      </c>
      <c r="D206" s="710"/>
      <c r="E206" s="21" t="s">
        <v>24</v>
      </c>
      <c r="F206" s="20" t="s">
        <v>58</v>
      </c>
      <c r="G206" s="353" t="s">
        <v>59</v>
      </c>
      <c r="H206" s="22" t="s">
        <v>60</v>
      </c>
      <c r="I206" s="190" t="s">
        <v>65</v>
      </c>
      <c r="J206" s="34"/>
    </row>
    <row r="207" spans="1:10" s="35" customFormat="1" ht="12.75">
      <c r="A207" s="36"/>
      <c r="B207" s="81"/>
      <c r="C207" s="64"/>
      <c r="D207" s="72">
        <v>4360</v>
      </c>
      <c r="E207" s="31" t="s">
        <v>148</v>
      </c>
      <c r="F207" s="47">
        <v>66000</v>
      </c>
      <c r="G207" s="109">
        <v>20558.63</v>
      </c>
      <c r="H207" s="32">
        <f t="shared" si="6"/>
        <v>31.149439393939392</v>
      </c>
      <c r="I207" s="33">
        <v>0</v>
      </c>
      <c r="J207" s="34"/>
    </row>
    <row r="208" spans="1:10" s="35" customFormat="1" ht="12.75">
      <c r="A208" s="62"/>
      <c r="B208" s="36"/>
      <c r="C208" s="64"/>
      <c r="D208" s="72">
        <v>4380</v>
      </c>
      <c r="E208" s="31" t="s">
        <v>268</v>
      </c>
      <c r="F208" s="47">
        <v>760</v>
      </c>
      <c r="G208" s="109">
        <v>0</v>
      </c>
      <c r="H208" s="32">
        <f t="shared" si="6"/>
        <v>0</v>
      </c>
      <c r="I208" s="33">
        <v>0</v>
      </c>
      <c r="J208" s="34"/>
    </row>
    <row r="209" spans="1:9" s="56" customFormat="1" ht="25.5">
      <c r="A209" s="62"/>
      <c r="B209" s="36"/>
      <c r="C209" s="64"/>
      <c r="D209" s="72">
        <v>4400</v>
      </c>
      <c r="E209" s="31" t="s">
        <v>112</v>
      </c>
      <c r="F209" s="47">
        <v>84000</v>
      </c>
      <c r="G209" s="109">
        <v>41752.86</v>
      </c>
      <c r="H209" s="32">
        <f t="shared" si="6"/>
        <v>49.70578571428572</v>
      </c>
      <c r="I209" s="33">
        <v>0</v>
      </c>
    </row>
    <row r="210" spans="1:10" s="18" customFormat="1" ht="12.75">
      <c r="A210" s="62"/>
      <c r="B210" s="36"/>
      <c r="C210" s="64"/>
      <c r="D210" s="72">
        <v>4410</v>
      </c>
      <c r="E210" s="31" t="s">
        <v>113</v>
      </c>
      <c r="F210" s="47">
        <v>17500</v>
      </c>
      <c r="G210" s="109">
        <v>2770.49</v>
      </c>
      <c r="H210" s="32">
        <f t="shared" si="6"/>
        <v>15.831371428571428</v>
      </c>
      <c r="I210" s="33">
        <v>0</v>
      </c>
      <c r="J210" s="17"/>
    </row>
    <row r="211" spans="1:10" s="35" customFormat="1" ht="12.75">
      <c r="A211" s="62"/>
      <c r="B211" s="36"/>
      <c r="C211" s="64"/>
      <c r="D211" s="72">
        <v>4420</v>
      </c>
      <c r="E211" s="31" t="s">
        <v>114</v>
      </c>
      <c r="F211" s="47">
        <v>6000</v>
      </c>
      <c r="G211" s="109">
        <v>0</v>
      </c>
      <c r="H211" s="32">
        <f t="shared" si="6"/>
        <v>0</v>
      </c>
      <c r="I211" s="33">
        <v>0</v>
      </c>
      <c r="J211" s="34"/>
    </row>
    <row r="212" spans="1:10" s="35" customFormat="1" ht="12.75">
      <c r="A212" s="36"/>
      <c r="B212" s="81"/>
      <c r="C212" s="64"/>
      <c r="D212" s="72">
        <v>4430</v>
      </c>
      <c r="E212" s="31" t="s">
        <v>115</v>
      </c>
      <c r="F212" s="47">
        <v>147942.78</v>
      </c>
      <c r="G212" s="109">
        <v>69308.88</v>
      </c>
      <c r="H212" s="32">
        <f t="shared" si="6"/>
        <v>46.84843694298566</v>
      </c>
      <c r="I212" s="33">
        <v>0</v>
      </c>
      <c r="J212" s="34"/>
    </row>
    <row r="213" spans="1:10" s="35" customFormat="1" ht="12.75">
      <c r="A213" s="36"/>
      <c r="B213" s="81"/>
      <c r="C213" s="64"/>
      <c r="D213" s="72">
        <v>4440</v>
      </c>
      <c r="E213" s="31" t="s">
        <v>116</v>
      </c>
      <c r="F213" s="47">
        <v>122057.22</v>
      </c>
      <c r="G213" s="109">
        <v>91542.92</v>
      </c>
      <c r="H213" s="32">
        <f t="shared" si="6"/>
        <v>75.00000409643935</v>
      </c>
      <c r="I213" s="33">
        <v>0</v>
      </c>
      <c r="J213" s="34"/>
    </row>
    <row r="214" spans="1:10" s="35" customFormat="1" ht="12.75">
      <c r="A214" s="36"/>
      <c r="B214" s="81"/>
      <c r="C214" s="64"/>
      <c r="D214" s="72">
        <v>4480</v>
      </c>
      <c r="E214" s="31" t="s">
        <v>123</v>
      </c>
      <c r="F214" s="47">
        <v>65000</v>
      </c>
      <c r="G214" s="109">
        <v>40446</v>
      </c>
      <c r="H214" s="32">
        <f t="shared" si="6"/>
        <v>62.22461538461538</v>
      </c>
      <c r="I214" s="33">
        <v>0</v>
      </c>
      <c r="J214" s="34"/>
    </row>
    <row r="215" spans="1:10" s="35" customFormat="1" ht="25.5">
      <c r="A215" s="36"/>
      <c r="B215" s="81"/>
      <c r="C215" s="38"/>
      <c r="D215" s="41">
        <v>4500</v>
      </c>
      <c r="E215" s="39" t="s">
        <v>138</v>
      </c>
      <c r="F215" s="175">
        <v>300</v>
      </c>
      <c r="G215" s="109">
        <v>14</v>
      </c>
      <c r="H215" s="32">
        <f t="shared" si="6"/>
        <v>4.666666666666667</v>
      </c>
      <c r="I215" s="33">
        <v>0</v>
      </c>
      <c r="J215" s="34"/>
    </row>
    <row r="216" spans="1:9" s="56" customFormat="1" ht="12.75">
      <c r="A216" s="36"/>
      <c r="B216" s="81"/>
      <c r="C216" s="38"/>
      <c r="D216" s="41">
        <v>4510</v>
      </c>
      <c r="E216" s="39" t="s">
        <v>235</v>
      </c>
      <c r="F216" s="405">
        <v>500</v>
      </c>
      <c r="G216" s="109">
        <v>60</v>
      </c>
      <c r="H216" s="32">
        <f>G216*100/F216</f>
        <v>12</v>
      </c>
      <c r="I216" s="33">
        <v>0</v>
      </c>
    </row>
    <row r="217" spans="1:9" s="56" customFormat="1" ht="25.5">
      <c r="A217" s="36"/>
      <c r="B217" s="81"/>
      <c r="C217" s="38"/>
      <c r="D217" s="41">
        <v>4520</v>
      </c>
      <c r="E217" s="39" t="s">
        <v>118</v>
      </c>
      <c r="F217" s="405">
        <v>9000</v>
      </c>
      <c r="G217" s="109">
        <v>2701.2</v>
      </c>
      <c r="H217" s="32">
        <f>G217*100/F217</f>
        <v>30.013333333333332</v>
      </c>
      <c r="I217" s="33">
        <v>0</v>
      </c>
    </row>
    <row r="218" spans="1:10" s="35" customFormat="1" ht="12.75">
      <c r="A218" s="62"/>
      <c r="B218" s="36"/>
      <c r="C218" s="64"/>
      <c r="D218" s="72">
        <v>4530</v>
      </c>
      <c r="E218" s="31" t="s">
        <v>121</v>
      </c>
      <c r="F218" s="47">
        <v>360000</v>
      </c>
      <c r="G218" s="109">
        <v>158474.56</v>
      </c>
      <c r="H218" s="32">
        <f t="shared" si="6"/>
        <v>44.02071111111111</v>
      </c>
      <c r="I218" s="33">
        <v>9635.61</v>
      </c>
      <c r="J218" s="34"/>
    </row>
    <row r="219" spans="1:10" s="44" customFormat="1" ht="12.75">
      <c r="A219" s="36"/>
      <c r="B219" s="81"/>
      <c r="C219" s="64"/>
      <c r="D219" s="72">
        <v>4610</v>
      </c>
      <c r="E219" s="31" t="s">
        <v>117</v>
      </c>
      <c r="F219" s="47">
        <v>3500</v>
      </c>
      <c r="G219" s="109">
        <v>0</v>
      </c>
      <c r="H219" s="32">
        <f>G219*100/F219</f>
        <v>0</v>
      </c>
      <c r="I219" s="33">
        <v>0</v>
      </c>
      <c r="J219" s="43"/>
    </row>
    <row r="220" spans="1:10" s="44" customFormat="1" ht="25.5">
      <c r="A220" s="36"/>
      <c r="B220" s="81"/>
      <c r="C220" s="64"/>
      <c r="D220" s="72">
        <v>4700</v>
      </c>
      <c r="E220" s="31" t="s">
        <v>134</v>
      </c>
      <c r="F220" s="47">
        <v>53000</v>
      </c>
      <c r="G220" s="109">
        <v>13009.1</v>
      </c>
      <c r="H220" s="32">
        <f>G220*100/F220</f>
        <v>24.545471698113207</v>
      </c>
      <c r="I220" s="33">
        <v>0</v>
      </c>
      <c r="J220" s="43"/>
    </row>
    <row r="221" spans="1:10" s="44" customFormat="1" ht="12.75">
      <c r="A221" s="36"/>
      <c r="B221" s="81"/>
      <c r="C221" s="64"/>
      <c r="D221" s="72">
        <v>4710</v>
      </c>
      <c r="E221" s="31" t="s">
        <v>316</v>
      </c>
      <c r="F221" s="47">
        <v>62914</v>
      </c>
      <c r="G221" s="109">
        <v>4713.31</v>
      </c>
      <c r="H221" s="32">
        <f>G221*100/F221</f>
        <v>7.491671170168803</v>
      </c>
      <c r="I221" s="33">
        <v>2220.2</v>
      </c>
      <c r="J221" s="43"/>
    </row>
    <row r="222" spans="1:10" s="44" customFormat="1" ht="12.75">
      <c r="A222" s="62"/>
      <c r="B222" s="36"/>
      <c r="C222" s="64"/>
      <c r="D222" s="72">
        <v>4780</v>
      </c>
      <c r="E222" s="31" t="s">
        <v>168</v>
      </c>
      <c r="F222" s="47">
        <v>1000</v>
      </c>
      <c r="G222" s="109">
        <v>0</v>
      </c>
      <c r="H222" s="32">
        <f>G222*100/F222</f>
        <v>0</v>
      </c>
      <c r="I222" s="33">
        <v>0</v>
      </c>
      <c r="J222" s="43"/>
    </row>
    <row r="223" spans="1:10" s="44" customFormat="1" ht="12.75">
      <c r="A223" s="36"/>
      <c r="B223" s="342"/>
      <c r="C223" s="64"/>
      <c r="D223" s="72">
        <v>4950</v>
      </c>
      <c r="E223" s="31" t="s">
        <v>269</v>
      </c>
      <c r="F223" s="47">
        <v>100</v>
      </c>
      <c r="G223" s="109">
        <v>0</v>
      </c>
      <c r="H223" s="32">
        <f>G223*100/F223</f>
        <v>0</v>
      </c>
      <c r="I223" s="33">
        <v>0</v>
      </c>
      <c r="J223" s="43"/>
    </row>
    <row r="224" spans="1:10" s="44" customFormat="1" ht="12.75">
      <c r="A224" s="36"/>
      <c r="B224" s="341"/>
      <c r="C224" s="38"/>
      <c r="D224" s="38"/>
      <c r="E224" s="31" t="s">
        <v>10</v>
      </c>
      <c r="F224" s="86">
        <f>SUM(F226,F228,F230)</f>
        <v>1040000</v>
      </c>
      <c r="G224" s="86">
        <f>SUM(G226,G228,G230)</f>
        <v>6067.59</v>
      </c>
      <c r="H224" s="32">
        <f t="shared" si="6"/>
        <v>0.5834221153846154</v>
      </c>
      <c r="I224" s="67">
        <f>SUM(I230)</f>
        <v>0</v>
      </c>
      <c r="J224" s="43"/>
    </row>
    <row r="225" spans="1:10" s="44" customFormat="1" ht="12.75">
      <c r="A225" s="62"/>
      <c r="B225" s="63"/>
      <c r="C225" s="581"/>
      <c r="D225" s="443"/>
      <c r="E225" s="270" t="s">
        <v>61</v>
      </c>
      <c r="F225" s="40"/>
      <c r="G225" s="154" t="s">
        <v>57</v>
      </c>
      <c r="H225" s="49" t="s">
        <v>57</v>
      </c>
      <c r="I225" s="48"/>
      <c r="J225" s="43"/>
    </row>
    <row r="226" spans="1:9" s="129" customFormat="1" ht="12.75">
      <c r="A226" s="207"/>
      <c r="B226" s="413"/>
      <c r="C226" s="477"/>
      <c r="D226" s="478">
        <v>6057</v>
      </c>
      <c r="E226" s="658" t="s">
        <v>163</v>
      </c>
      <c r="F226" s="659">
        <v>875000</v>
      </c>
      <c r="G226" s="154">
        <v>0</v>
      </c>
      <c r="H226" s="51">
        <f>G226*100/F226</f>
        <v>0</v>
      </c>
      <c r="I226" s="33">
        <v>0</v>
      </c>
    </row>
    <row r="227" spans="1:11" s="35" customFormat="1" ht="12.75">
      <c r="A227" s="207"/>
      <c r="B227" s="413"/>
      <c r="C227" s="345"/>
      <c r="D227" s="278"/>
      <c r="E227" s="476" t="s">
        <v>317</v>
      </c>
      <c r="F227" s="344"/>
      <c r="G227" s="45">
        <v>0</v>
      </c>
      <c r="H227" s="352"/>
      <c r="I227" s="212">
        <v>0</v>
      </c>
      <c r="J227" s="34"/>
      <c r="K227" s="312" t="s">
        <v>57</v>
      </c>
    </row>
    <row r="228" spans="1:9" s="129" customFormat="1" ht="12.75">
      <c r="A228" s="207"/>
      <c r="B228" s="413"/>
      <c r="C228" s="297"/>
      <c r="D228" s="531">
        <v>6059</v>
      </c>
      <c r="E228" s="658" t="s">
        <v>163</v>
      </c>
      <c r="F228" s="175">
        <v>155000</v>
      </c>
      <c r="G228" s="186">
        <v>0</v>
      </c>
      <c r="H228" s="49">
        <f>G228*100/F228</f>
        <v>0</v>
      </c>
      <c r="I228" s="67">
        <v>0</v>
      </c>
    </row>
    <row r="229" spans="1:11" s="35" customFormat="1" ht="12.75">
      <c r="A229" s="296"/>
      <c r="B229" s="207"/>
      <c r="C229" s="518"/>
      <c r="D229" s="278"/>
      <c r="E229" s="476" t="s">
        <v>317</v>
      </c>
      <c r="F229" s="344"/>
      <c r="G229" s="45">
        <v>0</v>
      </c>
      <c r="H229" s="352"/>
      <c r="I229" s="212">
        <v>0</v>
      </c>
      <c r="J229" s="34"/>
      <c r="K229" s="312" t="s">
        <v>57</v>
      </c>
    </row>
    <row r="230" spans="1:10" s="35" customFormat="1" ht="12.75">
      <c r="A230" s="62"/>
      <c r="B230" s="36"/>
      <c r="C230" s="164"/>
      <c r="D230" s="203">
        <v>6060</v>
      </c>
      <c r="E230" s="526" t="s">
        <v>162</v>
      </c>
      <c r="F230" s="529">
        <v>10000</v>
      </c>
      <c r="G230" s="109">
        <v>6067.59</v>
      </c>
      <c r="H230" s="96">
        <f>G230*100/F230</f>
        <v>60.6759</v>
      </c>
      <c r="I230" s="33">
        <f>SUM(I232:I232)</f>
        <v>0</v>
      </c>
      <c r="J230" s="34"/>
    </row>
    <row r="231" spans="1:10" s="44" customFormat="1" ht="12.75">
      <c r="A231" s="62"/>
      <c r="B231" s="36"/>
      <c r="C231" s="38"/>
      <c r="D231" s="38"/>
      <c r="E231" s="66" t="s">
        <v>61</v>
      </c>
      <c r="F231" s="40"/>
      <c r="G231" s="180" t="s">
        <v>57</v>
      </c>
      <c r="H231" s="32" t="s">
        <v>57</v>
      </c>
      <c r="I231" s="67"/>
      <c r="J231" s="43"/>
    </row>
    <row r="232" spans="1:10" s="44" customFormat="1" ht="25.5">
      <c r="A232" s="271"/>
      <c r="B232" s="201"/>
      <c r="C232" s="695"/>
      <c r="D232" s="693"/>
      <c r="E232" s="490" t="s">
        <v>197</v>
      </c>
      <c r="F232" s="590" t="s">
        <v>57</v>
      </c>
      <c r="G232" s="45">
        <v>6067.59</v>
      </c>
      <c r="H232" s="591" t="s">
        <v>57</v>
      </c>
      <c r="I232" s="272">
        <v>0</v>
      </c>
      <c r="J232" s="43"/>
    </row>
    <row r="233" spans="1:12" s="35" customFormat="1" ht="12.75">
      <c r="A233" s="15" t="s">
        <v>54</v>
      </c>
      <c r="B233" s="16">
        <v>10</v>
      </c>
      <c r="C233" s="55"/>
      <c r="D233" s="55"/>
      <c r="E233" s="78"/>
      <c r="F233" s="55"/>
      <c r="G233" s="419"/>
      <c r="H233" s="79" t="s">
        <v>57</v>
      </c>
      <c r="I233" s="77"/>
      <c r="K233" s="379">
        <f>SUM(F303:F324)</f>
        <v>380233.62</v>
      </c>
      <c r="L233" s="338" t="s">
        <v>57</v>
      </c>
    </row>
    <row r="234" spans="1:9" s="35" customFormat="1" ht="13.5" thickBot="1">
      <c r="A234" s="428"/>
      <c r="B234" s="429"/>
      <c r="C234" s="430"/>
      <c r="D234" s="430"/>
      <c r="E234" s="431"/>
      <c r="F234" s="430"/>
      <c r="G234" s="432"/>
      <c r="H234" s="408"/>
      <c r="I234" s="433"/>
    </row>
    <row r="235" spans="1:10" s="35" customFormat="1" ht="13.5" thickBot="1">
      <c r="A235" s="19" t="s">
        <v>25</v>
      </c>
      <c r="B235" s="20" t="s">
        <v>50</v>
      </c>
      <c r="C235" s="709" t="s">
        <v>35</v>
      </c>
      <c r="D235" s="710"/>
      <c r="E235" s="21" t="s">
        <v>24</v>
      </c>
      <c r="F235" s="20" t="s">
        <v>58</v>
      </c>
      <c r="G235" s="353" t="s">
        <v>59</v>
      </c>
      <c r="H235" s="22" t="s">
        <v>60</v>
      </c>
      <c r="I235" s="190" t="s">
        <v>65</v>
      </c>
      <c r="J235" s="34"/>
    </row>
    <row r="236" spans="1:10" s="35" customFormat="1" ht="12.75">
      <c r="A236" s="13"/>
      <c r="B236" s="91">
        <v>75056</v>
      </c>
      <c r="C236" s="2"/>
      <c r="D236" s="3"/>
      <c r="E236" s="25" t="s">
        <v>320</v>
      </c>
      <c r="F236" s="187">
        <f>SUM(F237)</f>
        <v>29819</v>
      </c>
      <c r="G236" s="187">
        <f>SUM(G237)</f>
        <v>17773.98</v>
      </c>
      <c r="H236" s="26">
        <f>G236*100/F236</f>
        <v>59.606224219457395</v>
      </c>
      <c r="I236" s="27">
        <f>SUM(I237)</f>
        <v>408</v>
      </c>
      <c r="J236" s="34"/>
    </row>
    <row r="237" spans="1:10" s="35" customFormat="1" ht="12.75">
      <c r="A237" s="28"/>
      <c r="B237" s="325"/>
      <c r="C237" s="30"/>
      <c r="D237" s="29"/>
      <c r="E237" s="31" t="s">
        <v>319</v>
      </c>
      <c r="F237" s="61">
        <f>SUM(F239:F240)</f>
        <v>29819</v>
      </c>
      <c r="G237" s="61">
        <f>SUM(G239:G240)</f>
        <v>17773.98</v>
      </c>
      <c r="H237" s="32">
        <f>G237*100/F237</f>
        <v>59.606224219457395</v>
      </c>
      <c r="I237" s="33">
        <f>SUM(I239:I240)</f>
        <v>408</v>
      </c>
      <c r="J237" s="34"/>
    </row>
    <row r="238" spans="1:10" s="35" customFormat="1" ht="12.75">
      <c r="A238" s="62"/>
      <c r="B238" s="63"/>
      <c r="C238" s="69"/>
      <c r="D238" s="69"/>
      <c r="E238" s="71" t="s">
        <v>61</v>
      </c>
      <c r="F238" s="100"/>
      <c r="G238" s="109"/>
      <c r="H238" s="32" t="s">
        <v>57</v>
      </c>
      <c r="I238" s="33"/>
      <c r="J238" s="34"/>
    </row>
    <row r="239" spans="1:10" s="35" customFormat="1" ht="12.75">
      <c r="A239" s="36"/>
      <c r="B239" s="81"/>
      <c r="C239" s="64"/>
      <c r="D239" s="72">
        <v>3020</v>
      </c>
      <c r="E239" s="31" t="s">
        <v>321</v>
      </c>
      <c r="F239" s="102">
        <v>29254</v>
      </c>
      <c r="G239" s="109">
        <v>17773.98</v>
      </c>
      <c r="H239" s="32">
        <f>G239*100/F239</f>
        <v>60.757434880700075</v>
      </c>
      <c r="I239" s="33">
        <v>408</v>
      </c>
      <c r="J239" s="34"/>
    </row>
    <row r="240" spans="1:10" s="35" customFormat="1" ht="12.75">
      <c r="A240" s="36"/>
      <c r="B240" s="75"/>
      <c r="C240" s="64"/>
      <c r="D240" s="72">
        <v>4210</v>
      </c>
      <c r="E240" s="31" t="s">
        <v>107</v>
      </c>
      <c r="F240" s="105">
        <v>565</v>
      </c>
      <c r="G240" s="109">
        <v>0</v>
      </c>
      <c r="H240" s="96">
        <f>G240*100/F240</f>
        <v>0</v>
      </c>
      <c r="I240" s="33">
        <v>0</v>
      </c>
      <c r="J240" s="34"/>
    </row>
    <row r="241" spans="1:10" s="35" customFormat="1" ht="12.75">
      <c r="A241" s="13"/>
      <c r="B241" s="91">
        <v>75075</v>
      </c>
      <c r="C241" s="2"/>
      <c r="D241" s="3"/>
      <c r="E241" s="25" t="s">
        <v>318</v>
      </c>
      <c r="F241" s="187">
        <f>SUM(F242)</f>
        <v>206637.24</v>
      </c>
      <c r="G241" s="187">
        <f>SUM(G242)</f>
        <v>100113.79</v>
      </c>
      <c r="H241" s="26">
        <f>G241*100/F241</f>
        <v>48.449054971891805</v>
      </c>
      <c r="I241" s="27">
        <f>SUM(I242)</f>
        <v>723.24</v>
      </c>
      <c r="J241" s="34"/>
    </row>
    <row r="242" spans="1:10" s="35" customFormat="1" ht="38.25">
      <c r="A242" s="28"/>
      <c r="B242" s="325"/>
      <c r="C242" s="30"/>
      <c r="D242" s="29"/>
      <c r="E242" s="31" t="s">
        <v>136</v>
      </c>
      <c r="F242" s="61">
        <f>SUM(F244,F245:F251,)</f>
        <v>206637.24</v>
      </c>
      <c r="G242" s="61">
        <f>SUM(G244,G245:G251,)</f>
        <v>100113.79</v>
      </c>
      <c r="H242" s="32">
        <f>G242*100/F242</f>
        <v>48.449054971891805</v>
      </c>
      <c r="I242" s="33">
        <f>SUM(I245:I251)</f>
        <v>723.24</v>
      </c>
      <c r="J242" s="34"/>
    </row>
    <row r="243" spans="1:10" s="35" customFormat="1" ht="12.75">
      <c r="A243" s="62"/>
      <c r="B243" s="63"/>
      <c r="C243" s="69"/>
      <c r="D243" s="69"/>
      <c r="E243" s="71" t="s">
        <v>61</v>
      </c>
      <c r="F243" s="100"/>
      <c r="G243" s="109"/>
      <c r="H243" s="32" t="s">
        <v>57</v>
      </c>
      <c r="I243" s="33"/>
      <c r="J243" s="34"/>
    </row>
    <row r="244" spans="1:10" s="35" customFormat="1" ht="12.75">
      <c r="A244" s="36"/>
      <c r="B244" s="81"/>
      <c r="C244" s="64"/>
      <c r="D244" s="72">
        <v>4110</v>
      </c>
      <c r="E244" s="31" t="s">
        <v>160</v>
      </c>
      <c r="F244" s="102">
        <v>1500</v>
      </c>
      <c r="G244" s="109">
        <v>0</v>
      </c>
      <c r="H244" s="32">
        <f>G244*100/F244</f>
        <v>0</v>
      </c>
      <c r="I244" s="33">
        <v>0</v>
      </c>
      <c r="J244" s="34"/>
    </row>
    <row r="245" spans="1:10" s="35" customFormat="1" ht="25.5">
      <c r="A245" s="36"/>
      <c r="B245" s="81"/>
      <c r="C245" s="64"/>
      <c r="D245" s="72">
        <v>4170</v>
      </c>
      <c r="E245" s="31" t="s">
        <v>164</v>
      </c>
      <c r="F245" s="105">
        <v>15000</v>
      </c>
      <c r="G245" s="109">
        <v>0</v>
      </c>
      <c r="H245" s="96">
        <f aca="true" t="shared" si="7" ref="H245:H253">G245*100/F245</f>
        <v>0</v>
      </c>
      <c r="I245" s="33">
        <v>0</v>
      </c>
      <c r="J245" s="34"/>
    </row>
    <row r="246" spans="1:10" s="56" customFormat="1" ht="12.75">
      <c r="A246" s="28"/>
      <c r="B246" s="368"/>
      <c r="C246" s="29"/>
      <c r="D246" s="72">
        <v>4190</v>
      </c>
      <c r="E246" s="31" t="s">
        <v>158</v>
      </c>
      <c r="F246" s="61">
        <v>1500</v>
      </c>
      <c r="G246" s="109">
        <v>0</v>
      </c>
      <c r="H246" s="339">
        <f t="shared" si="7"/>
        <v>0</v>
      </c>
      <c r="I246" s="109">
        <v>0</v>
      </c>
      <c r="J246" s="55"/>
    </row>
    <row r="247" spans="1:9" s="56" customFormat="1" ht="12.75">
      <c r="A247" s="62"/>
      <c r="B247" s="36"/>
      <c r="C247" s="64"/>
      <c r="D247" s="72">
        <v>4210</v>
      </c>
      <c r="E247" s="31" t="s">
        <v>107</v>
      </c>
      <c r="F247" s="47">
        <v>40500</v>
      </c>
      <c r="G247" s="109">
        <v>18075.54</v>
      </c>
      <c r="H247" s="96">
        <f t="shared" si="7"/>
        <v>44.63096296296296</v>
      </c>
      <c r="I247" s="33">
        <v>0</v>
      </c>
    </row>
    <row r="248" spans="1:10" s="35" customFormat="1" ht="12.75">
      <c r="A248" s="62"/>
      <c r="B248" s="36"/>
      <c r="C248" s="64"/>
      <c r="D248" s="72">
        <v>4220</v>
      </c>
      <c r="E248" s="31" t="s">
        <v>124</v>
      </c>
      <c r="F248" s="47">
        <v>5000</v>
      </c>
      <c r="G248" s="109">
        <v>1654.16</v>
      </c>
      <c r="H248" s="32">
        <f t="shared" si="7"/>
        <v>33.0832</v>
      </c>
      <c r="I248" s="33">
        <v>0</v>
      </c>
      <c r="J248" s="34"/>
    </row>
    <row r="249" spans="1:9" s="56" customFormat="1" ht="12.75">
      <c r="A249" s="62"/>
      <c r="B249" s="36"/>
      <c r="C249" s="64"/>
      <c r="D249" s="72">
        <v>4300</v>
      </c>
      <c r="E249" s="31" t="s">
        <v>110</v>
      </c>
      <c r="F249" s="47">
        <v>129937.24</v>
      </c>
      <c r="G249" s="109">
        <v>80384.09</v>
      </c>
      <c r="H249" s="96">
        <f t="shared" si="7"/>
        <v>61.863781314733174</v>
      </c>
      <c r="I249" s="33">
        <v>723.24</v>
      </c>
    </row>
    <row r="250" spans="1:10" s="35" customFormat="1" ht="12.75">
      <c r="A250" s="62"/>
      <c r="B250" s="36"/>
      <c r="C250" s="64"/>
      <c r="D250" s="72">
        <v>4380</v>
      </c>
      <c r="E250" s="31" t="s">
        <v>132</v>
      </c>
      <c r="F250" s="47">
        <v>10000</v>
      </c>
      <c r="G250" s="109">
        <v>0</v>
      </c>
      <c r="H250" s="32">
        <f t="shared" si="7"/>
        <v>0</v>
      </c>
      <c r="I250" s="33">
        <v>0</v>
      </c>
      <c r="J250" s="34"/>
    </row>
    <row r="251" spans="1:10" s="5" customFormat="1" ht="12.75">
      <c r="A251" s="36"/>
      <c r="B251" s="342"/>
      <c r="C251" s="64"/>
      <c r="D251" s="72">
        <v>4430</v>
      </c>
      <c r="E251" s="31" t="s">
        <v>115</v>
      </c>
      <c r="F251" s="47">
        <v>3200</v>
      </c>
      <c r="G251" s="109">
        <v>0</v>
      </c>
      <c r="H251" s="96">
        <f t="shared" si="7"/>
        <v>0</v>
      </c>
      <c r="I251" s="33">
        <v>0</v>
      </c>
      <c r="J251" s="4"/>
    </row>
    <row r="252" spans="1:11" s="35" customFormat="1" ht="12.75">
      <c r="A252" s="13"/>
      <c r="B252" s="91">
        <v>75095</v>
      </c>
      <c r="C252" s="2"/>
      <c r="D252" s="3"/>
      <c r="E252" s="92" t="s">
        <v>42</v>
      </c>
      <c r="F252" s="89">
        <f>SUM(F253,F276,)</f>
        <v>1311167</v>
      </c>
      <c r="G252" s="89">
        <f>SUM(G253,G276,)</f>
        <v>428633.06</v>
      </c>
      <c r="H252" s="26">
        <f t="shared" si="7"/>
        <v>32.6909585125312</v>
      </c>
      <c r="I252" s="27">
        <f>SUM(I253,I276)</f>
        <v>15385.21</v>
      </c>
      <c r="K252" s="312" t="s">
        <v>57</v>
      </c>
    </row>
    <row r="253" spans="1:9" s="35" customFormat="1" ht="53.25" customHeight="1">
      <c r="A253" s="28"/>
      <c r="B253" s="80"/>
      <c r="C253" s="30"/>
      <c r="D253" s="29"/>
      <c r="E253" s="31" t="s">
        <v>137</v>
      </c>
      <c r="F253" s="90">
        <f>SUM(F255:F275)</f>
        <v>1111167</v>
      </c>
      <c r="G253" s="90">
        <f>SUM(G255:G275)</f>
        <v>423257.59</v>
      </c>
      <c r="H253" s="32">
        <f t="shared" si="7"/>
        <v>38.09126710926441</v>
      </c>
      <c r="I253" s="33">
        <f>SUM(I256:I275)</f>
        <v>15385.21</v>
      </c>
    </row>
    <row r="254" spans="1:9" s="35" customFormat="1" ht="12.75">
      <c r="A254" s="62"/>
      <c r="B254" s="63"/>
      <c r="C254" s="69"/>
      <c r="D254" s="69"/>
      <c r="E254" s="71" t="s">
        <v>61</v>
      </c>
      <c r="F254" s="100"/>
      <c r="G254" s="418"/>
      <c r="H254" s="23" t="s">
        <v>57</v>
      </c>
      <c r="I254" s="109"/>
    </row>
    <row r="255" spans="1:11" s="129" customFormat="1" ht="25.5">
      <c r="A255" s="36"/>
      <c r="B255" s="81"/>
      <c r="C255" s="64"/>
      <c r="D255" s="72">
        <v>3020</v>
      </c>
      <c r="E255" s="31" t="s">
        <v>198</v>
      </c>
      <c r="F255" s="104">
        <v>9000</v>
      </c>
      <c r="G255" s="109">
        <v>6752.06</v>
      </c>
      <c r="H255" s="32">
        <f>G255*100/F255</f>
        <v>75.02288888888889</v>
      </c>
      <c r="I255" s="33">
        <v>0</v>
      </c>
      <c r="K255" s="302" t="s">
        <v>57</v>
      </c>
    </row>
    <row r="256" spans="1:9" s="35" customFormat="1" ht="25.5">
      <c r="A256" s="36"/>
      <c r="B256" s="81"/>
      <c r="C256" s="64"/>
      <c r="D256" s="72">
        <v>3030</v>
      </c>
      <c r="E256" s="31" t="s">
        <v>169</v>
      </c>
      <c r="F256" s="104">
        <v>108000</v>
      </c>
      <c r="G256" s="109">
        <v>54000</v>
      </c>
      <c r="H256" s="32">
        <f>G256*100/F256</f>
        <v>50</v>
      </c>
      <c r="I256" s="33">
        <v>0</v>
      </c>
    </row>
    <row r="257" spans="1:9" s="35" customFormat="1" ht="12.75">
      <c r="A257" s="28"/>
      <c r="B257" s="368"/>
      <c r="C257" s="80"/>
      <c r="D257" s="41">
        <v>4010</v>
      </c>
      <c r="E257" s="31" t="s">
        <v>159</v>
      </c>
      <c r="F257" s="102">
        <v>686180</v>
      </c>
      <c r="G257" s="109">
        <v>237568.77</v>
      </c>
      <c r="H257" s="32">
        <f>G257*100/F257</f>
        <v>34.621931563146696</v>
      </c>
      <c r="I257" s="33">
        <v>10336.8</v>
      </c>
    </row>
    <row r="258" spans="1:10" s="35" customFormat="1" ht="12.75">
      <c r="A258" s="36"/>
      <c r="B258" s="34"/>
      <c r="C258" s="581"/>
      <c r="D258" s="278">
        <v>4040</v>
      </c>
      <c r="E258" s="688" t="s">
        <v>167</v>
      </c>
      <c r="F258" s="105">
        <v>38889</v>
      </c>
      <c r="G258" s="109">
        <v>37053.26</v>
      </c>
      <c r="H258" s="32">
        <f>G258*100/F258</f>
        <v>95.27953920131657</v>
      </c>
      <c r="I258" s="33">
        <v>0</v>
      </c>
      <c r="J258" s="34"/>
    </row>
    <row r="259" spans="1:10" s="35" customFormat="1" ht="12.75">
      <c r="A259" s="36"/>
      <c r="B259" s="81"/>
      <c r="C259" s="53"/>
      <c r="D259" s="380">
        <v>4110</v>
      </c>
      <c r="E259" s="31" t="s">
        <v>160</v>
      </c>
      <c r="F259" s="105">
        <v>119500</v>
      </c>
      <c r="G259" s="109">
        <v>40337.27</v>
      </c>
      <c r="H259" s="32">
        <f aca="true" t="shared" si="8" ref="H259:H276">G259*100/F259</f>
        <v>33.75503765690376</v>
      </c>
      <c r="I259" s="33">
        <v>3830.68</v>
      </c>
      <c r="J259" s="34"/>
    </row>
    <row r="260" spans="1:10" s="35" customFormat="1" ht="12.75">
      <c r="A260" s="74"/>
      <c r="B260" s="75"/>
      <c r="C260" s="381"/>
      <c r="D260" s="70">
        <v>4120</v>
      </c>
      <c r="E260" s="71" t="s">
        <v>347</v>
      </c>
      <c r="F260" s="174">
        <v>17040</v>
      </c>
      <c r="G260" s="109">
        <v>4692.63</v>
      </c>
      <c r="H260" s="96">
        <f>G260*100/F260</f>
        <v>27.538908450704227</v>
      </c>
      <c r="I260" s="33">
        <v>684.5</v>
      </c>
      <c r="J260" s="34"/>
    </row>
    <row r="261" spans="1:9" s="5" customFormat="1" ht="12.75">
      <c r="A261" s="15" t="s">
        <v>54</v>
      </c>
      <c r="B261" s="16">
        <v>11</v>
      </c>
      <c r="C261" s="55"/>
      <c r="D261" s="55"/>
      <c r="E261" s="78"/>
      <c r="F261" s="55"/>
      <c r="G261" s="77"/>
      <c r="H261" s="79" t="s">
        <v>57</v>
      </c>
      <c r="I261" s="77" t="s">
        <v>57</v>
      </c>
    </row>
    <row r="262" spans="1:9" s="35" customFormat="1" ht="13.5" thickBot="1">
      <c r="A262" s="15"/>
      <c r="B262" s="16"/>
      <c r="C262" s="55"/>
      <c r="D262" s="55"/>
      <c r="E262" s="78"/>
      <c r="F262" s="55"/>
      <c r="G262" s="77"/>
      <c r="H262" s="79"/>
      <c r="I262" s="77"/>
    </row>
    <row r="263" spans="1:9" s="35" customFormat="1" ht="13.5" thickBot="1">
      <c r="A263" s="19" t="s">
        <v>25</v>
      </c>
      <c r="B263" s="20" t="s">
        <v>50</v>
      </c>
      <c r="C263" s="709" t="s">
        <v>35</v>
      </c>
      <c r="D263" s="710"/>
      <c r="E263" s="21" t="s">
        <v>24</v>
      </c>
      <c r="F263" s="20" t="s">
        <v>58</v>
      </c>
      <c r="G263" s="353" t="s">
        <v>59</v>
      </c>
      <c r="H263" s="22" t="s">
        <v>60</v>
      </c>
      <c r="I263" s="190" t="s">
        <v>65</v>
      </c>
    </row>
    <row r="264" spans="1:10" s="35" customFormat="1" ht="12.75">
      <c r="A264" s="36"/>
      <c r="B264" s="81"/>
      <c r="C264" s="64"/>
      <c r="D264" s="72">
        <v>4210</v>
      </c>
      <c r="E264" s="31" t="s">
        <v>107</v>
      </c>
      <c r="F264" s="47">
        <v>26000</v>
      </c>
      <c r="G264" s="109">
        <v>5695.62</v>
      </c>
      <c r="H264" s="32">
        <f t="shared" si="8"/>
        <v>21.90623076923077</v>
      </c>
      <c r="I264" s="33">
        <v>220.17</v>
      </c>
      <c r="J264" s="34"/>
    </row>
    <row r="265" spans="1:10" s="35" customFormat="1" ht="12.75">
      <c r="A265" s="62"/>
      <c r="B265" s="36"/>
      <c r="C265" s="64"/>
      <c r="D265" s="72">
        <v>4260</v>
      </c>
      <c r="E265" s="31" t="s">
        <v>111</v>
      </c>
      <c r="F265" s="47">
        <v>34500</v>
      </c>
      <c r="G265" s="109">
        <v>10005.81</v>
      </c>
      <c r="H265" s="32">
        <f t="shared" si="8"/>
        <v>29.002347826086957</v>
      </c>
      <c r="I265" s="33">
        <v>0</v>
      </c>
      <c r="J265" s="34"/>
    </row>
    <row r="266" spans="1:10" s="35" customFormat="1" ht="12.75">
      <c r="A266" s="36"/>
      <c r="B266" s="81"/>
      <c r="C266" s="64"/>
      <c r="D266" s="72">
        <v>4270</v>
      </c>
      <c r="E266" s="31" t="s">
        <v>108</v>
      </c>
      <c r="F266" s="47">
        <v>12500</v>
      </c>
      <c r="G266" s="109">
        <v>2460</v>
      </c>
      <c r="H266" s="32">
        <f t="shared" si="8"/>
        <v>19.68</v>
      </c>
      <c r="I266" s="33">
        <v>0</v>
      </c>
      <c r="J266" s="34"/>
    </row>
    <row r="267" spans="1:10" s="35" customFormat="1" ht="12.75">
      <c r="A267" s="62"/>
      <c r="B267" s="36"/>
      <c r="C267" s="64"/>
      <c r="D267" s="72">
        <v>4280</v>
      </c>
      <c r="E267" s="31" t="s">
        <v>109</v>
      </c>
      <c r="F267" s="47">
        <v>350</v>
      </c>
      <c r="G267" s="109">
        <v>0</v>
      </c>
      <c r="H267" s="32">
        <f t="shared" si="8"/>
        <v>0</v>
      </c>
      <c r="I267" s="33">
        <v>0</v>
      </c>
      <c r="J267" s="34"/>
    </row>
    <row r="268" spans="1:10" s="35" customFormat="1" ht="12.75">
      <c r="A268" s="36"/>
      <c r="B268" s="81"/>
      <c r="C268" s="64"/>
      <c r="D268" s="72">
        <v>4300</v>
      </c>
      <c r="E268" s="31" t="s">
        <v>110</v>
      </c>
      <c r="F268" s="47">
        <v>18647.54</v>
      </c>
      <c r="G268" s="109">
        <v>7333.65</v>
      </c>
      <c r="H268" s="32">
        <f>G268*100/F268</f>
        <v>39.327707568934024</v>
      </c>
      <c r="I268" s="33">
        <v>0</v>
      </c>
      <c r="J268" s="34"/>
    </row>
    <row r="269" spans="1:10" s="35" customFormat="1" ht="12.75">
      <c r="A269" s="36"/>
      <c r="B269" s="81"/>
      <c r="C269" s="64"/>
      <c r="D269" s="72">
        <v>4360</v>
      </c>
      <c r="E269" s="31" t="s">
        <v>148</v>
      </c>
      <c r="F269" s="47">
        <v>2000</v>
      </c>
      <c r="G269" s="109">
        <v>413.28</v>
      </c>
      <c r="H269" s="32">
        <f>G269*100/F269</f>
        <v>20.664</v>
      </c>
      <c r="I269" s="33">
        <v>0</v>
      </c>
      <c r="J269" s="34"/>
    </row>
    <row r="270" spans="1:10" s="35" customFormat="1" ht="25.5">
      <c r="A270" s="36"/>
      <c r="B270" s="81"/>
      <c r="C270" s="64"/>
      <c r="D270" s="72">
        <v>4400</v>
      </c>
      <c r="E270" s="31" t="s">
        <v>112</v>
      </c>
      <c r="F270" s="47">
        <v>10000</v>
      </c>
      <c r="G270" s="109">
        <v>4811.64</v>
      </c>
      <c r="H270" s="32">
        <f t="shared" si="8"/>
        <v>48.116400000000006</v>
      </c>
      <c r="I270" s="33">
        <v>0</v>
      </c>
      <c r="J270" s="34"/>
    </row>
    <row r="271" spans="1:10" s="35" customFormat="1" ht="12.75">
      <c r="A271" s="62"/>
      <c r="B271" s="36"/>
      <c r="C271" s="64"/>
      <c r="D271" s="72">
        <v>4430</v>
      </c>
      <c r="E271" s="31" t="s">
        <v>115</v>
      </c>
      <c r="F271" s="47">
        <v>3300</v>
      </c>
      <c r="G271" s="109">
        <v>1505</v>
      </c>
      <c r="H271" s="32">
        <f t="shared" si="8"/>
        <v>45.60606060606061</v>
      </c>
      <c r="I271" s="33">
        <v>0</v>
      </c>
      <c r="J271" s="34"/>
    </row>
    <row r="272" spans="1:9" s="56" customFormat="1" ht="12.75">
      <c r="A272" s="62"/>
      <c r="B272" s="36"/>
      <c r="C272" s="64"/>
      <c r="D272" s="72">
        <v>4440</v>
      </c>
      <c r="E272" s="31" t="s">
        <v>116</v>
      </c>
      <c r="F272" s="47">
        <v>12660.46</v>
      </c>
      <c r="G272" s="109">
        <v>9495.35</v>
      </c>
      <c r="H272" s="32">
        <f t="shared" si="8"/>
        <v>75.0000394930358</v>
      </c>
      <c r="I272" s="33">
        <v>0</v>
      </c>
    </row>
    <row r="273" spans="1:10" s="18" customFormat="1" ht="25.5">
      <c r="A273" s="36"/>
      <c r="B273" s="81"/>
      <c r="C273" s="69"/>
      <c r="D273" s="70">
        <v>4520</v>
      </c>
      <c r="E273" s="71" t="s">
        <v>118</v>
      </c>
      <c r="F273" s="216">
        <v>1200</v>
      </c>
      <c r="G273" s="109">
        <v>378</v>
      </c>
      <c r="H273" s="32">
        <f>G273*100/F273</f>
        <v>31.5</v>
      </c>
      <c r="I273" s="33">
        <v>0</v>
      </c>
      <c r="J273" s="17"/>
    </row>
    <row r="274" spans="1:9" s="11" customFormat="1" ht="25.5">
      <c r="A274" s="62"/>
      <c r="B274" s="36"/>
      <c r="C274" s="99"/>
      <c r="D274" s="489">
        <v>4700</v>
      </c>
      <c r="E274" s="385" t="s">
        <v>134</v>
      </c>
      <c r="F274" s="216">
        <v>4000</v>
      </c>
      <c r="G274" s="180">
        <v>0</v>
      </c>
      <c r="H274" s="32">
        <f>G274*100/F274</f>
        <v>0</v>
      </c>
      <c r="I274" s="67">
        <v>0</v>
      </c>
    </row>
    <row r="275" spans="1:9" s="11" customFormat="1" ht="12.75">
      <c r="A275" s="62"/>
      <c r="B275" s="75"/>
      <c r="C275" s="99"/>
      <c r="D275" s="489">
        <v>4710</v>
      </c>
      <c r="E275" s="385" t="s">
        <v>316</v>
      </c>
      <c r="F275" s="216">
        <v>7400</v>
      </c>
      <c r="G275" s="180">
        <v>755.25</v>
      </c>
      <c r="H275" s="32">
        <f t="shared" si="8"/>
        <v>10.20608108108108</v>
      </c>
      <c r="I275" s="67">
        <v>313.06</v>
      </c>
    </row>
    <row r="276" spans="1:10" s="44" customFormat="1" ht="12.75">
      <c r="A276" s="36"/>
      <c r="B276" s="341"/>
      <c r="C276" s="53"/>
      <c r="D276" s="53"/>
      <c r="E276" s="54" t="s">
        <v>10</v>
      </c>
      <c r="F276" s="61">
        <f>SUM(F278)</f>
        <v>200000</v>
      </c>
      <c r="G276" s="61">
        <f>SUM(G278)</f>
        <v>5375.47</v>
      </c>
      <c r="H276" s="32">
        <f t="shared" si="8"/>
        <v>2.687735</v>
      </c>
      <c r="I276" s="67">
        <f>SUM(I278)</f>
        <v>0</v>
      </c>
      <c r="J276" s="43"/>
    </row>
    <row r="277" spans="1:10" s="44" customFormat="1" ht="12.75">
      <c r="A277" s="62"/>
      <c r="B277" s="63"/>
      <c r="C277" s="38"/>
      <c r="D277" s="38"/>
      <c r="E277" s="39" t="s">
        <v>61</v>
      </c>
      <c r="F277" s="40"/>
      <c r="G277" s="154"/>
      <c r="H277" s="49" t="s">
        <v>57</v>
      </c>
      <c r="I277" s="48"/>
      <c r="J277" s="43"/>
    </row>
    <row r="278" spans="1:9" s="56" customFormat="1" ht="12.75">
      <c r="A278" s="62"/>
      <c r="B278" s="36"/>
      <c r="C278" s="321"/>
      <c r="D278" s="278">
        <v>6050</v>
      </c>
      <c r="E278" s="347" t="s">
        <v>163</v>
      </c>
      <c r="F278" s="315">
        <v>200000</v>
      </c>
      <c r="G278" s="452">
        <v>5375.47</v>
      </c>
      <c r="H278" s="96">
        <f>G278*100/F278</f>
        <v>2.687735</v>
      </c>
      <c r="I278" s="163">
        <v>0</v>
      </c>
    </row>
    <row r="279" spans="1:9" s="35" customFormat="1" ht="12.75">
      <c r="A279" s="62"/>
      <c r="B279" s="36"/>
      <c r="C279" s="69"/>
      <c r="D279" s="69"/>
      <c r="E279" s="71" t="s">
        <v>61</v>
      </c>
      <c r="F279" s="100"/>
      <c r="G279" s="418"/>
      <c r="H279" s="23" t="s">
        <v>57</v>
      </c>
      <c r="I279" s="109"/>
    </row>
    <row r="280" spans="1:9" s="56" customFormat="1" ht="13.5" thickBot="1">
      <c r="A280" s="217"/>
      <c r="B280" s="492"/>
      <c r="C280" s="638"/>
      <c r="D280" s="293"/>
      <c r="E280" s="639" t="s">
        <v>199</v>
      </c>
      <c r="F280" s="640" t="s">
        <v>57</v>
      </c>
      <c r="G280" s="633">
        <v>5375.47</v>
      </c>
      <c r="H280" s="641" t="s">
        <v>57</v>
      </c>
      <c r="I280" s="414">
        <v>0</v>
      </c>
    </row>
    <row r="281" spans="1:9" s="35" customFormat="1" ht="25.5">
      <c r="A281" s="240">
        <v>751</v>
      </c>
      <c r="B281" s="227"/>
      <c r="C281" s="227"/>
      <c r="D281" s="228"/>
      <c r="E281" s="229" t="s">
        <v>84</v>
      </c>
      <c r="F281" s="234">
        <f>SUM(F283)</f>
        <v>4921</v>
      </c>
      <c r="G281" s="234">
        <f>SUM(G283)</f>
        <v>2241.32</v>
      </c>
      <c r="H281" s="241">
        <f>G281*100/F281</f>
        <v>45.54602723023776</v>
      </c>
      <c r="I281" s="242">
        <f>SUM(I283)</f>
        <v>153.93</v>
      </c>
    </row>
    <row r="282" spans="1:9" s="35" customFormat="1" ht="12.75">
      <c r="A282" s="393"/>
      <c r="B282" s="243"/>
      <c r="C282" s="243"/>
      <c r="D282" s="244"/>
      <c r="E282" s="245" t="s">
        <v>85</v>
      </c>
      <c r="F282" s="243"/>
      <c r="G282" s="459"/>
      <c r="H282" s="241" t="s">
        <v>57</v>
      </c>
      <c r="I282" s="246"/>
    </row>
    <row r="283" spans="1:9" s="56" customFormat="1" ht="25.5">
      <c r="A283" s="14"/>
      <c r="B283" s="197">
        <v>75101</v>
      </c>
      <c r="C283" s="6"/>
      <c r="D283" s="7"/>
      <c r="E283" s="114" t="s">
        <v>86</v>
      </c>
      <c r="F283" s="115">
        <f>SUM(F285)</f>
        <v>4921</v>
      </c>
      <c r="G283" s="460">
        <f>SUM(G285)</f>
        <v>2241.32</v>
      </c>
      <c r="H283" s="116">
        <f>G283*100/F283</f>
        <v>45.54602723023776</v>
      </c>
      <c r="I283" s="117">
        <f>SUM(I285)</f>
        <v>153.93</v>
      </c>
    </row>
    <row r="284" spans="1:9" s="35" customFormat="1" ht="12.75">
      <c r="A284" s="13"/>
      <c r="B284" s="9"/>
      <c r="C284" s="8"/>
      <c r="D284" s="9"/>
      <c r="E284" s="92" t="s">
        <v>87</v>
      </c>
      <c r="F284" s="8"/>
      <c r="G284" s="461"/>
      <c r="H284" s="23" t="s">
        <v>57</v>
      </c>
      <c r="I284" s="118"/>
    </row>
    <row r="285" spans="1:9" s="35" customFormat="1" ht="38.25">
      <c r="A285" s="28"/>
      <c r="B285" s="329"/>
      <c r="C285" s="30"/>
      <c r="D285" s="29"/>
      <c r="E285" s="31" t="s">
        <v>170</v>
      </c>
      <c r="F285" s="47">
        <f>SUM(F287:F293)</f>
        <v>4921</v>
      </c>
      <c r="G285" s="47">
        <f>SUM(G287:G293)</f>
        <v>2241.32</v>
      </c>
      <c r="H285" s="32">
        <f>G285*100/F285</f>
        <v>45.54602723023776</v>
      </c>
      <c r="I285" s="67">
        <f>SUM(I287:I293)</f>
        <v>153.93</v>
      </c>
    </row>
    <row r="286" spans="1:10" s="35" customFormat="1" ht="12.75">
      <c r="A286" s="36"/>
      <c r="B286" s="341"/>
      <c r="C286" s="38"/>
      <c r="D286" s="38"/>
      <c r="E286" s="39" t="s">
        <v>61</v>
      </c>
      <c r="F286" s="40"/>
      <c r="G286" s="109"/>
      <c r="H286" s="32" t="s">
        <v>57</v>
      </c>
      <c r="I286" s="33"/>
      <c r="J286" s="34"/>
    </row>
    <row r="287" spans="1:9" s="11" customFormat="1" ht="12.75">
      <c r="A287" s="36"/>
      <c r="B287" s="81"/>
      <c r="C287" s="64"/>
      <c r="D287" s="72">
        <v>4110</v>
      </c>
      <c r="E287" s="31" t="s">
        <v>160</v>
      </c>
      <c r="F287" s="76">
        <v>688</v>
      </c>
      <c r="G287" s="109">
        <v>286.95</v>
      </c>
      <c r="H287" s="32">
        <f>G287*100/F287</f>
        <v>41.707848837209305</v>
      </c>
      <c r="I287" s="33">
        <v>57.25</v>
      </c>
    </row>
    <row r="288" spans="1:9" s="5" customFormat="1" ht="12.75">
      <c r="A288" s="75"/>
      <c r="B288" s="342"/>
      <c r="C288" s="69"/>
      <c r="D288" s="70">
        <v>4120</v>
      </c>
      <c r="E288" s="71" t="s">
        <v>347</v>
      </c>
      <c r="F288" s="503">
        <v>98</v>
      </c>
      <c r="G288" s="109">
        <v>40.89</v>
      </c>
      <c r="H288" s="32">
        <f>G288*100/F288</f>
        <v>41.724489795918366</v>
      </c>
      <c r="I288" s="33">
        <v>8.16</v>
      </c>
    </row>
    <row r="289" spans="1:9" s="5" customFormat="1" ht="12.75">
      <c r="A289" s="15" t="s">
        <v>54</v>
      </c>
      <c r="B289" s="16">
        <v>12</v>
      </c>
      <c r="C289" s="55"/>
      <c r="D289" s="55"/>
      <c r="E289" s="78"/>
      <c r="F289" s="55"/>
      <c r="G289" s="77"/>
      <c r="H289" s="79" t="s">
        <v>57</v>
      </c>
      <c r="I289" s="77" t="s">
        <v>57</v>
      </c>
    </row>
    <row r="290" spans="1:9" s="35" customFormat="1" ht="13.5" thickBot="1">
      <c r="A290" s="15"/>
      <c r="B290" s="16"/>
      <c r="C290" s="55"/>
      <c r="D290" s="55"/>
      <c r="E290" s="78"/>
      <c r="F290" s="55"/>
      <c r="G290" s="77"/>
      <c r="H290" s="79"/>
      <c r="I290" s="77"/>
    </row>
    <row r="291" spans="1:9" s="35" customFormat="1" ht="13.5" thickBot="1">
      <c r="A291" s="19" t="s">
        <v>25</v>
      </c>
      <c r="B291" s="20" t="s">
        <v>50</v>
      </c>
      <c r="C291" s="709" t="s">
        <v>35</v>
      </c>
      <c r="D291" s="710"/>
      <c r="E291" s="21" t="s">
        <v>24</v>
      </c>
      <c r="F291" s="20" t="s">
        <v>58</v>
      </c>
      <c r="G291" s="353" t="s">
        <v>59</v>
      </c>
      <c r="H291" s="22" t="s">
        <v>60</v>
      </c>
      <c r="I291" s="190" t="s">
        <v>65</v>
      </c>
    </row>
    <row r="292" spans="1:9" s="35" customFormat="1" ht="25.5">
      <c r="A292" s="36"/>
      <c r="B292" s="81"/>
      <c r="C292" s="321"/>
      <c r="D292" s="278">
        <v>4170</v>
      </c>
      <c r="E292" s="31" t="s">
        <v>164</v>
      </c>
      <c r="F292" s="279">
        <v>4000</v>
      </c>
      <c r="G292" s="109">
        <v>1913.48</v>
      </c>
      <c r="H292" s="96">
        <f>G292*100/F292</f>
        <v>47.837</v>
      </c>
      <c r="I292" s="33">
        <v>88.52</v>
      </c>
    </row>
    <row r="293" spans="1:9" s="35" customFormat="1" ht="13.5" thickBot="1">
      <c r="A293" s="218"/>
      <c r="B293" s="394"/>
      <c r="C293" s="350"/>
      <c r="D293" s="110">
        <v>4210</v>
      </c>
      <c r="E293" s="111" t="s">
        <v>107</v>
      </c>
      <c r="F293" s="291">
        <v>135</v>
      </c>
      <c r="G293" s="456">
        <v>0</v>
      </c>
      <c r="H293" s="122">
        <f>G293*100/F293</f>
        <v>0</v>
      </c>
      <c r="I293" s="684">
        <v>0</v>
      </c>
    </row>
    <row r="294" spans="1:10" s="56" customFormat="1" ht="25.5">
      <c r="A294" s="624">
        <v>754</v>
      </c>
      <c r="B294" s="236"/>
      <c r="C294" s="236"/>
      <c r="D294" s="237"/>
      <c r="E294" s="625" t="s">
        <v>53</v>
      </c>
      <c r="F294" s="626">
        <f>SUM(F300,F339,F347,F295)</f>
        <v>554733.62</v>
      </c>
      <c r="G294" s="626">
        <f>SUM(G300,G339,G347,G295)</f>
        <v>177388.6</v>
      </c>
      <c r="H294" s="224">
        <f>G294*100/F294</f>
        <v>31.977257841340137</v>
      </c>
      <c r="I294" s="231">
        <f>SUM(I300,I339,I347,I295)</f>
        <v>3231.57</v>
      </c>
      <c r="J294" s="55"/>
    </row>
    <row r="295" spans="1:10" s="35" customFormat="1" ht="12.75">
      <c r="A295" s="13"/>
      <c r="B295" s="205">
        <v>75405</v>
      </c>
      <c r="C295" s="8"/>
      <c r="D295" s="9"/>
      <c r="E295" s="92" t="s">
        <v>322</v>
      </c>
      <c r="F295" s="280">
        <f>SUM(F296)</f>
        <v>85000</v>
      </c>
      <c r="G295" s="280">
        <f>SUM(G296)</f>
        <v>0</v>
      </c>
      <c r="H295" s="26">
        <f>G295*100/F295</f>
        <v>0</v>
      </c>
      <c r="I295" s="58">
        <f>SUM(I296,I321)</f>
        <v>0</v>
      </c>
      <c r="J295" s="34"/>
    </row>
    <row r="296" spans="1:10" s="35" customFormat="1" ht="12.75">
      <c r="A296" s="59"/>
      <c r="B296" s="666"/>
      <c r="C296" s="29"/>
      <c r="D296" s="29"/>
      <c r="E296" s="31" t="s">
        <v>323</v>
      </c>
      <c r="F296" s="98">
        <f>SUM(F298)</f>
        <v>85000</v>
      </c>
      <c r="G296" s="98">
        <f>SUM(G298)</f>
        <v>0</v>
      </c>
      <c r="H296" s="32">
        <f>G296*100/F296</f>
        <v>0</v>
      </c>
      <c r="I296" s="109">
        <f>SUM(I298)</f>
        <v>0</v>
      </c>
      <c r="J296" s="34"/>
    </row>
    <row r="297" spans="1:11" s="44" customFormat="1" ht="12.75">
      <c r="A297" s="36"/>
      <c r="B297" s="81"/>
      <c r="C297" s="69"/>
      <c r="D297" s="69"/>
      <c r="E297" s="71" t="s">
        <v>61</v>
      </c>
      <c r="F297" s="100"/>
      <c r="G297" s="354"/>
      <c r="H297" s="32" t="s">
        <v>57</v>
      </c>
      <c r="I297" s="33"/>
      <c r="K297" s="311" t="s">
        <v>57</v>
      </c>
    </row>
    <row r="298" spans="1:10" s="56" customFormat="1" ht="25.5">
      <c r="A298" s="59"/>
      <c r="B298" s="28"/>
      <c r="C298" s="155"/>
      <c r="D298" s="203">
        <v>6170</v>
      </c>
      <c r="E298" s="285" t="s">
        <v>324</v>
      </c>
      <c r="F298" s="158">
        <v>85000</v>
      </c>
      <c r="G298" s="154">
        <v>0</v>
      </c>
      <c r="H298" s="474">
        <f>G298*100/F298</f>
        <v>0</v>
      </c>
      <c r="I298" s="154">
        <v>0</v>
      </c>
      <c r="J298" s="55"/>
    </row>
    <row r="299" spans="1:10" s="56" customFormat="1" ht="25.5">
      <c r="A299" s="59"/>
      <c r="B299" s="497"/>
      <c r="C299" s="367"/>
      <c r="D299" s="351"/>
      <c r="E299" s="287" t="s">
        <v>325</v>
      </c>
      <c r="F299" s="367"/>
      <c r="G299" s="180"/>
      <c r="H299" s="337" t="s">
        <v>57</v>
      </c>
      <c r="I299" s="180"/>
      <c r="J299" s="55"/>
    </row>
    <row r="300" spans="1:10" s="35" customFormat="1" ht="12.75">
      <c r="A300" s="13"/>
      <c r="B300" s="205">
        <v>75412</v>
      </c>
      <c r="C300" s="8"/>
      <c r="D300" s="9"/>
      <c r="E300" s="92" t="s">
        <v>28</v>
      </c>
      <c r="F300" s="280">
        <f>SUM(F327,F301)</f>
        <v>408733.62</v>
      </c>
      <c r="G300" s="280">
        <f>SUM(G327,G301)</f>
        <v>171444.16</v>
      </c>
      <c r="H300" s="26">
        <f>G300*100/F300</f>
        <v>41.94520626906101</v>
      </c>
      <c r="I300" s="58">
        <f>SUM(I301,I327)</f>
        <v>3131.57</v>
      </c>
      <c r="J300" s="34"/>
    </row>
    <row r="301" spans="1:10" s="35" customFormat="1" ht="25.5">
      <c r="A301" s="59"/>
      <c r="B301" s="666"/>
      <c r="C301" s="29"/>
      <c r="D301" s="29"/>
      <c r="E301" s="31" t="s">
        <v>171</v>
      </c>
      <c r="F301" s="98">
        <f>SUM(F303:F306,F307:F326,)</f>
        <v>386733.62</v>
      </c>
      <c r="G301" s="98">
        <f>SUM(G303:G306,G307:G326,)</f>
        <v>170404.16</v>
      </c>
      <c r="H301" s="32">
        <f>G301*100/F301</f>
        <v>44.062411744807704</v>
      </c>
      <c r="I301" s="109">
        <f>SUM(I304:I326)</f>
        <v>3131.57</v>
      </c>
      <c r="J301" s="34"/>
    </row>
    <row r="302" spans="1:11" s="44" customFormat="1" ht="12.75">
      <c r="A302" s="36"/>
      <c r="B302" s="81"/>
      <c r="C302" s="69"/>
      <c r="D302" s="69"/>
      <c r="E302" s="71" t="s">
        <v>61</v>
      </c>
      <c r="F302" s="100"/>
      <c r="G302" s="354"/>
      <c r="H302" s="32" t="s">
        <v>57</v>
      </c>
      <c r="I302" s="33"/>
      <c r="K302" s="311" t="s">
        <v>57</v>
      </c>
    </row>
    <row r="303" spans="1:10" s="56" customFormat="1" ht="12.75">
      <c r="A303" s="59"/>
      <c r="B303" s="28"/>
      <c r="C303" s="155"/>
      <c r="D303" s="203">
        <v>2820</v>
      </c>
      <c r="E303" s="285" t="s">
        <v>172</v>
      </c>
      <c r="F303" s="158">
        <v>10000</v>
      </c>
      <c r="G303" s="154">
        <v>0</v>
      </c>
      <c r="H303" s="474">
        <f>G303*100/F303</f>
        <v>0</v>
      </c>
      <c r="I303" s="154">
        <v>0</v>
      </c>
      <c r="J303" s="55"/>
    </row>
    <row r="304" spans="1:10" s="56" customFormat="1" ht="12.75">
      <c r="A304" s="59"/>
      <c r="B304" s="28"/>
      <c r="C304" s="55"/>
      <c r="D304" s="368"/>
      <c r="E304" s="286" t="s">
        <v>23</v>
      </c>
      <c r="F304" s="55" t="s">
        <v>57</v>
      </c>
      <c r="G304" s="186"/>
      <c r="H304" s="263" t="s">
        <v>57</v>
      </c>
      <c r="I304" s="186"/>
      <c r="J304" s="55"/>
    </row>
    <row r="305" spans="1:10" s="56" customFormat="1" ht="25.5">
      <c r="A305" s="59"/>
      <c r="B305" s="28"/>
      <c r="C305" s="367"/>
      <c r="D305" s="351"/>
      <c r="E305" s="412" t="s">
        <v>219</v>
      </c>
      <c r="F305" s="367"/>
      <c r="G305" s="180"/>
      <c r="H305" s="337" t="s">
        <v>57</v>
      </c>
      <c r="I305" s="180"/>
      <c r="J305" s="55"/>
    </row>
    <row r="306" spans="1:11" s="129" customFormat="1" ht="25.5">
      <c r="A306" s="36"/>
      <c r="B306" s="81"/>
      <c r="C306" s="64"/>
      <c r="D306" s="72">
        <v>3020</v>
      </c>
      <c r="E306" s="31" t="s">
        <v>200</v>
      </c>
      <c r="F306" s="104">
        <v>20500</v>
      </c>
      <c r="G306" s="109">
        <v>17162.33</v>
      </c>
      <c r="H306" s="32">
        <f aca="true" t="shared" si="9" ref="H306:H313">G306*100/F306</f>
        <v>83.71868292682927</v>
      </c>
      <c r="I306" s="33">
        <v>0</v>
      </c>
      <c r="K306" s="302" t="s">
        <v>57</v>
      </c>
    </row>
    <row r="307" spans="1:10" s="35" customFormat="1" ht="25.5">
      <c r="A307" s="36"/>
      <c r="B307" s="81"/>
      <c r="C307" s="321"/>
      <c r="D307" s="348">
        <v>3030</v>
      </c>
      <c r="E307" s="493" t="s">
        <v>173</v>
      </c>
      <c r="F307" s="86">
        <v>35000</v>
      </c>
      <c r="G307" s="180">
        <v>19035.53</v>
      </c>
      <c r="H307" s="32">
        <f t="shared" si="9"/>
        <v>54.38722857142857</v>
      </c>
      <c r="I307" s="67">
        <v>0</v>
      </c>
      <c r="J307" s="34"/>
    </row>
    <row r="308" spans="1:10" s="35" customFormat="1" ht="12.75">
      <c r="A308" s="36"/>
      <c r="B308" s="81"/>
      <c r="C308" s="64"/>
      <c r="D308" s="72">
        <v>4110</v>
      </c>
      <c r="E308" s="31" t="s">
        <v>160</v>
      </c>
      <c r="F308" s="105">
        <v>2500</v>
      </c>
      <c r="G308" s="109">
        <v>214.9</v>
      </c>
      <c r="H308" s="32">
        <f t="shared" si="9"/>
        <v>8.596</v>
      </c>
      <c r="I308" s="33">
        <v>42.98</v>
      </c>
      <c r="J308" s="34"/>
    </row>
    <row r="309" spans="1:10" s="35" customFormat="1" ht="12.75">
      <c r="A309" s="36"/>
      <c r="B309" s="81"/>
      <c r="C309" s="69"/>
      <c r="D309" s="70">
        <v>4120</v>
      </c>
      <c r="E309" s="71" t="s">
        <v>347</v>
      </c>
      <c r="F309" s="503">
        <v>700</v>
      </c>
      <c r="G309" s="109">
        <v>0</v>
      </c>
      <c r="H309" s="96">
        <f t="shared" si="9"/>
        <v>0</v>
      </c>
      <c r="I309" s="33">
        <v>0</v>
      </c>
      <c r="J309" s="34"/>
    </row>
    <row r="310" spans="1:10" s="35" customFormat="1" ht="25.5">
      <c r="A310" s="36"/>
      <c r="B310" s="81"/>
      <c r="C310" s="64"/>
      <c r="D310" s="72">
        <v>4170</v>
      </c>
      <c r="E310" s="31" t="s">
        <v>164</v>
      </c>
      <c r="F310" s="193">
        <v>35000</v>
      </c>
      <c r="G310" s="354">
        <v>12213.58</v>
      </c>
      <c r="H310" s="32">
        <f t="shared" si="9"/>
        <v>34.895942857142856</v>
      </c>
      <c r="I310" s="33">
        <v>356.42</v>
      </c>
      <c r="J310" s="34"/>
    </row>
    <row r="311" spans="1:10" s="35" customFormat="1" ht="12.75" hidden="1">
      <c r="A311" s="36"/>
      <c r="B311" s="81"/>
      <c r="C311" s="64"/>
      <c r="D311" s="72">
        <v>4190</v>
      </c>
      <c r="E311" s="31" t="s">
        <v>158</v>
      </c>
      <c r="F311" s="61">
        <v>0</v>
      </c>
      <c r="G311" s="109">
        <v>0</v>
      </c>
      <c r="H311" s="96" t="e">
        <f t="shared" si="9"/>
        <v>#DIV/0!</v>
      </c>
      <c r="I311" s="33">
        <v>0</v>
      </c>
      <c r="J311" s="34"/>
    </row>
    <row r="312" spans="1:10" s="35" customFormat="1" ht="12.75">
      <c r="A312" s="36"/>
      <c r="B312" s="81"/>
      <c r="C312" s="64"/>
      <c r="D312" s="72">
        <v>4210</v>
      </c>
      <c r="E312" s="31" t="s">
        <v>107</v>
      </c>
      <c r="F312" s="47">
        <v>67785.69</v>
      </c>
      <c r="G312" s="109">
        <v>19688.94</v>
      </c>
      <c r="H312" s="32">
        <f t="shared" si="9"/>
        <v>29.04586499008861</v>
      </c>
      <c r="I312" s="33">
        <v>0</v>
      </c>
      <c r="J312" s="34"/>
    </row>
    <row r="313" spans="1:10" s="35" customFormat="1" ht="12.75">
      <c r="A313" s="36"/>
      <c r="B313" s="81"/>
      <c r="C313" s="64"/>
      <c r="D313" s="72">
        <v>4220</v>
      </c>
      <c r="E313" s="31" t="s">
        <v>124</v>
      </c>
      <c r="F313" s="47">
        <v>3500</v>
      </c>
      <c r="G313" s="109">
        <v>1468.8</v>
      </c>
      <c r="H313" s="32">
        <f t="shared" si="9"/>
        <v>41.965714285714284</v>
      </c>
      <c r="I313" s="33">
        <v>0</v>
      </c>
      <c r="J313" s="34"/>
    </row>
    <row r="314" spans="1:10" s="35" customFormat="1" ht="12.75">
      <c r="A314" s="36"/>
      <c r="B314" s="81"/>
      <c r="C314" s="64"/>
      <c r="D314" s="72">
        <v>4260</v>
      </c>
      <c r="E314" s="31" t="s">
        <v>111</v>
      </c>
      <c r="F314" s="47">
        <v>31500</v>
      </c>
      <c r="G314" s="109">
        <v>17864.25</v>
      </c>
      <c r="H314" s="32">
        <f>G314*100/F314</f>
        <v>56.71190476190476</v>
      </c>
      <c r="I314" s="33">
        <v>1563.67</v>
      </c>
      <c r="J314" s="34"/>
    </row>
    <row r="315" spans="1:9" s="35" customFormat="1" ht="12.75">
      <c r="A315" s="36"/>
      <c r="B315" s="81"/>
      <c r="C315" s="64"/>
      <c r="D315" s="72">
        <v>4270</v>
      </c>
      <c r="E315" s="31" t="s">
        <v>108</v>
      </c>
      <c r="F315" s="47">
        <v>31500</v>
      </c>
      <c r="G315" s="109">
        <v>123</v>
      </c>
      <c r="H315" s="32">
        <f>G315*100/F315</f>
        <v>0.3904761904761905</v>
      </c>
      <c r="I315" s="33">
        <v>0</v>
      </c>
    </row>
    <row r="316" spans="1:10" s="35" customFormat="1" ht="12.75">
      <c r="A316" s="75"/>
      <c r="B316" s="342"/>
      <c r="C316" s="64"/>
      <c r="D316" s="72">
        <v>4280</v>
      </c>
      <c r="E316" s="31" t="s">
        <v>109</v>
      </c>
      <c r="F316" s="47">
        <v>6000</v>
      </c>
      <c r="G316" s="109">
        <v>0</v>
      </c>
      <c r="H316" s="32">
        <f>G316*100/F316</f>
        <v>0</v>
      </c>
      <c r="I316" s="33">
        <v>0</v>
      </c>
      <c r="J316" s="34"/>
    </row>
    <row r="317" spans="1:9" s="5" customFormat="1" ht="12.75">
      <c r="A317" s="15" t="s">
        <v>54</v>
      </c>
      <c r="B317" s="16">
        <v>13</v>
      </c>
      <c r="C317" s="55"/>
      <c r="D317" s="55"/>
      <c r="E317" s="78"/>
      <c r="F317" s="55"/>
      <c r="G317" s="77"/>
      <c r="H317" s="79" t="s">
        <v>57</v>
      </c>
      <c r="I317" s="77"/>
    </row>
    <row r="318" spans="1:9" s="35" customFormat="1" ht="13.5" thickBot="1">
      <c r="A318" s="15"/>
      <c r="B318" s="16"/>
      <c r="C318" s="55"/>
      <c r="D318" s="55"/>
      <c r="E318" s="78"/>
      <c r="F318" s="55"/>
      <c r="G318" s="77"/>
      <c r="H318" s="79"/>
      <c r="I318" s="77"/>
    </row>
    <row r="319" spans="1:9" s="35" customFormat="1" ht="13.5" thickBot="1">
      <c r="A319" s="19" t="s">
        <v>25</v>
      </c>
      <c r="B319" s="20" t="s">
        <v>50</v>
      </c>
      <c r="C319" s="709" t="s">
        <v>35</v>
      </c>
      <c r="D319" s="710"/>
      <c r="E319" s="21" t="s">
        <v>24</v>
      </c>
      <c r="F319" s="20" t="s">
        <v>58</v>
      </c>
      <c r="G319" s="353" t="s">
        <v>59</v>
      </c>
      <c r="H319" s="22" t="s">
        <v>60</v>
      </c>
      <c r="I319" s="190" t="s">
        <v>65</v>
      </c>
    </row>
    <row r="320" spans="1:9" s="35" customFormat="1" ht="12.75">
      <c r="A320" s="36"/>
      <c r="B320" s="81"/>
      <c r="C320" s="64"/>
      <c r="D320" s="72">
        <v>4300</v>
      </c>
      <c r="E320" s="31" t="s">
        <v>110</v>
      </c>
      <c r="F320" s="47">
        <v>51247.93</v>
      </c>
      <c r="G320" s="109">
        <v>17710.39</v>
      </c>
      <c r="H320" s="32">
        <f aca="true" t="shared" si="10" ref="H320:H327">G320*100/F320</f>
        <v>34.558254352907525</v>
      </c>
      <c r="I320" s="33">
        <v>1168.5</v>
      </c>
    </row>
    <row r="321" spans="1:10" s="35" customFormat="1" ht="12.75">
      <c r="A321" s="36"/>
      <c r="B321" s="81"/>
      <c r="C321" s="64"/>
      <c r="D321" s="72">
        <v>4360</v>
      </c>
      <c r="E321" s="31" t="s">
        <v>148</v>
      </c>
      <c r="F321" s="47">
        <v>2000</v>
      </c>
      <c r="G321" s="109">
        <v>301.44</v>
      </c>
      <c r="H321" s="32">
        <f t="shared" si="10"/>
        <v>15.072</v>
      </c>
      <c r="I321" s="33">
        <v>0</v>
      </c>
      <c r="J321" s="34"/>
    </row>
    <row r="322" spans="1:10" s="35" customFormat="1" ht="12.75">
      <c r="A322" s="36"/>
      <c r="B322" s="81"/>
      <c r="C322" s="64"/>
      <c r="D322" s="72">
        <v>4430</v>
      </c>
      <c r="E322" s="31" t="s">
        <v>115</v>
      </c>
      <c r="F322" s="47">
        <v>42000</v>
      </c>
      <c r="G322" s="109">
        <v>28853</v>
      </c>
      <c r="H322" s="32">
        <f t="shared" si="10"/>
        <v>68.69761904761904</v>
      </c>
      <c r="I322" s="33">
        <v>0</v>
      </c>
      <c r="J322" s="34"/>
    </row>
    <row r="323" spans="1:10" s="35" customFormat="1" ht="12.75">
      <c r="A323" s="36"/>
      <c r="B323" s="81"/>
      <c r="C323" s="64"/>
      <c r="D323" s="72">
        <v>4480</v>
      </c>
      <c r="E323" s="31" t="s">
        <v>123</v>
      </c>
      <c r="F323" s="47">
        <v>40000</v>
      </c>
      <c r="G323" s="109">
        <v>34640</v>
      </c>
      <c r="H323" s="32">
        <f t="shared" si="10"/>
        <v>86.6</v>
      </c>
      <c r="I323" s="33">
        <v>0</v>
      </c>
      <c r="J323" s="34"/>
    </row>
    <row r="324" spans="1:10" s="35" customFormat="1" ht="25.5">
      <c r="A324" s="36"/>
      <c r="B324" s="81"/>
      <c r="C324" s="64"/>
      <c r="D324" s="72">
        <v>4500</v>
      </c>
      <c r="E324" s="31" t="s">
        <v>138</v>
      </c>
      <c r="F324" s="47">
        <v>1000</v>
      </c>
      <c r="G324" s="109">
        <v>372</v>
      </c>
      <c r="H324" s="32">
        <f t="shared" si="10"/>
        <v>37.2</v>
      </c>
      <c r="I324" s="33">
        <v>0</v>
      </c>
      <c r="J324" s="34"/>
    </row>
    <row r="325" spans="1:10" s="18" customFormat="1" ht="25.5">
      <c r="A325" s="62"/>
      <c r="B325" s="36"/>
      <c r="C325" s="69"/>
      <c r="D325" s="70">
        <v>4520</v>
      </c>
      <c r="E325" s="71" t="s">
        <v>118</v>
      </c>
      <c r="F325" s="216">
        <v>3000</v>
      </c>
      <c r="G325" s="109">
        <v>756</v>
      </c>
      <c r="H325" s="32">
        <f t="shared" si="10"/>
        <v>25.2</v>
      </c>
      <c r="I325" s="33">
        <v>0</v>
      </c>
      <c r="J325" s="17"/>
    </row>
    <row r="326" spans="1:10" s="44" customFormat="1" ht="12.75">
      <c r="A326" s="62"/>
      <c r="B326" s="75"/>
      <c r="C326" s="64"/>
      <c r="D326" s="72">
        <v>4610</v>
      </c>
      <c r="E326" s="31" t="s">
        <v>117</v>
      </c>
      <c r="F326" s="47">
        <v>3500</v>
      </c>
      <c r="G326" s="109">
        <v>0</v>
      </c>
      <c r="H326" s="32">
        <f t="shared" si="10"/>
        <v>0</v>
      </c>
      <c r="I326" s="33">
        <v>0</v>
      </c>
      <c r="J326" s="43"/>
    </row>
    <row r="327" spans="1:9" s="56" customFormat="1" ht="12.75">
      <c r="A327" s="36"/>
      <c r="B327" s="81"/>
      <c r="C327" s="64"/>
      <c r="D327" s="64"/>
      <c r="E327" s="31" t="s">
        <v>2</v>
      </c>
      <c r="F327" s="98">
        <f>SUM(F329,F332,F335,)</f>
        <v>22000</v>
      </c>
      <c r="G327" s="98">
        <f>SUM(G329,G332,G335,)</f>
        <v>1040</v>
      </c>
      <c r="H327" s="32">
        <f t="shared" si="10"/>
        <v>4.7272727272727275</v>
      </c>
      <c r="I327" s="33">
        <f>SUM(I329)</f>
        <v>0</v>
      </c>
    </row>
    <row r="328" spans="1:9" s="56" customFormat="1" ht="12.75">
      <c r="A328" s="62"/>
      <c r="B328" s="63"/>
      <c r="C328" s="38"/>
      <c r="D328" s="38"/>
      <c r="E328" s="39" t="s">
        <v>61</v>
      </c>
      <c r="F328" s="192"/>
      <c r="G328" s="355"/>
      <c r="H328" s="49" t="s">
        <v>57</v>
      </c>
      <c r="I328" s="48"/>
    </row>
    <row r="329" spans="1:12" s="18" customFormat="1" ht="12.75">
      <c r="A329" s="62"/>
      <c r="B329" s="36"/>
      <c r="C329" s="164"/>
      <c r="D329" s="203">
        <v>6050</v>
      </c>
      <c r="E329" s="347" t="s">
        <v>163</v>
      </c>
      <c r="F329" s="315">
        <v>22000</v>
      </c>
      <c r="G329" s="452">
        <v>1040</v>
      </c>
      <c r="H329" s="96">
        <f>G329*100/F329</f>
        <v>4.7272727272727275</v>
      </c>
      <c r="I329" s="163">
        <v>0</v>
      </c>
      <c r="J329" s="17"/>
      <c r="L329" s="603">
        <f>SUM(G331:G338)</f>
        <v>1040</v>
      </c>
    </row>
    <row r="330" spans="1:9" s="56" customFormat="1" ht="12.75">
      <c r="A330" s="62"/>
      <c r="B330" s="36"/>
      <c r="C330" s="38"/>
      <c r="D330" s="38"/>
      <c r="E330" s="39" t="s">
        <v>61</v>
      </c>
      <c r="F330" s="192"/>
      <c r="G330" s="109"/>
      <c r="H330" s="96" t="s">
        <v>57</v>
      </c>
      <c r="I330" s="33"/>
    </row>
    <row r="331" spans="1:9" s="56" customFormat="1" ht="25.5">
      <c r="A331" s="36"/>
      <c r="B331" s="342"/>
      <c r="C331" s="99"/>
      <c r="D331" s="342"/>
      <c r="E331" s="585" t="s">
        <v>390</v>
      </c>
      <c r="F331" s="586"/>
      <c r="G331" s="448">
        <v>1040</v>
      </c>
      <c r="H331" s="510"/>
      <c r="I331" s="212">
        <v>0</v>
      </c>
    </row>
    <row r="332" spans="1:10" s="35" customFormat="1" ht="12.75" hidden="1">
      <c r="A332" s="62"/>
      <c r="B332" s="36"/>
      <c r="C332" s="164"/>
      <c r="D332" s="203">
        <v>6060</v>
      </c>
      <c r="E332" s="526" t="s">
        <v>162</v>
      </c>
      <c r="F332" s="529">
        <v>0</v>
      </c>
      <c r="G332" s="109">
        <v>0</v>
      </c>
      <c r="H332" s="96" t="e">
        <f>G332*100/F332</f>
        <v>#DIV/0!</v>
      </c>
      <c r="I332" s="33">
        <f>SUM(I329:I329)</f>
        <v>0</v>
      </c>
      <c r="J332" s="34"/>
    </row>
    <row r="333" spans="1:10" s="44" customFormat="1" ht="12.75" hidden="1">
      <c r="A333" s="62"/>
      <c r="B333" s="36"/>
      <c r="C333" s="38"/>
      <c r="D333" s="38"/>
      <c r="E333" s="66" t="s">
        <v>61</v>
      </c>
      <c r="F333" s="40"/>
      <c r="G333" s="180" t="s">
        <v>57</v>
      </c>
      <c r="H333" s="32" t="s">
        <v>57</v>
      </c>
      <c r="I333" s="67"/>
      <c r="J333" s="43"/>
    </row>
    <row r="334" spans="1:9" s="11" customFormat="1" ht="12.75" hidden="1">
      <c r="A334" s="62"/>
      <c r="B334" s="36"/>
      <c r="C334" s="99"/>
      <c r="D334" s="342"/>
      <c r="E334" s="665" t="s">
        <v>270</v>
      </c>
      <c r="F334" s="587"/>
      <c r="G334" s="448">
        <v>0</v>
      </c>
      <c r="H334" s="588"/>
      <c r="I334" s="327">
        <v>0</v>
      </c>
    </row>
    <row r="335" spans="1:10" s="35" customFormat="1" ht="38.25" hidden="1">
      <c r="A335" s="36"/>
      <c r="B335" s="81"/>
      <c r="C335" s="164"/>
      <c r="D335" s="203">
        <v>6230</v>
      </c>
      <c r="E335" s="526" t="s">
        <v>236</v>
      </c>
      <c r="F335" s="529">
        <v>0</v>
      </c>
      <c r="G335" s="109">
        <v>0</v>
      </c>
      <c r="H335" s="96" t="e">
        <f>G335*100/F335</f>
        <v>#DIV/0!</v>
      </c>
      <c r="I335" s="33" t="e">
        <f>SUM(#REF!)</f>
        <v>#REF!</v>
      </c>
      <c r="J335" s="34"/>
    </row>
    <row r="336" spans="1:10" s="44" customFormat="1" ht="12.75" hidden="1">
      <c r="A336" s="36"/>
      <c r="B336" s="81"/>
      <c r="C336" s="38"/>
      <c r="D336" s="38"/>
      <c r="E336" s="66" t="s">
        <v>61</v>
      </c>
      <c r="F336" s="40"/>
      <c r="G336" s="180" t="s">
        <v>57</v>
      </c>
      <c r="H336" s="32" t="s">
        <v>57</v>
      </c>
      <c r="I336" s="67"/>
      <c r="J336" s="43"/>
    </row>
    <row r="337" spans="1:9" s="11" customFormat="1" ht="12.75" hidden="1">
      <c r="A337" s="36"/>
      <c r="B337" s="81"/>
      <c r="C337" s="99"/>
      <c r="D337" s="342"/>
      <c r="E337" s="627" t="s">
        <v>237</v>
      </c>
      <c r="F337" s="587"/>
      <c r="G337" s="448">
        <v>0</v>
      </c>
      <c r="H337" s="588"/>
      <c r="I337" s="327">
        <v>0</v>
      </c>
    </row>
    <row r="338" spans="1:9" s="11" customFormat="1" ht="26.25" hidden="1" thickBot="1">
      <c r="A338" s="36"/>
      <c r="B338" s="218"/>
      <c r="C338" s="612"/>
      <c r="D338" s="394"/>
      <c r="E338" s="631" t="s">
        <v>238</v>
      </c>
      <c r="F338" s="632"/>
      <c r="G338" s="633">
        <v>0</v>
      </c>
      <c r="H338" s="634"/>
      <c r="I338" s="635">
        <v>0</v>
      </c>
    </row>
    <row r="339" spans="1:10" s="35" customFormat="1" ht="12.75">
      <c r="A339" s="13"/>
      <c r="B339" s="205">
        <v>75421</v>
      </c>
      <c r="C339" s="8"/>
      <c r="D339" s="9"/>
      <c r="E339" s="92" t="s">
        <v>271</v>
      </c>
      <c r="F339" s="280">
        <f>SUM(F340)</f>
        <v>60000</v>
      </c>
      <c r="G339" s="280">
        <f>SUM(G340)</f>
        <v>5944.4400000000005</v>
      </c>
      <c r="H339" s="26">
        <f>G339*100/F339</f>
        <v>9.9074</v>
      </c>
      <c r="I339" s="58">
        <f>SUM(I340)</f>
        <v>100</v>
      </c>
      <c r="J339" s="34"/>
    </row>
    <row r="340" spans="1:10" s="35" customFormat="1" ht="25.5">
      <c r="A340" s="59"/>
      <c r="B340" s="666"/>
      <c r="C340" s="29"/>
      <c r="D340" s="29"/>
      <c r="E340" s="31" t="s">
        <v>272</v>
      </c>
      <c r="F340" s="98">
        <f>SUM(F342:F346)</f>
        <v>60000</v>
      </c>
      <c r="G340" s="98">
        <f>SUM(G342:G346)</f>
        <v>5944.4400000000005</v>
      </c>
      <c r="H340" s="32">
        <f>G340*100/F340</f>
        <v>9.9074</v>
      </c>
      <c r="I340" s="109">
        <f>SUM(I342:I346)</f>
        <v>100</v>
      </c>
      <c r="J340" s="34"/>
    </row>
    <row r="341" spans="1:11" s="44" customFormat="1" ht="12.75">
      <c r="A341" s="62"/>
      <c r="B341" s="36"/>
      <c r="C341" s="69"/>
      <c r="D341" s="69"/>
      <c r="E341" s="71" t="s">
        <v>61</v>
      </c>
      <c r="F341" s="100"/>
      <c r="G341" s="354"/>
      <c r="H341" s="32" t="s">
        <v>57</v>
      </c>
      <c r="I341" s="33"/>
      <c r="K341" s="311" t="s">
        <v>57</v>
      </c>
    </row>
    <row r="342" spans="1:11" s="129" customFormat="1" ht="12.75">
      <c r="A342" s="36"/>
      <c r="B342" s="81"/>
      <c r="C342" s="64"/>
      <c r="D342" s="72">
        <v>3020</v>
      </c>
      <c r="E342" s="31" t="s">
        <v>273</v>
      </c>
      <c r="F342" s="104">
        <v>20000</v>
      </c>
      <c r="G342" s="109">
        <v>4370.04</v>
      </c>
      <c r="H342" s="32">
        <f aca="true" t="shared" si="11" ref="H342:H348">G342*100/F342</f>
        <v>21.8502</v>
      </c>
      <c r="I342" s="33">
        <v>100</v>
      </c>
      <c r="K342" s="302" t="s">
        <v>57</v>
      </c>
    </row>
    <row r="343" spans="1:10" s="35" customFormat="1" ht="12.75">
      <c r="A343" s="36"/>
      <c r="B343" s="81"/>
      <c r="C343" s="321"/>
      <c r="D343" s="348">
        <v>3030</v>
      </c>
      <c r="E343" s="493" t="s">
        <v>274</v>
      </c>
      <c r="F343" s="86">
        <v>10000</v>
      </c>
      <c r="G343" s="180">
        <v>0</v>
      </c>
      <c r="H343" s="32">
        <f t="shared" si="11"/>
        <v>0</v>
      </c>
      <c r="I343" s="67">
        <v>0</v>
      </c>
      <c r="J343" s="34"/>
    </row>
    <row r="344" spans="1:10" s="35" customFormat="1" ht="12.75">
      <c r="A344" s="36"/>
      <c r="B344" s="81"/>
      <c r="C344" s="64"/>
      <c r="D344" s="72">
        <v>4210</v>
      </c>
      <c r="E344" s="31" t="s">
        <v>107</v>
      </c>
      <c r="F344" s="47">
        <v>10000</v>
      </c>
      <c r="G344" s="109">
        <v>1574.4</v>
      </c>
      <c r="H344" s="32">
        <f t="shared" si="11"/>
        <v>15.744</v>
      </c>
      <c r="I344" s="33">
        <v>0</v>
      </c>
      <c r="J344" s="34"/>
    </row>
    <row r="345" spans="1:10" s="35" customFormat="1" ht="12.75">
      <c r="A345" s="36"/>
      <c r="B345" s="81"/>
      <c r="C345" s="64"/>
      <c r="D345" s="72">
        <v>4220</v>
      </c>
      <c r="E345" s="31" t="s">
        <v>124</v>
      </c>
      <c r="F345" s="47">
        <v>2000</v>
      </c>
      <c r="G345" s="109">
        <v>0</v>
      </c>
      <c r="H345" s="32">
        <f t="shared" si="11"/>
        <v>0</v>
      </c>
      <c r="I345" s="33">
        <v>0</v>
      </c>
      <c r="J345" s="34"/>
    </row>
    <row r="346" spans="1:9" s="35" customFormat="1" ht="12.75">
      <c r="A346" s="36"/>
      <c r="B346" s="342"/>
      <c r="C346" s="69"/>
      <c r="D346" s="70">
        <v>4300</v>
      </c>
      <c r="E346" s="71" t="s">
        <v>110</v>
      </c>
      <c r="F346" s="216">
        <v>18000</v>
      </c>
      <c r="G346" s="109">
        <v>0</v>
      </c>
      <c r="H346" s="32">
        <f t="shared" si="11"/>
        <v>0</v>
      </c>
      <c r="I346" s="33">
        <v>0</v>
      </c>
    </row>
    <row r="347" spans="1:10" s="35" customFormat="1" ht="12.75">
      <c r="A347" s="13"/>
      <c r="B347" s="205">
        <v>75495</v>
      </c>
      <c r="C347" s="8"/>
      <c r="D347" s="9"/>
      <c r="E347" s="92" t="s">
        <v>42</v>
      </c>
      <c r="F347" s="280">
        <f>SUM(F348)</f>
        <v>1000</v>
      </c>
      <c r="G347" s="280">
        <f>SUM(G348)</f>
        <v>0</v>
      </c>
      <c r="H347" s="26">
        <f t="shared" si="11"/>
        <v>0</v>
      </c>
      <c r="I347" s="58">
        <f>SUM(I348)</f>
        <v>0</v>
      </c>
      <c r="J347" s="34"/>
    </row>
    <row r="348" spans="1:10" s="35" customFormat="1" ht="38.25">
      <c r="A348" s="59"/>
      <c r="B348" s="666"/>
      <c r="C348" s="29"/>
      <c r="D348" s="29"/>
      <c r="E348" s="31" t="s">
        <v>275</v>
      </c>
      <c r="F348" s="98">
        <f>SUM(F350)</f>
        <v>1000</v>
      </c>
      <c r="G348" s="98">
        <f>SUM(G350)</f>
        <v>0</v>
      </c>
      <c r="H348" s="32">
        <f t="shared" si="11"/>
        <v>0</v>
      </c>
      <c r="I348" s="109">
        <f>SUM(I350)</f>
        <v>0</v>
      </c>
      <c r="J348" s="34"/>
    </row>
    <row r="349" spans="1:11" s="44" customFormat="1" ht="12.75">
      <c r="A349" s="62"/>
      <c r="B349" s="36"/>
      <c r="C349" s="69"/>
      <c r="D349" s="69"/>
      <c r="E349" s="71" t="s">
        <v>61</v>
      </c>
      <c r="F349" s="100"/>
      <c r="G349" s="354"/>
      <c r="H349" s="32" t="s">
        <v>57</v>
      </c>
      <c r="I349" s="33"/>
      <c r="K349" s="311" t="s">
        <v>57</v>
      </c>
    </row>
    <row r="350" spans="1:11" s="129" customFormat="1" ht="12.75">
      <c r="A350" s="75"/>
      <c r="B350" s="342"/>
      <c r="C350" s="69"/>
      <c r="D350" s="70">
        <v>3020</v>
      </c>
      <c r="E350" s="71" t="s">
        <v>273</v>
      </c>
      <c r="F350" s="696">
        <v>1000</v>
      </c>
      <c r="G350" s="109">
        <v>0</v>
      </c>
      <c r="H350" s="32">
        <f>G350*100/F350</f>
        <v>0</v>
      </c>
      <c r="I350" s="33">
        <v>0</v>
      </c>
      <c r="K350" s="302" t="s">
        <v>57</v>
      </c>
    </row>
    <row r="351" spans="1:12" s="56" customFormat="1" ht="12.75">
      <c r="A351" s="15" t="s">
        <v>54</v>
      </c>
      <c r="B351" s="16">
        <v>14</v>
      </c>
      <c r="C351" s="55"/>
      <c r="D351" s="55"/>
      <c r="E351" s="78"/>
      <c r="F351" s="55"/>
      <c r="G351" s="419"/>
      <c r="H351" s="79" t="s">
        <v>57</v>
      </c>
      <c r="I351" s="77"/>
      <c r="K351" s="372" t="s">
        <v>57</v>
      </c>
      <c r="L351" s="338" t="s">
        <v>57</v>
      </c>
    </row>
    <row r="352" spans="1:9" s="56" customFormat="1" ht="13.5" thickBot="1">
      <c r="A352" s="15"/>
      <c r="B352" s="16"/>
      <c r="C352" s="55"/>
      <c r="D352" s="55"/>
      <c r="E352" s="78"/>
      <c r="F352" s="55"/>
      <c r="G352" s="419"/>
      <c r="H352" s="79"/>
      <c r="I352" s="77"/>
    </row>
    <row r="353" spans="1:13" s="44" customFormat="1" ht="13.5" thickBot="1">
      <c r="A353" s="19" t="s">
        <v>25</v>
      </c>
      <c r="B353" s="20" t="s">
        <v>50</v>
      </c>
      <c r="C353" s="709" t="s">
        <v>35</v>
      </c>
      <c r="D353" s="710"/>
      <c r="E353" s="21" t="s">
        <v>24</v>
      </c>
      <c r="F353" s="20" t="s">
        <v>58</v>
      </c>
      <c r="G353" s="353" t="s">
        <v>59</v>
      </c>
      <c r="H353" s="22" t="s">
        <v>60</v>
      </c>
      <c r="I353" s="190" t="s">
        <v>65</v>
      </c>
      <c r="K353" s="311" t="s">
        <v>57</v>
      </c>
      <c r="L353" s="311" t="s">
        <v>57</v>
      </c>
      <c r="M353" s="398" t="s">
        <v>57</v>
      </c>
    </row>
    <row r="354" spans="1:9" s="11" customFormat="1" ht="12.75">
      <c r="A354" s="253">
        <v>757</v>
      </c>
      <c r="B354" s="250"/>
      <c r="C354" s="247"/>
      <c r="D354" s="248"/>
      <c r="E354" s="245" t="s">
        <v>39</v>
      </c>
      <c r="F354" s="249">
        <f>SUM(F355)</f>
        <v>1361530</v>
      </c>
      <c r="G354" s="249">
        <f>SUM(G355)</f>
        <v>250858.7</v>
      </c>
      <c r="H354" s="224">
        <f>G354*100/F354</f>
        <v>18.424764786673816</v>
      </c>
      <c r="I354" s="231">
        <f>SUM(I355,I317)</f>
        <v>0</v>
      </c>
    </row>
    <row r="355" spans="1:9" s="5" customFormat="1" ht="25.5">
      <c r="A355" s="13"/>
      <c r="B355" s="219">
        <v>75702</v>
      </c>
      <c r="C355" s="4"/>
      <c r="D355" s="4"/>
      <c r="E355" s="120" t="s">
        <v>88</v>
      </c>
      <c r="F355" s="406">
        <f>SUM(F356)</f>
        <v>1361530</v>
      </c>
      <c r="G355" s="462">
        <f>SUM(G356)</f>
        <v>250858.7</v>
      </c>
      <c r="H355" s="442">
        <f>G355*100/F355</f>
        <v>18.424764786673816</v>
      </c>
      <c r="I355" s="58">
        <f>SUM(I356)</f>
        <v>0</v>
      </c>
    </row>
    <row r="356" spans="1:9" s="56" customFormat="1" ht="38.25" customHeight="1">
      <c r="A356" s="28"/>
      <c r="B356" s="322"/>
      <c r="C356" s="29"/>
      <c r="D356" s="29"/>
      <c r="E356" s="31" t="s">
        <v>326</v>
      </c>
      <c r="F356" s="196">
        <f>SUM(F358:F359)</f>
        <v>1361530</v>
      </c>
      <c r="G356" s="196">
        <f>SUM(G358:G359)</f>
        <v>250858.7</v>
      </c>
      <c r="H356" s="32">
        <f>G356*100/F356</f>
        <v>18.424764786673816</v>
      </c>
      <c r="I356" s="67">
        <f>SUM(I359:I359)</f>
        <v>0</v>
      </c>
    </row>
    <row r="357" spans="1:9" s="56" customFormat="1" ht="12.75">
      <c r="A357" s="62"/>
      <c r="B357" s="63"/>
      <c r="C357" s="38"/>
      <c r="D357" s="38"/>
      <c r="E357" s="39" t="s">
        <v>61</v>
      </c>
      <c r="F357" s="40"/>
      <c r="G357" s="109"/>
      <c r="H357" s="49" t="s">
        <v>57</v>
      </c>
      <c r="I357" s="48"/>
    </row>
    <row r="358" spans="1:9" s="56" customFormat="1" ht="25.5" hidden="1">
      <c r="A358" s="62"/>
      <c r="B358" s="36"/>
      <c r="C358" s="69"/>
      <c r="D358" s="70">
        <v>8090</v>
      </c>
      <c r="E358" s="71" t="s">
        <v>201</v>
      </c>
      <c r="F358" s="181">
        <v>0</v>
      </c>
      <c r="G358" s="463">
        <v>0</v>
      </c>
      <c r="H358" s="96" t="e">
        <f>G358*100/F358</f>
        <v>#DIV/0!</v>
      </c>
      <c r="I358" s="163">
        <v>0</v>
      </c>
    </row>
    <row r="359" spans="1:9" s="56" customFormat="1" ht="39" thickBot="1">
      <c r="A359" s="534"/>
      <c r="B359" s="218"/>
      <c r="C359" s="350"/>
      <c r="D359" s="110">
        <v>8110</v>
      </c>
      <c r="E359" s="111" t="s">
        <v>174</v>
      </c>
      <c r="F359" s="523">
        <v>1361530</v>
      </c>
      <c r="G359" s="524">
        <v>250858.7</v>
      </c>
      <c r="H359" s="616">
        <f>G359*100/F359</f>
        <v>18.424764786673816</v>
      </c>
      <c r="I359" s="629">
        <v>0</v>
      </c>
    </row>
    <row r="360" spans="1:9" s="35" customFormat="1" ht="12.75">
      <c r="A360" s="240">
        <v>758</v>
      </c>
      <c r="B360" s="250"/>
      <c r="C360" s="227"/>
      <c r="D360" s="228"/>
      <c r="E360" s="229" t="s">
        <v>30</v>
      </c>
      <c r="F360" s="251">
        <f>SUM(F361)</f>
        <v>546000</v>
      </c>
      <c r="G360" s="251">
        <f>SUM(G361)</f>
        <v>0</v>
      </c>
      <c r="H360" s="628">
        <f>G360*100/F360</f>
        <v>0</v>
      </c>
      <c r="I360" s="231">
        <f>SUM(I361)</f>
        <v>0</v>
      </c>
    </row>
    <row r="361" spans="1:10" s="44" customFormat="1" ht="12.75">
      <c r="A361" s="14"/>
      <c r="B361" s="91">
        <v>75818</v>
      </c>
      <c r="C361" s="2"/>
      <c r="D361" s="3"/>
      <c r="E361" s="25" t="s">
        <v>15</v>
      </c>
      <c r="F361" s="57">
        <f>SUM(F362)</f>
        <v>546000</v>
      </c>
      <c r="G361" s="27">
        <v>0</v>
      </c>
      <c r="H361" s="540">
        <f>G361*100/F361</f>
        <v>0</v>
      </c>
      <c r="I361" s="27">
        <v>0</v>
      </c>
      <c r="J361" s="43"/>
    </row>
    <row r="362" spans="1:10" s="44" customFormat="1" ht="12.75">
      <c r="A362" s="28"/>
      <c r="B362" s="80"/>
      <c r="C362" s="30"/>
      <c r="D362" s="29"/>
      <c r="E362" s="31" t="s">
        <v>55</v>
      </c>
      <c r="F362" s="61">
        <f>SUM(F364)</f>
        <v>546000</v>
      </c>
      <c r="G362" s="109">
        <v>0</v>
      </c>
      <c r="H362" s="339">
        <f>G362*100/F362</f>
        <v>0</v>
      </c>
      <c r="I362" s="33">
        <v>0</v>
      </c>
      <c r="J362" s="43"/>
    </row>
    <row r="363" spans="1:9" s="56" customFormat="1" ht="12.75">
      <c r="A363" s="62"/>
      <c r="B363" s="63"/>
      <c r="C363" s="38"/>
      <c r="D363" s="38"/>
      <c r="E363" s="39" t="s">
        <v>61</v>
      </c>
      <c r="F363" s="40"/>
      <c r="G363" s="154"/>
      <c r="H363" s="604" t="s">
        <v>57</v>
      </c>
      <c r="I363" s="48"/>
    </row>
    <row r="364" spans="1:9" s="56" customFormat="1" ht="12.75">
      <c r="A364" s="62"/>
      <c r="B364" s="62"/>
      <c r="C364" s="165"/>
      <c r="D364" s="156">
        <v>4810</v>
      </c>
      <c r="E364" s="183" t="s">
        <v>175</v>
      </c>
      <c r="F364" s="509">
        <v>546000</v>
      </c>
      <c r="G364" s="445">
        <v>0</v>
      </c>
      <c r="H364" s="604">
        <f>G364*100/F364</f>
        <v>0</v>
      </c>
      <c r="I364" s="125">
        <v>0</v>
      </c>
    </row>
    <row r="365" spans="1:10" s="18" customFormat="1" ht="26.25" thickBot="1">
      <c r="A365" s="492"/>
      <c r="B365" s="217"/>
      <c r="C365" s="217"/>
      <c r="D365" s="668"/>
      <c r="E365" s="669" t="s">
        <v>176</v>
      </c>
      <c r="F365" s="670" t="s">
        <v>57</v>
      </c>
      <c r="G365" s="671" t="s">
        <v>57</v>
      </c>
      <c r="H365" s="672" t="s">
        <v>57</v>
      </c>
      <c r="I365" s="414" t="s">
        <v>57</v>
      </c>
      <c r="J365" s="17"/>
    </row>
    <row r="366" spans="1:11" s="35" customFormat="1" ht="12.75">
      <c r="A366" s="226">
        <v>801</v>
      </c>
      <c r="B366" s="227"/>
      <c r="C366" s="227"/>
      <c r="D366" s="228"/>
      <c r="E366" s="229" t="s">
        <v>8</v>
      </c>
      <c r="F366" s="252">
        <f>SUM(F367,F403,F421,F464,F468,F480,F492,F524,F532,F546,F550)</f>
        <v>42626669.900000006</v>
      </c>
      <c r="G366" s="252">
        <f>SUM(G367,G403,G421,G464,G468,G480,G492,G524,G532,G546,G550)</f>
        <v>20676538.42</v>
      </c>
      <c r="H366" s="491">
        <f>G366*100/F366</f>
        <v>48.50610772201091</v>
      </c>
      <c r="I366" s="706">
        <f>SUM(I367,I403,I421,I464,I468,I480,I492,I524,I532,I546,I550)</f>
        <v>976302.8300000001</v>
      </c>
      <c r="J366" s="34"/>
      <c r="K366" s="312" t="s">
        <v>57</v>
      </c>
    </row>
    <row r="367" spans="1:11" s="35" customFormat="1" ht="12.75">
      <c r="A367" s="14"/>
      <c r="B367" s="197">
        <v>80101</v>
      </c>
      <c r="C367" s="2"/>
      <c r="D367" s="3"/>
      <c r="E367" s="25" t="s">
        <v>34</v>
      </c>
      <c r="F367" s="84">
        <f>SUM(F368,F397)</f>
        <v>24684889.650000002</v>
      </c>
      <c r="G367" s="437">
        <f>SUM(G368,G397)</f>
        <v>11744538.54</v>
      </c>
      <c r="H367" s="26">
        <f>G367*100/F367</f>
        <v>47.577845015807064</v>
      </c>
      <c r="I367" s="27">
        <f>SUM(I368,I397,)</f>
        <v>609438.16</v>
      </c>
      <c r="J367" s="34"/>
      <c r="K367" s="312" t="s">
        <v>57</v>
      </c>
    </row>
    <row r="368" spans="1:9" s="129" customFormat="1" ht="38.25">
      <c r="A368" s="28"/>
      <c r="B368" s="204"/>
      <c r="C368" s="29"/>
      <c r="D368" s="29"/>
      <c r="E368" s="31" t="s">
        <v>69</v>
      </c>
      <c r="F368" s="126">
        <f>SUM(F370:F392,F393:F395,F396)</f>
        <v>23459849.290000003</v>
      </c>
      <c r="G368" s="126">
        <f>SUM(G370:G392,G393:G395,G396)</f>
        <v>11744538.54</v>
      </c>
      <c r="H368" s="128">
        <f>G368*100/F368</f>
        <v>50.06229321774129</v>
      </c>
      <c r="I368" s="127">
        <f>SUM(I370:I392,I393:I395,I396)</f>
        <v>609438.16</v>
      </c>
    </row>
    <row r="369" spans="1:9" s="129" customFormat="1" ht="12.75">
      <c r="A369" s="130"/>
      <c r="B369" s="301"/>
      <c r="C369" s="171"/>
      <c r="D369" s="171"/>
      <c r="E369" s="71" t="s">
        <v>61</v>
      </c>
      <c r="F369" s="343"/>
      <c r="G369" s="109"/>
      <c r="H369" s="134" t="s">
        <v>57</v>
      </c>
      <c r="I369" s="133"/>
    </row>
    <row r="370" spans="1:11" s="129" customFormat="1" ht="38.25">
      <c r="A370" s="36"/>
      <c r="B370" s="36"/>
      <c r="C370" s="64"/>
      <c r="D370" s="72">
        <v>3020</v>
      </c>
      <c r="E370" s="31" t="s">
        <v>177</v>
      </c>
      <c r="F370" s="104">
        <v>427720</v>
      </c>
      <c r="G370" s="109">
        <v>202197.25</v>
      </c>
      <c r="H370" s="32">
        <f aca="true" t="shared" si="12" ref="H370:H375">G370*100/F370</f>
        <v>47.27327457215001</v>
      </c>
      <c r="I370" s="33">
        <v>9974.21</v>
      </c>
      <c r="K370" s="302" t="s">
        <v>57</v>
      </c>
    </row>
    <row r="371" spans="1:9" s="129" customFormat="1" ht="12.75">
      <c r="A371" s="36"/>
      <c r="B371" s="81"/>
      <c r="C371" s="64"/>
      <c r="D371" s="72">
        <v>3240</v>
      </c>
      <c r="E371" s="31" t="s">
        <v>178</v>
      </c>
      <c r="F371" s="104">
        <v>19100</v>
      </c>
      <c r="G371" s="109">
        <v>16400</v>
      </c>
      <c r="H371" s="32">
        <f t="shared" si="12"/>
        <v>85.86387434554973</v>
      </c>
      <c r="I371" s="33">
        <v>0</v>
      </c>
    </row>
    <row r="372" spans="1:10" s="35" customFormat="1" ht="12.75">
      <c r="A372" s="323"/>
      <c r="B372" s="206"/>
      <c r="C372" s="136"/>
      <c r="D372" s="72">
        <v>4010</v>
      </c>
      <c r="E372" s="31" t="s">
        <v>159</v>
      </c>
      <c r="F372" s="137">
        <v>15734842.09</v>
      </c>
      <c r="G372" s="109">
        <v>7349105.5</v>
      </c>
      <c r="H372" s="128">
        <f t="shared" si="12"/>
        <v>46.705937421962396</v>
      </c>
      <c r="I372" s="127">
        <v>351409.69</v>
      </c>
      <c r="J372" s="34"/>
    </row>
    <row r="373" spans="1:9" s="129" customFormat="1" ht="12.75">
      <c r="A373" s="130"/>
      <c r="B373" s="170"/>
      <c r="C373" s="139"/>
      <c r="D373" s="72">
        <v>4040</v>
      </c>
      <c r="E373" s="31" t="s">
        <v>167</v>
      </c>
      <c r="F373" s="140">
        <v>1084955.2</v>
      </c>
      <c r="G373" s="109">
        <v>1082154.79</v>
      </c>
      <c r="H373" s="128">
        <f t="shared" si="12"/>
        <v>99.74188703828509</v>
      </c>
      <c r="I373" s="127">
        <v>0</v>
      </c>
    </row>
    <row r="374" spans="1:10" s="35" customFormat="1" ht="12.75">
      <c r="A374" s="138"/>
      <c r="B374" s="130"/>
      <c r="C374" s="139"/>
      <c r="D374" s="72">
        <v>4110</v>
      </c>
      <c r="E374" s="31" t="s">
        <v>160</v>
      </c>
      <c r="F374" s="140">
        <v>2720708</v>
      </c>
      <c r="G374" s="180">
        <v>1426040.49</v>
      </c>
      <c r="H374" s="128">
        <f t="shared" si="12"/>
        <v>52.41431605302737</v>
      </c>
      <c r="I374" s="127">
        <v>190035.57</v>
      </c>
      <c r="J374" s="34"/>
    </row>
    <row r="375" spans="1:10" s="35" customFormat="1" ht="12.75">
      <c r="A375" s="138"/>
      <c r="B375" s="130"/>
      <c r="C375" s="139"/>
      <c r="D375" s="72">
        <v>4120</v>
      </c>
      <c r="E375" s="31" t="s">
        <v>347</v>
      </c>
      <c r="F375" s="140">
        <v>328725</v>
      </c>
      <c r="G375" s="109">
        <v>152863.91</v>
      </c>
      <c r="H375" s="128">
        <f t="shared" si="12"/>
        <v>46.50206403528785</v>
      </c>
      <c r="I375" s="127">
        <v>22838.55</v>
      </c>
      <c r="J375" s="34"/>
    </row>
    <row r="376" spans="1:10" s="35" customFormat="1" ht="12.75">
      <c r="A376" s="36"/>
      <c r="B376" s="81"/>
      <c r="C376" s="64"/>
      <c r="D376" s="72">
        <v>4140</v>
      </c>
      <c r="E376" s="31" t="s">
        <v>120</v>
      </c>
      <c r="F376" s="47">
        <v>16900</v>
      </c>
      <c r="G376" s="109">
        <v>4073</v>
      </c>
      <c r="H376" s="32">
        <f aca="true" t="shared" si="13" ref="H376:H397">G376*100/F376</f>
        <v>24.100591715976332</v>
      </c>
      <c r="I376" s="33">
        <v>723</v>
      </c>
      <c r="J376" s="34"/>
    </row>
    <row r="377" spans="1:10" s="35" customFormat="1" ht="12.75">
      <c r="A377" s="697"/>
      <c r="B377" s="151"/>
      <c r="C377" s="139"/>
      <c r="D377" s="72">
        <v>4170</v>
      </c>
      <c r="E377" s="31" t="s">
        <v>179</v>
      </c>
      <c r="F377" s="140">
        <v>46984</v>
      </c>
      <c r="G377" s="109">
        <v>19848.78</v>
      </c>
      <c r="H377" s="128">
        <f t="shared" si="13"/>
        <v>42.2458283671037</v>
      </c>
      <c r="I377" s="109">
        <v>401.72</v>
      </c>
      <c r="J377" s="34"/>
    </row>
    <row r="378" spans="1:9" s="129" customFormat="1" ht="12.75">
      <c r="A378" s="15" t="s">
        <v>54</v>
      </c>
      <c r="B378" s="16">
        <v>15</v>
      </c>
      <c r="C378" s="55"/>
      <c r="D378" s="55"/>
      <c r="E378" s="78"/>
      <c r="F378" s="55"/>
      <c r="G378" s="419"/>
      <c r="H378" s="79" t="s">
        <v>57</v>
      </c>
      <c r="I378" s="77"/>
    </row>
    <row r="379" spans="1:9" s="129" customFormat="1" ht="13.5" thickBot="1">
      <c r="A379" s="15"/>
      <c r="B379" s="16"/>
      <c r="C379" s="55"/>
      <c r="D379" s="55"/>
      <c r="E379" s="78"/>
      <c r="F379" s="55"/>
      <c r="G379" s="419"/>
      <c r="H379" s="79"/>
      <c r="I379" s="77"/>
    </row>
    <row r="380" spans="1:11" s="129" customFormat="1" ht="13.5" thickBot="1">
      <c r="A380" s="19" t="s">
        <v>25</v>
      </c>
      <c r="B380" s="20" t="s">
        <v>50</v>
      </c>
      <c r="C380" s="709" t="s">
        <v>35</v>
      </c>
      <c r="D380" s="710"/>
      <c r="E380" s="21" t="s">
        <v>24</v>
      </c>
      <c r="F380" s="20" t="s">
        <v>58</v>
      </c>
      <c r="G380" s="353" t="s">
        <v>59</v>
      </c>
      <c r="H380" s="22" t="s">
        <v>60</v>
      </c>
      <c r="I380" s="190" t="s">
        <v>65</v>
      </c>
      <c r="K380" s="302" t="s">
        <v>57</v>
      </c>
    </row>
    <row r="381" spans="1:10" s="35" customFormat="1" ht="12.75">
      <c r="A381" s="130"/>
      <c r="B381" s="170"/>
      <c r="C381" s="139"/>
      <c r="D381" s="72">
        <v>4190</v>
      </c>
      <c r="E381" s="31" t="s">
        <v>158</v>
      </c>
      <c r="F381" s="142">
        <v>150</v>
      </c>
      <c r="G381" s="109">
        <v>119</v>
      </c>
      <c r="H381" s="128">
        <f>G381*100/F381</f>
        <v>79.33333333333333</v>
      </c>
      <c r="I381" s="109">
        <v>0</v>
      </c>
      <c r="J381" s="34"/>
    </row>
    <row r="382" spans="1:10" s="35" customFormat="1" ht="12.75">
      <c r="A382" s="36"/>
      <c r="B382" s="81"/>
      <c r="C382" s="64"/>
      <c r="D382" s="72">
        <v>4210</v>
      </c>
      <c r="E382" s="31" t="s">
        <v>107</v>
      </c>
      <c r="F382" s="47">
        <v>410162</v>
      </c>
      <c r="G382" s="109">
        <v>140049.37</v>
      </c>
      <c r="H382" s="32">
        <f t="shared" si="13"/>
        <v>34.14489153066349</v>
      </c>
      <c r="I382" s="33">
        <v>7986.89</v>
      </c>
      <c r="J382" s="34"/>
    </row>
    <row r="383" spans="1:10" s="35" customFormat="1" ht="12.75">
      <c r="A383" s="36"/>
      <c r="B383" s="81"/>
      <c r="C383" s="64"/>
      <c r="D383" s="72">
        <v>4240</v>
      </c>
      <c r="E383" s="31" t="s">
        <v>122</v>
      </c>
      <c r="F383" s="47">
        <v>86458</v>
      </c>
      <c r="G383" s="109">
        <v>10298.69</v>
      </c>
      <c r="H383" s="32">
        <f t="shared" si="13"/>
        <v>11.911783756274723</v>
      </c>
      <c r="I383" s="33">
        <v>0</v>
      </c>
      <c r="J383" s="34"/>
    </row>
    <row r="384" spans="1:10" s="35" customFormat="1" ht="12.75">
      <c r="A384" s="36"/>
      <c r="B384" s="81"/>
      <c r="C384" s="69"/>
      <c r="D384" s="72">
        <v>4260</v>
      </c>
      <c r="E384" s="31" t="s">
        <v>111</v>
      </c>
      <c r="F384" s="47">
        <v>789779</v>
      </c>
      <c r="G384" s="109">
        <v>452242.72</v>
      </c>
      <c r="H384" s="32">
        <f t="shared" si="13"/>
        <v>57.26193276853398</v>
      </c>
      <c r="I384" s="33">
        <v>7502.9</v>
      </c>
      <c r="J384" s="34"/>
    </row>
    <row r="385" spans="1:10" s="35" customFormat="1" ht="12.75">
      <c r="A385" s="36"/>
      <c r="B385" s="81"/>
      <c r="C385" s="64"/>
      <c r="D385" s="72">
        <v>4270</v>
      </c>
      <c r="E385" s="31" t="s">
        <v>108</v>
      </c>
      <c r="F385" s="47">
        <v>107320</v>
      </c>
      <c r="G385" s="109">
        <v>24928.39</v>
      </c>
      <c r="H385" s="32">
        <f>G385*100/F385</f>
        <v>23.228093551994036</v>
      </c>
      <c r="I385" s="33">
        <v>1991.62</v>
      </c>
      <c r="J385" s="34"/>
    </row>
    <row r="386" spans="1:10" s="35" customFormat="1" ht="12.75">
      <c r="A386" s="36"/>
      <c r="B386" s="81"/>
      <c r="C386" s="64"/>
      <c r="D386" s="72">
        <v>4280</v>
      </c>
      <c r="E386" s="31" t="s">
        <v>109</v>
      </c>
      <c r="F386" s="47">
        <v>21876.82</v>
      </c>
      <c r="G386" s="109">
        <v>2758</v>
      </c>
      <c r="H386" s="32">
        <f>G386*100/F386</f>
        <v>12.606951101668342</v>
      </c>
      <c r="I386" s="33">
        <v>1470</v>
      </c>
      <c r="J386" s="34"/>
    </row>
    <row r="387" spans="1:10" s="35" customFormat="1" ht="12.75">
      <c r="A387" s="36"/>
      <c r="B387" s="81"/>
      <c r="C387" s="64"/>
      <c r="D387" s="72">
        <v>4300</v>
      </c>
      <c r="E387" s="31" t="s">
        <v>110</v>
      </c>
      <c r="F387" s="47">
        <v>238566</v>
      </c>
      <c r="G387" s="109">
        <v>109782.35</v>
      </c>
      <c r="H387" s="32">
        <f>G387*100/F387</f>
        <v>46.01760099930418</v>
      </c>
      <c r="I387" s="33">
        <v>13624.1</v>
      </c>
      <c r="J387" s="34"/>
    </row>
    <row r="388" spans="1:10" s="35" customFormat="1" ht="12.75">
      <c r="A388" s="36"/>
      <c r="B388" s="81"/>
      <c r="C388" s="64"/>
      <c r="D388" s="72">
        <v>4360</v>
      </c>
      <c r="E388" s="31" t="s">
        <v>148</v>
      </c>
      <c r="F388" s="47">
        <v>49066.1</v>
      </c>
      <c r="G388" s="109">
        <v>21264.88</v>
      </c>
      <c r="H388" s="32">
        <f t="shared" si="13"/>
        <v>43.33925052123564</v>
      </c>
      <c r="I388" s="33">
        <v>430.5</v>
      </c>
      <c r="J388" s="34"/>
    </row>
    <row r="389" spans="1:10" s="35" customFormat="1" ht="25.5">
      <c r="A389" s="36"/>
      <c r="B389" s="81"/>
      <c r="C389" s="64"/>
      <c r="D389" s="72">
        <v>4400</v>
      </c>
      <c r="E389" s="31" t="s">
        <v>112</v>
      </c>
      <c r="F389" s="47">
        <v>117671.3</v>
      </c>
      <c r="G389" s="109">
        <v>0</v>
      </c>
      <c r="H389" s="32">
        <f t="shared" si="13"/>
        <v>0</v>
      </c>
      <c r="I389" s="33">
        <v>0</v>
      </c>
      <c r="J389" s="34"/>
    </row>
    <row r="390" spans="1:10" s="35" customFormat="1" ht="12.75">
      <c r="A390" s="62"/>
      <c r="B390" s="36"/>
      <c r="C390" s="64"/>
      <c r="D390" s="72">
        <v>4410</v>
      </c>
      <c r="E390" s="31" t="s">
        <v>113</v>
      </c>
      <c r="F390" s="47">
        <v>11551</v>
      </c>
      <c r="G390" s="109">
        <v>203.09</v>
      </c>
      <c r="H390" s="32">
        <f t="shared" si="13"/>
        <v>1.7582027530083975</v>
      </c>
      <c r="I390" s="33">
        <v>0</v>
      </c>
      <c r="J390" s="34"/>
    </row>
    <row r="391" spans="1:9" s="56" customFormat="1" ht="12.75">
      <c r="A391" s="62"/>
      <c r="B391" s="36"/>
      <c r="C391" s="64"/>
      <c r="D391" s="72">
        <v>4430</v>
      </c>
      <c r="E391" s="31" t="s">
        <v>115</v>
      </c>
      <c r="F391" s="47">
        <v>27118.78</v>
      </c>
      <c r="G391" s="109">
        <v>23541.07</v>
      </c>
      <c r="H391" s="32">
        <f t="shared" si="13"/>
        <v>86.80726050360673</v>
      </c>
      <c r="I391" s="33">
        <v>0</v>
      </c>
    </row>
    <row r="392" spans="1:9" s="56" customFormat="1" ht="12.75">
      <c r="A392" s="62"/>
      <c r="B392" s="36"/>
      <c r="C392" s="64"/>
      <c r="D392" s="72">
        <v>4440</v>
      </c>
      <c r="E392" s="31" t="s">
        <v>116</v>
      </c>
      <c r="F392" s="47">
        <v>921040</v>
      </c>
      <c r="G392" s="109">
        <v>690509.75</v>
      </c>
      <c r="H392" s="32">
        <f t="shared" si="13"/>
        <v>74.97065816902632</v>
      </c>
      <c r="I392" s="33">
        <v>0</v>
      </c>
    </row>
    <row r="393" spans="1:10" s="18" customFormat="1" ht="12.75">
      <c r="A393" s="36"/>
      <c r="B393" s="81"/>
      <c r="C393" s="69"/>
      <c r="D393" s="72">
        <v>4480</v>
      </c>
      <c r="E393" s="31" t="s">
        <v>123</v>
      </c>
      <c r="F393" s="47">
        <v>1129</v>
      </c>
      <c r="G393" s="109">
        <v>619</v>
      </c>
      <c r="H393" s="32">
        <f>G393*100/F393</f>
        <v>54.82728077945084</v>
      </c>
      <c r="I393" s="33">
        <v>0</v>
      </c>
      <c r="J393" s="17"/>
    </row>
    <row r="394" spans="1:10" s="18" customFormat="1" ht="25.5">
      <c r="A394" s="36"/>
      <c r="B394" s="81"/>
      <c r="C394" s="64"/>
      <c r="D394" s="72">
        <v>4520</v>
      </c>
      <c r="E394" s="31" t="s">
        <v>118</v>
      </c>
      <c r="F394" s="47">
        <v>57818</v>
      </c>
      <c r="G394" s="109">
        <v>10571.5</v>
      </c>
      <c r="H394" s="32">
        <f>G394*100/F394</f>
        <v>18.284098377667853</v>
      </c>
      <c r="I394" s="33">
        <v>0</v>
      </c>
      <c r="J394" s="17"/>
    </row>
    <row r="395" spans="1:9" s="5" customFormat="1" ht="25.5">
      <c r="A395" s="62"/>
      <c r="B395" s="36"/>
      <c r="C395" s="64"/>
      <c r="D395" s="72">
        <v>4700</v>
      </c>
      <c r="E395" s="31" t="s">
        <v>133</v>
      </c>
      <c r="F395" s="47">
        <v>21450</v>
      </c>
      <c r="G395" s="109">
        <v>2989.2</v>
      </c>
      <c r="H395" s="32">
        <f>G395*100/F395</f>
        <v>13.935664335664336</v>
      </c>
      <c r="I395" s="33">
        <v>150</v>
      </c>
    </row>
    <row r="396" spans="1:9" s="11" customFormat="1" ht="12.75">
      <c r="A396" s="62"/>
      <c r="B396" s="75"/>
      <c r="C396" s="99"/>
      <c r="D396" s="489">
        <v>4710</v>
      </c>
      <c r="E396" s="385" t="s">
        <v>316</v>
      </c>
      <c r="F396" s="216">
        <v>218759</v>
      </c>
      <c r="G396" s="180">
        <v>1977.81</v>
      </c>
      <c r="H396" s="32">
        <f>G396*100/F396</f>
        <v>0.9041045168427356</v>
      </c>
      <c r="I396" s="67">
        <v>899.41</v>
      </c>
    </row>
    <row r="397" spans="1:9" s="5" customFormat="1" ht="12.75">
      <c r="A397" s="130"/>
      <c r="B397" s="170"/>
      <c r="C397" s="139"/>
      <c r="D397" s="139"/>
      <c r="E397" s="31" t="s">
        <v>10</v>
      </c>
      <c r="F397" s="47">
        <f>SUM(F399)</f>
        <v>1225040.36</v>
      </c>
      <c r="G397" s="47">
        <f>SUM(G399)</f>
        <v>0</v>
      </c>
      <c r="H397" s="32">
        <f t="shared" si="13"/>
        <v>0</v>
      </c>
      <c r="I397" s="33">
        <f>SUM(I399)</f>
        <v>0</v>
      </c>
    </row>
    <row r="398" spans="1:11" s="129" customFormat="1" ht="12.75">
      <c r="A398" s="62"/>
      <c r="B398" s="63"/>
      <c r="C398" s="69"/>
      <c r="D398" s="69"/>
      <c r="E398" s="71" t="s">
        <v>61</v>
      </c>
      <c r="F398" s="198"/>
      <c r="G398" s="109"/>
      <c r="H398" s="32" t="s">
        <v>57</v>
      </c>
      <c r="I398" s="33"/>
      <c r="K398" s="382">
        <f>SUM(F403:F425)</f>
        <v>23414826</v>
      </c>
    </row>
    <row r="399" spans="1:9" s="129" customFormat="1" ht="12.75">
      <c r="A399" s="207"/>
      <c r="B399" s="413"/>
      <c r="C399" s="477"/>
      <c r="D399" s="478">
        <v>6050</v>
      </c>
      <c r="E399" s="66" t="s">
        <v>163</v>
      </c>
      <c r="F399" s="386">
        <v>1225040.36</v>
      </c>
      <c r="G399" s="109">
        <v>0</v>
      </c>
      <c r="H399" s="96">
        <f>G399*100/F399</f>
        <v>0</v>
      </c>
      <c r="I399" s="67">
        <v>0</v>
      </c>
    </row>
    <row r="400" spans="1:11" s="129" customFormat="1" ht="12.75">
      <c r="A400" s="62"/>
      <c r="B400" s="62"/>
      <c r="C400" s="165"/>
      <c r="D400" s="341"/>
      <c r="E400" s="532" t="s">
        <v>61</v>
      </c>
      <c r="F400" s="198"/>
      <c r="G400" s="180"/>
      <c r="H400" s="32" t="s">
        <v>57</v>
      </c>
      <c r="I400" s="33"/>
      <c r="K400" s="382">
        <f>SUM(F405:F428)</f>
        <v>27089459</v>
      </c>
    </row>
    <row r="401" spans="1:11" s="35" customFormat="1" ht="25.5">
      <c r="A401" s="296"/>
      <c r="B401" s="296"/>
      <c r="C401" s="296"/>
      <c r="D401" s="320"/>
      <c r="E401" s="476" t="s">
        <v>327</v>
      </c>
      <c r="F401" s="344"/>
      <c r="G401" s="45">
        <v>0</v>
      </c>
      <c r="H401" s="352"/>
      <c r="I401" s="212">
        <v>0</v>
      </c>
      <c r="J401" s="34"/>
      <c r="K401" s="312">
        <f>SUM(G401:G402)</f>
        <v>0</v>
      </c>
    </row>
    <row r="402" spans="1:11" s="35" customFormat="1" ht="38.25">
      <c r="A402" s="296"/>
      <c r="B402" s="475"/>
      <c r="C402" s="475"/>
      <c r="D402" s="348"/>
      <c r="E402" s="476" t="s">
        <v>276</v>
      </c>
      <c r="F402" s="344"/>
      <c r="G402" s="45">
        <v>0</v>
      </c>
      <c r="H402" s="352"/>
      <c r="I402" s="212">
        <v>0</v>
      </c>
      <c r="J402" s="34"/>
      <c r="K402" s="312"/>
    </row>
    <row r="403" spans="1:9" s="129" customFormat="1" ht="12.75">
      <c r="A403" s="13"/>
      <c r="B403" s="91">
        <v>80103</v>
      </c>
      <c r="C403" s="8"/>
      <c r="D403" s="9"/>
      <c r="E403" s="25" t="s">
        <v>18</v>
      </c>
      <c r="F403" s="178">
        <f>SUM(F404)</f>
        <v>914088</v>
      </c>
      <c r="G403" s="454">
        <f>SUM(G404)</f>
        <v>420252.07999999996</v>
      </c>
      <c r="H403" s="26">
        <f>G403*100/F403</f>
        <v>45.9750133466362</v>
      </c>
      <c r="I403" s="27">
        <f>SUM(I404)</f>
        <v>21490.38</v>
      </c>
    </row>
    <row r="404" spans="1:11" s="129" customFormat="1" ht="38.25">
      <c r="A404" s="108"/>
      <c r="B404" s="121"/>
      <c r="C404" s="30"/>
      <c r="D404" s="29"/>
      <c r="E404" s="31" t="s">
        <v>70</v>
      </c>
      <c r="F404" s="142">
        <f>SUM(F409:F420)</f>
        <v>914088</v>
      </c>
      <c r="G404" s="142">
        <f>SUM(G409:G420)</f>
        <v>420252.07999999996</v>
      </c>
      <c r="H404" s="337">
        <f>G404*100/F404</f>
        <v>45.9750133466362</v>
      </c>
      <c r="I404" s="471">
        <f>SUM(I409:I420)</f>
        <v>21490.38</v>
      </c>
      <c r="K404" s="302" t="s">
        <v>57</v>
      </c>
    </row>
    <row r="405" spans="1:9" s="129" customFormat="1" ht="12.75">
      <c r="A405" s="689"/>
      <c r="B405" s="698"/>
      <c r="C405" s="171"/>
      <c r="D405" s="171"/>
      <c r="E405" s="71" t="s">
        <v>61</v>
      </c>
      <c r="F405" s="365"/>
      <c r="G405" s="109"/>
      <c r="H405" s="128" t="s">
        <v>57</v>
      </c>
      <c r="I405" s="127"/>
    </row>
    <row r="406" spans="1:9" s="129" customFormat="1" ht="12.75">
      <c r="A406" s="15" t="s">
        <v>54</v>
      </c>
      <c r="B406" s="16">
        <v>16</v>
      </c>
      <c r="C406" s="55"/>
      <c r="D406" s="55"/>
      <c r="E406" s="78"/>
      <c r="F406" s="55"/>
      <c r="G406" s="419"/>
      <c r="H406" s="79" t="s">
        <v>57</v>
      </c>
      <c r="I406" s="77"/>
    </row>
    <row r="407" spans="1:9" s="129" customFormat="1" ht="13.5" thickBot="1">
      <c r="A407" s="15"/>
      <c r="B407" s="16"/>
      <c r="C407" s="55"/>
      <c r="D407" s="55"/>
      <c r="E407" s="78"/>
      <c r="F407" s="55"/>
      <c r="G407" s="419"/>
      <c r="H407" s="79"/>
      <c r="I407" s="77"/>
    </row>
    <row r="408" spans="1:11" s="129" customFormat="1" ht="13.5" thickBot="1">
      <c r="A408" s="19" t="s">
        <v>25</v>
      </c>
      <c r="B408" s="20" t="s">
        <v>50</v>
      </c>
      <c r="C408" s="709" t="s">
        <v>35</v>
      </c>
      <c r="D408" s="710"/>
      <c r="E408" s="21" t="s">
        <v>24</v>
      </c>
      <c r="F408" s="20" t="s">
        <v>58</v>
      </c>
      <c r="G408" s="353" t="s">
        <v>59</v>
      </c>
      <c r="H408" s="22" t="s">
        <v>60</v>
      </c>
      <c r="I408" s="190" t="s">
        <v>65</v>
      </c>
      <c r="K408" s="302" t="s">
        <v>57</v>
      </c>
    </row>
    <row r="409" spans="1:9" s="129" customFormat="1" ht="38.25">
      <c r="A409" s="36"/>
      <c r="B409" s="81"/>
      <c r="C409" s="64"/>
      <c r="D409" s="72">
        <v>3020</v>
      </c>
      <c r="E409" s="31" t="s">
        <v>177</v>
      </c>
      <c r="F409" s="104">
        <v>33740</v>
      </c>
      <c r="G409" s="109">
        <v>17333.05</v>
      </c>
      <c r="H409" s="32">
        <f>G409*100/F409</f>
        <v>51.37240663900415</v>
      </c>
      <c r="I409" s="33">
        <v>860.21</v>
      </c>
    </row>
    <row r="410" spans="1:10" s="35" customFormat="1" ht="12.75">
      <c r="A410" s="130"/>
      <c r="B410" s="170"/>
      <c r="C410" s="139"/>
      <c r="D410" s="72">
        <v>4010</v>
      </c>
      <c r="E410" s="31" t="s">
        <v>159</v>
      </c>
      <c r="F410" s="140">
        <v>536843</v>
      </c>
      <c r="G410" s="109">
        <v>244021.98</v>
      </c>
      <c r="H410" s="128">
        <f>G410*100/F410</f>
        <v>45.45499894755078</v>
      </c>
      <c r="I410" s="127">
        <v>11529.87</v>
      </c>
      <c r="J410" s="34"/>
    </row>
    <row r="411" spans="1:10" s="35" customFormat="1" ht="12.75">
      <c r="A411" s="324"/>
      <c r="B411" s="130"/>
      <c r="C411" s="139"/>
      <c r="D411" s="72">
        <v>4040</v>
      </c>
      <c r="E411" s="31" t="s">
        <v>167</v>
      </c>
      <c r="F411" s="144">
        <v>35258</v>
      </c>
      <c r="G411" s="109">
        <v>34876.34</v>
      </c>
      <c r="H411" s="128">
        <f>G411*100/F411</f>
        <v>98.91752226445061</v>
      </c>
      <c r="I411" s="127">
        <v>0</v>
      </c>
      <c r="J411" s="34"/>
    </row>
    <row r="412" spans="1:10" s="35" customFormat="1" ht="12.75">
      <c r="A412" s="130"/>
      <c r="B412" s="170"/>
      <c r="C412" s="139"/>
      <c r="D412" s="72">
        <v>4110</v>
      </c>
      <c r="E412" s="31" t="s">
        <v>160</v>
      </c>
      <c r="F412" s="144">
        <v>93000</v>
      </c>
      <c r="G412" s="109">
        <v>48826.09</v>
      </c>
      <c r="H412" s="128">
        <f aca="true" t="shared" si="14" ref="H412:H422">G412*100/F412</f>
        <v>52.501172043010754</v>
      </c>
      <c r="I412" s="127">
        <v>7555.64</v>
      </c>
      <c r="J412" s="34"/>
    </row>
    <row r="413" spans="1:10" s="35" customFormat="1" ht="12.75">
      <c r="A413" s="130"/>
      <c r="B413" s="170"/>
      <c r="C413" s="139"/>
      <c r="D413" s="72">
        <v>4120</v>
      </c>
      <c r="E413" s="31" t="s">
        <v>347</v>
      </c>
      <c r="F413" s="145">
        <v>20000</v>
      </c>
      <c r="G413" s="109">
        <v>4792.11</v>
      </c>
      <c r="H413" s="146">
        <f t="shared" si="14"/>
        <v>23.960549999999998</v>
      </c>
      <c r="I413" s="127">
        <v>767.3</v>
      </c>
      <c r="J413" s="34"/>
    </row>
    <row r="414" spans="1:9" s="5" customFormat="1" ht="12.75">
      <c r="A414" s="36"/>
      <c r="B414" s="81"/>
      <c r="C414" s="64"/>
      <c r="D414" s="72">
        <v>4210</v>
      </c>
      <c r="E414" s="31" t="s">
        <v>107</v>
      </c>
      <c r="F414" s="47">
        <v>23400</v>
      </c>
      <c r="G414" s="109">
        <v>2769.94</v>
      </c>
      <c r="H414" s="32">
        <f t="shared" si="14"/>
        <v>11.837350427350428</v>
      </c>
      <c r="I414" s="33">
        <v>777.36</v>
      </c>
    </row>
    <row r="415" spans="1:9" s="5" customFormat="1" ht="12.75">
      <c r="A415" s="62"/>
      <c r="B415" s="36"/>
      <c r="C415" s="64"/>
      <c r="D415" s="72">
        <v>4240</v>
      </c>
      <c r="E415" s="31" t="s">
        <v>122</v>
      </c>
      <c r="F415" s="47">
        <v>9000</v>
      </c>
      <c r="G415" s="109">
        <v>296.04</v>
      </c>
      <c r="H415" s="32">
        <f t="shared" si="14"/>
        <v>3.289333333333334</v>
      </c>
      <c r="I415" s="33">
        <v>0</v>
      </c>
    </row>
    <row r="416" spans="1:13" s="129" customFormat="1" ht="12.75">
      <c r="A416" s="36"/>
      <c r="B416" s="81"/>
      <c r="C416" s="69"/>
      <c r="D416" s="72">
        <v>4260</v>
      </c>
      <c r="E416" s="31" t="s">
        <v>111</v>
      </c>
      <c r="F416" s="47">
        <v>400</v>
      </c>
      <c r="G416" s="109">
        <v>0</v>
      </c>
      <c r="H416" s="32">
        <f t="shared" si="14"/>
        <v>0</v>
      </c>
      <c r="I416" s="33">
        <v>0</v>
      </c>
      <c r="K416" s="383">
        <f>SUM(F424:F452)</f>
        <v>9715281</v>
      </c>
      <c r="L416" s="302">
        <f>SUM(G424:G452)</f>
        <v>5485107.6400000015</v>
      </c>
      <c r="M416" s="302">
        <f>SUM(I424:I452)</f>
        <v>284301.72</v>
      </c>
    </row>
    <row r="417" spans="1:9" s="35" customFormat="1" ht="12.75">
      <c r="A417" s="36"/>
      <c r="B417" s="81"/>
      <c r="C417" s="64"/>
      <c r="D417" s="72">
        <v>4280</v>
      </c>
      <c r="E417" s="31" t="s">
        <v>109</v>
      </c>
      <c r="F417" s="47">
        <v>200</v>
      </c>
      <c r="G417" s="109">
        <v>0</v>
      </c>
      <c r="H417" s="32">
        <f t="shared" si="14"/>
        <v>0</v>
      </c>
      <c r="I417" s="33">
        <v>0</v>
      </c>
    </row>
    <row r="418" spans="1:10" s="35" customFormat="1" ht="12.75">
      <c r="A418" s="36"/>
      <c r="B418" s="81"/>
      <c r="C418" s="64"/>
      <c r="D418" s="72">
        <v>4300</v>
      </c>
      <c r="E418" s="31" t="s">
        <v>110</v>
      </c>
      <c r="F418" s="47">
        <v>91033</v>
      </c>
      <c r="G418" s="109">
        <v>36191.19</v>
      </c>
      <c r="H418" s="32">
        <f t="shared" si="14"/>
        <v>39.75612140652291</v>
      </c>
      <c r="I418" s="33">
        <v>0</v>
      </c>
      <c r="J418" s="34"/>
    </row>
    <row r="419" spans="1:10" s="35" customFormat="1" ht="25.5">
      <c r="A419" s="36"/>
      <c r="B419" s="81"/>
      <c r="C419" s="64"/>
      <c r="D419" s="72" t="s">
        <v>328</v>
      </c>
      <c r="E419" s="31" t="s">
        <v>186</v>
      </c>
      <c r="F419" s="47">
        <v>30000</v>
      </c>
      <c r="G419" s="109">
        <v>234.09</v>
      </c>
      <c r="H419" s="32">
        <f t="shared" si="14"/>
        <v>0.7803</v>
      </c>
      <c r="I419" s="33">
        <v>0</v>
      </c>
      <c r="J419" s="34"/>
    </row>
    <row r="420" spans="1:9" s="35" customFormat="1" ht="12.75">
      <c r="A420" s="36"/>
      <c r="B420" s="342"/>
      <c r="C420" s="64"/>
      <c r="D420" s="72">
        <v>4440</v>
      </c>
      <c r="E420" s="31" t="s">
        <v>116</v>
      </c>
      <c r="F420" s="47">
        <v>41214</v>
      </c>
      <c r="G420" s="109">
        <v>30911.25</v>
      </c>
      <c r="H420" s="32">
        <f t="shared" si="14"/>
        <v>75.00181976998107</v>
      </c>
      <c r="I420" s="33">
        <v>0</v>
      </c>
    </row>
    <row r="421" spans="1:9" s="35" customFormat="1" ht="12.75">
      <c r="A421" s="13"/>
      <c r="B421" s="91">
        <v>80104</v>
      </c>
      <c r="C421" s="2"/>
      <c r="D421" s="3"/>
      <c r="E421" s="25" t="s">
        <v>52</v>
      </c>
      <c r="F421" s="84">
        <f>SUM(F422,F453)</f>
        <v>9857281</v>
      </c>
      <c r="G421" s="84">
        <f>SUM(G422,G453)</f>
        <v>5485107.6400000015</v>
      </c>
      <c r="H421" s="336">
        <f t="shared" si="14"/>
        <v>55.645239696423396</v>
      </c>
      <c r="I421" s="485">
        <f>SUM(I422,I453)</f>
        <v>284301.72</v>
      </c>
    </row>
    <row r="422" spans="1:11" s="35" customFormat="1" ht="38.25">
      <c r="A422" s="108"/>
      <c r="B422" s="121"/>
      <c r="C422" s="30"/>
      <c r="D422" s="29"/>
      <c r="E422" s="31" t="s">
        <v>71</v>
      </c>
      <c r="F422" s="126">
        <f>SUM(F424:F442,F443:F452)</f>
        <v>9715281</v>
      </c>
      <c r="G422" s="126">
        <f>SUM(G424:G442,G443:G452)</f>
        <v>5485107.6400000015</v>
      </c>
      <c r="H422" s="128">
        <f t="shared" si="14"/>
        <v>56.45855884147871</v>
      </c>
      <c r="I422" s="127">
        <f>SUM(I424:I442,I443:I452)</f>
        <v>284301.72</v>
      </c>
      <c r="J422" s="34"/>
      <c r="K422" s="312" t="s">
        <v>57</v>
      </c>
    </row>
    <row r="423" spans="1:9" s="129" customFormat="1" ht="12.75">
      <c r="A423" s="324"/>
      <c r="B423" s="301"/>
      <c r="C423" s="171"/>
      <c r="D423" s="171"/>
      <c r="E423" s="71" t="s">
        <v>61</v>
      </c>
      <c r="F423" s="198"/>
      <c r="G423" s="418"/>
      <c r="H423" s="68" t="s">
        <v>57</v>
      </c>
      <c r="I423" s="33"/>
    </row>
    <row r="424" spans="1:9" s="129" customFormat="1" ht="12.75">
      <c r="A424" s="36"/>
      <c r="B424" s="81"/>
      <c r="C424" s="38"/>
      <c r="D424" s="41">
        <v>2540</v>
      </c>
      <c r="E424" s="39" t="s">
        <v>181</v>
      </c>
      <c r="F424" s="87">
        <v>1100000</v>
      </c>
      <c r="G424" s="445">
        <v>621383.49</v>
      </c>
      <c r="H424" s="148">
        <f>G424*100/F424</f>
        <v>56.489408181818185</v>
      </c>
      <c r="I424" s="125">
        <v>0</v>
      </c>
    </row>
    <row r="425" spans="1:11" s="129" customFormat="1" ht="51">
      <c r="A425" s="103"/>
      <c r="B425" s="36"/>
      <c r="C425" s="53"/>
      <c r="D425" s="53"/>
      <c r="E425" s="54" t="s">
        <v>89</v>
      </c>
      <c r="F425" s="52"/>
      <c r="G425" s="446"/>
      <c r="H425" s="68" t="s">
        <v>57</v>
      </c>
      <c r="I425" s="149"/>
      <c r="K425" s="302" t="s">
        <v>57</v>
      </c>
    </row>
    <row r="426" spans="1:9" s="129" customFormat="1" ht="51" hidden="1">
      <c r="A426" s="36"/>
      <c r="B426" s="81"/>
      <c r="C426" s="64"/>
      <c r="D426" s="72">
        <v>2910</v>
      </c>
      <c r="E426" s="541" t="s">
        <v>277</v>
      </c>
      <c r="F426" s="104">
        <v>0</v>
      </c>
      <c r="G426" s="109">
        <v>0</v>
      </c>
      <c r="H426" s="32" t="e">
        <f>G426*100/F426</f>
        <v>#DIV/0!</v>
      </c>
      <c r="I426" s="33">
        <v>0</v>
      </c>
    </row>
    <row r="427" spans="1:9" s="129" customFormat="1" ht="38.25">
      <c r="A427" s="36"/>
      <c r="B427" s="81"/>
      <c r="C427" s="64"/>
      <c r="D427" s="72">
        <v>3020</v>
      </c>
      <c r="E427" s="31" t="s">
        <v>177</v>
      </c>
      <c r="F427" s="104">
        <v>100928</v>
      </c>
      <c r="G427" s="109">
        <v>57180.61</v>
      </c>
      <c r="H427" s="32">
        <f aca="true" t="shared" si="15" ref="H427:H436">G427*100/F427</f>
        <v>56.654852964489535</v>
      </c>
      <c r="I427" s="33">
        <v>1848.58</v>
      </c>
    </row>
    <row r="428" spans="1:9" s="56" customFormat="1" ht="12.75">
      <c r="A428" s="62"/>
      <c r="B428" s="36"/>
      <c r="C428" s="64"/>
      <c r="D428" s="72">
        <v>4010</v>
      </c>
      <c r="E428" s="31" t="s">
        <v>159</v>
      </c>
      <c r="F428" s="137">
        <v>5401881</v>
      </c>
      <c r="G428" s="180">
        <v>2862648.16</v>
      </c>
      <c r="H428" s="128">
        <f t="shared" si="15"/>
        <v>52.993543545294685</v>
      </c>
      <c r="I428" s="141">
        <v>136246.05</v>
      </c>
    </row>
    <row r="429" spans="1:9" s="56" customFormat="1" ht="12.75">
      <c r="A429" s="138"/>
      <c r="B429" s="130"/>
      <c r="C429" s="139"/>
      <c r="D429" s="72">
        <v>4040</v>
      </c>
      <c r="E429" s="31" t="s">
        <v>167</v>
      </c>
      <c r="F429" s="140">
        <v>384341</v>
      </c>
      <c r="G429" s="109">
        <v>374767.94</v>
      </c>
      <c r="H429" s="128">
        <f t="shared" si="15"/>
        <v>97.50922748288629</v>
      </c>
      <c r="I429" s="127">
        <v>0</v>
      </c>
    </row>
    <row r="430" spans="1:10" s="18" customFormat="1" ht="12.75">
      <c r="A430" s="324"/>
      <c r="B430" s="130"/>
      <c r="C430" s="139"/>
      <c r="D430" s="72">
        <v>4110</v>
      </c>
      <c r="E430" s="31" t="s">
        <v>160</v>
      </c>
      <c r="F430" s="140">
        <v>849267</v>
      </c>
      <c r="G430" s="109">
        <v>528634.09</v>
      </c>
      <c r="H430" s="128">
        <f t="shared" si="15"/>
        <v>62.24592383785076</v>
      </c>
      <c r="I430" s="127">
        <v>56782.66</v>
      </c>
      <c r="J430" s="17"/>
    </row>
    <row r="431" spans="1:9" s="129" customFormat="1" ht="12.75">
      <c r="A431" s="324"/>
      <c r="B431" s="130"/>
      <c r="C431" s="139"/>
      <c r="D431" s="72">
        <v>4120</v>
      </c>
      <c r="E431" s="31" t="s">
        <v>347</v>
      </c>
      <c r="F431" s="144">
        <v>92585</v>
      </c>
      <c r="G431" s="109">
        <v>54033.07</v>
      </c>
      <c r="H431" s="128">
        <f t="shared" si="15"/>
        <v>58.36050116109521</v>
      </c>
      <c r="I431" s="127">
        <v>8794.84</v>
      </c>
    </row>
    <row r="432" spans="1:10" s="35" customFormat="1" ht="12.75">
      <c r="A432" s="697"/>
      <c r="B432" s="151"/>
      <c r="C432" s="139"/>
      <c r="D432" s="72">
        <v>4170</v>
      </c>
      <c r="E432" s="31" t="s">
        <v>179</v>
      </c>
      <c r="F432" s="140">
        <v>1660</v>
      </c>
      <c r="G432" s="109">
        <v>1660</v>
      </c>
      <c r="H432" s="128">
        <f t="shared" si="15"/>
        <v>100</v>
      </c>
      <c r="I432" s="109">
        <v>0</v>
      </c>
      <c r="J432" s="34"/>
    </row>
    <row r="433" spans="1:9" s="129" customFormat="1" ht="12.75">
      <c r="A433" s="15" t="s">
        <v>54</v>
      </c>
      <c r="B433" s="16">
        <v>17</v>
      </c>
      <c r="C433" s="55"/>
      <c r="D433" s="55"/>
      <c r="E433" s="78"/>
      <c r="F433" s="55"/>
      <c r="G433" s="419"/>
      <c r="H433" s="79" t="s">
        <v>57</v>
      </c>
      <c r="I433" s="77"/>
    </row>
    <row r="434" spans="1:9" s="129" customFormat="1" ht="13.5" thickBot="1">
      <c r="A434" s="15"/>
      <c r="B434" s="16"/>
      <c r="C434" s="55"/>
      <c r="D434" s="55"/>
      <c r="E434" s="78"/>
      <c r="F434" s="55"/>
      <c r="G434" s="419"/>
      <c r="H434" s="79"/>
      <c r="I434" s="77"/>
    </row>
    <row r="435" spans="1:11" s="129" customFormat="1" ht="13.5" thickBot="1">
      <c r="A435" s="19" t="s">
        <v>25</v>
      </c>
      <c r="B435" s="20" t="s">
        <v>50</v>
      </c>
      <c r="C435" s="709" t="s">
        <v>35</v>
      </c>
      <c r="D435" s="710"/>
      <c r="E435" s="21" t="s">
        <v>24</v>
      </c>
      <c r="F435" s="20" t="s">
        <v>58</v>
      </c>
      <c r="G435" s="353" t="s">
        <v>59</v>
      </c>
      <c r="H435" s="22" t="s">
        <v>60</v>
      </c>
      <c r="I435" s="190" t="s">
        <v>65</v>
      </c>
      <c r="K435" s="302" t="s">
        <v>57</v>
      </c>
    </row>
    <row r="436" spans="1:10" s="35" customFormat="1" ht="12.75">
      <c r="A436" s="36"/>
      <c r="B436" s="81"/>
      <c r="C436" s="64"/>
      <c r="D436" s="72">
        <v>4210</v>
      </c>
      <c r="E436" s="31" t="s">
        <v>107</v>
      </c>
      <c r="F436" s="47">
        <v>179000</v>
      </c>
      <c r="G436" s="109">
        <v>85013.2</v>
      </c>
      <c r="H436" s="32">
        <f t="shared" si="15"/>
        <v>47.49340782122905</v>
      </c>
      <c r="I436" s="33">
        <v>4387.59</v>
      </c>
      <c r="J436" s="34"/>
    </row>
    <row r="437" spans="1:10" s="35" customFormat="1" ht="12.75">
      <c r="A437" s="36"/>
      <c r="B437" s="81"/>
      <c r="C437" s="64"/>
      <c r="D437" s="72">
        <v>4220</v>
      </c>
      <c r="E437" s="31" t="s">
        <v>124</v>
      </c>
      <c r="F437" s="47">
        <v>429984</v>
      </c>
      <c r="G437" s="109">
        <v>260788.4</v>
      </c>
      <c r="H437" s="32">
        <f>G437*100/F437</f>
        <v>60.65072188732604</v>
      </c>
      <c r="I437" s="33">
        <v>41820.72</v>
      </c>
      <c r="J437" s="34"/>
    </row>
    <row r="438" spans="1:9" s="5" customFormat="1" ht="12.75">
      <c r="A438" s="36"/>
      <c r="B438" s="81"/>
      <c r="C438" s="64"/>
      <c r="D438" s="72">
        <v>4240</v>
      </c>
      <c r="E438" s="31" t="s">
        <v>122</v>
      </c>
      <c r="F438" s="47">
        <v>54167</v>
      </c>
      <c r="G438" s="109">
        <v>14954.87</v>
      </c>
      <c r="H438" s="32">
        <f aca="true" t="shared" si="16" ref="H438:H452">G438*100/F438</f>
        <v>27.608820868794652</v>
      </c>
      <c r="I438" s="33">
        <v>160.75</v>
      </c>
    </row>
    <row r="439" spans="1:10" s="35" customFormat="1" ht="12.75">
      <c r="A439" s="62"/>
      <c r="B439" s="36"/>
      <c r="C439" s="64"/>
      <c r="D439" s="72">
        <v>4260</v>
      </c>
      <c r="E439" s="31" t="s">
        <v>111</v>
      </c>
      <c r="F439" s="47">
        <v>310940</v>
      </c>
      <c r="G439" s="109">
        <v>189946.21</v>
      </c>
      <c r="H439" s="32">
        <f t="shared" si="16"/>
        <v>61.08773718402264</v>
      </c>
      <c r="I439" s="33">
        <v>29711.65</v>
      </c>
      <c r="J439" s="34"/>
    </row>
    <row r="440" spans="1:10" s="35" customFormat="1" ht="12.75">
      <c r="A440" s="62"/>
      <c r="B440" s="36"/>
      <c r="C440" s="64"/>
      <c r="D440" s="72">
        <v>4270</v>
      </c>
      <c r="E440" s="31" t="s">
        <v>108</v>
      </c>
      <c r="F440" s="47">
        <v>42800</v>
      </c>
      <c r="G440" s="109">
        <v>15280.51</v>
      </c>
      <c r="H440" s="32">
        <f t="shared" si="16"/>
        <v>35.7021261682243</v>
      </c>
      <c r="I440" s="33">
        <v>1309.43</v>
      </c>
      <c r="J440" s="34"/>
    </row>
    <row r="441" spans="1:10" s="35" customFormat="1" ht="12.75">
      <c r="A441" s="36"/>
      <c r="B441" s="36"/>
      <c r="C441" s="64"/>
      <c r="D441" s="72">
        <v>4280</v>
      </c>
      <c r="E441" s="31" t="s">
        <v>109</v>
      </c>
      <c r="F441" s="47">
        <v>14542</v>
      </c>
      <c r="G441" s="109">
        <v>886</v>
      </c>
      <c r="H441" s="32">
        <f t="shared" si="16"/>
        <v>6.092697015541191</v>
      </c>
      <c r="I441" s="33">
        <v>0</v>
      </c>
      <c r="J441" s="34"/>
    </row>
    <row r="442" spans="1:10" s="35" customFormat="1" ht="12.75">
      <c r="A442" s="36"/>
      <c r="B442" s="81"/>
      <c r="C442" s="64"/>
      <c r="D442" s="72">
        <v>4300</v>
      </c>
      <c r="E442" s="31" t="s">
        <v>110</v>
      </c>
      <c r="F442" s="47">
        <v>85293</v>
      </c>
      <c r="G442" s="109">
        <v>40549.26</v>
      </c>
      <c r="H442" s="32">
        <f t="shared" si="16"/>
        <v>47.54113467693715</v>
      </c>
      <c r="I442" s="33">
        <v>3219.7</v>
      </c>
      <c r="J442" s="34"/>
    </row>
    <row r="443" spans="1:10" s="35" customFormat="1" ht="25.5">
      <c r="A443" s="36"/>
      <c r="B443" s="81"/>
      <c r="C443" s="64"/>
      <c r="D443" s="72" t="s">
        <v>328</v>
      </c>
      <c r="E443" s="31" t="s">
        <v>186</v>
      </c>
      <c r="F443" s="47">
        <v>200000</v>
      </c>
      <c r="G443" s="109">
        <v>64770.36</v>
      </c>
      <c r="H443" s="32">
        <f t="shared" si="16"/>
        <v>32.38518</v>
      </c>
      <c r="I443" s="33">
        <v>0</v>
      </c>
      <c r="J443" s="34"/>
    </row>
    <row r="444" spans="1:10" s="35" customFormat="1" ht="12.75">
      <c r="A444" s="36"/>
      <c r="B444" s="81"/>
      <c r="C444" s="64"/>
      <c r="D444" s="72">
        <v>4360</v>
      </c>
      <c r="E444" s="31" t="s">
        <v>148</v>
      </c>
      <c r="F444" s="47">
        <v>12960</v>
      </c>
      <c r="G444" s="109">
        <v>6344.94</v>
      </c>
      <c r="H444" s="32">
        <f>G444*100/F444</f>
        <v>48.95787037037037</v>
      </c>
      <c r="I444" s="33">
        <v>19.75</v>
      </c>
      <c r="J444" s="34"/>
    </row>
    <row r="445" spans="1:10" s="35" customFormat="1" ht="25.5">
      <c r="A445" s="36"/>
      <c r="B445" s="81"/>
      <c r="C445" s="64"/>
      <c r="D445" s="72">
        <v>4400</v>
      </c>
      <c r="E445" s="31" t="s">
        <v>112</v>
      </c>
      <c r="F445" s="47">
        <v>47700</v>
      </c>
      <c r="G445" s="109">
        <v>23835.66</v>
      </c>
      <c r="H445" s="32">
        <f t="shared" si="16"/>
        <v>49.96993710691824</v>
      </c>
      <c r="I445" s="33">
        <v>0</v>
      </c>
      <c r="J445" s="34"/>
    </row>
    <row r="446" spans="1:10" s="35" customFormat="1" ht="12.75">
      <c r="A446" s="36"/>
      <c r="B446" s="81"/>
      <c r="C446" s="64"/>
      <c r="D446" s="72">
        <v>4410</v>
      </c>
      <c r="E446" s="31" t="s">
        <v>113</v>
      </c>
      <c r="F446" s="47">
        <v>2300</v>
      </c>
      <c r="G446" s="109">
        <v>953.04</v>
      </c>
      <c r="H446" s="32">
        <f t="shared" si="16"/>
        <v>41.436521739130434</v>
      </c>
      <c r="I446" s="33">
        <v>0</v>
      </c>
      <c r="J446" s="34"/>
    </row>
    <row r="447" spans="1:9" s="35" customFormat="1" ht="12.75">
      <c r="A447" s="36"/>
      <c r="B447" s="81"/>
      <c r="C447" s="64"/>
      <c r="D447" s="72">
        <v>4430</v>
      </c>
      <c r="E447" s="31" t="s">
        <v>115</v>
      </c>
      <c r="F447" s="47">
        <v>6483</v>
      </c>
      <c r="G447" s="109">
        <v>6459.51</v>
      </c>
      <c r="H447" s="32">
        <f t="shared" si="16"/>
        <v>99.6376677464137</v>
      </c>
      <c r="I447" s="33">
        <v>0</v>
      </c>
    </row>
    <row r="448" spans="1:10" s="35" customFormat="1" ht="12.75">
      <c r="A448" s="36"/>
      <c r="B448" s="81"/>
      <c r="C448" s="64"/>
      <c r="D448" s="72">
        <v>4440</v>
      </c>
      <c r="E448" s="31" t="s">
        <v>116</v>
      </c>
      <c r="F448" s="47">
        <v>360140</v>
      </c>
      <c r="G448" s="109">
        <v>270113</v>
      </c>
      <c r="H448" s="32">
        <f t="shared" si="16"/>
        <v>75.00222135836064</v>
      </c>
      <c r="I448" s="33">
        <v>0</v>
      </c>
      <c r="J448" s="56" t="s">
        <v>57</v>
      </c>
    </row>
    <row r="449" spans="1:10" s="18" customFormat="1" ht="25.5">
      <c r="A449" s="62"/>
      <c r="B449" s="36"/>
      <c r="C449" s="64"/>
      <c r="D449" s="72">
        <v>4520</v>
      </c>
      <c r="E449" s="31" t="s">
        <v>118</v>
      </c>
      <c r="F449" s="47">
        <v>14520</v>
      </c>
      <c r="G449" s="109">
        <v>4497</v>
      </c>
      <c r="H449" s="32">
        <f>G449*100/F449</f>
        <v>30.97107438016529</v>
      </c>
      <c r="I449" s="33">
        <v>0</v>
      </c>
      <c r="J449" s="17"/>
    </row>
    <row r="450" spans="1:10" s="18" customFormat="1" ht="51" hidden="1">
      <c r="A450" s="28" t="s">
        <v>57</v>
      </c>
      <c r="B450" s="81"/>
      <c r="C450" s="64"/>
      <c r="D450" s="72">
        <v>4560</v>
      </c>
      <c r="E450" s="31" t="s">
        <v>278</v>
      </c>
      <c r="F450" s="47">
        <v>0</v>
      </c>
      <c r="G450" s="109">
        <v>0</v>
      </c>
      <c r="H450" s="32" t="e">
        <f t="shared" si="16"/>
        <v>#DIV/0!</v>
      </c>
      <c r="I450" s="33">
        <v>0</v>
      </c>
      <c r="J450" s="17"/>
    </row>
    <row r="451" spans="1:9" s="35" customFormat="1" ht="25.5">
      <c r="A451" s="62"/>
      <c r="B451" s="36"/>
      <c r="C451" s="64"/>
      <c r="D451" s="72">
        <v>4700</v>
      </c>
      <c r="E451" s="31" t="s">
        <v>133</v>
      </c>
      <c r="F451" s="47">
        <v>4420</v>
      </c>
      <c r="G451" s="109">
        <v>220</v>
      </c>
      <c r="H451" s="32">
        <f>G451*100/F451</f>
        <v>4.97737556561086</v>
      </c>
      <c r="I451" s="33">
        <v>0</v>
      </c>
    </row>
    <row r="452" spans="1:9" s="35" customFormat="1" ht="12.75">
      <c r="A452" s="36"/>
      <c r="B452" s="342"/>
      <c r="C452" s="64"/>
      <c r="D452" s="72">
        <v>4710</v>
      </c>
      <c r="E452" s="31" t="s">
        <v>316</v>
      </c>
      <c r="F452" s="47">
        <v>19370</v>
      </c>
      <c r="G452" s="109">
        <v>188.32</v>
      </c>
      <c r="H452" s="32">
        <f t="shared" si="16"/>
        <v>0.9722250903458958</v>
      </c>
      <c r="I452" s="33">
        <v>0</v>
      </c>
    </row>
    <row r="453" spans="1:9" s="5" customFormat="1" ht="12.75">
      <c r="A453" s="130"/>
      <c r="B453" s="170"/>
      <c r="C453" s="139"/>
      <c r="D453" s="139"/>
      <c r="E453" s="31" t="s">
        <v>10</v>
      </c>
      <c r="F453" s="47">
        <f>SUM(F455)</f>
        <v>142000</v>
      </c>
      <c r="G453" s="47">
        <f>SUM(G455)</f>
        <v>0</v>
      </c>
      <c r="H453" s="32">
        <f>G453*100/F453</f>
        <v>0</v>
      </c>
      <c r="I453" s="279">
        <f>SUM(I455)</f>
        <v>0</v>
      </c>
    </row>
    <row r="454" spans="1:11" s="129" customFormat="1" ht="12.75">
      <c r="A454" s="36"/>
      <c r="B454" s="60" t="s">
        <v>57</v>
      </c>
      <c r="C454" s="69"/>
      <c r="D454" s="69"/>
      <c r="E454" s="71" t="s">
        <v>61</v>
      </c>
      <c r="F454" s="198"/>
      <c r="G454" s="109"/>
      <c r="H454" s="32" t="s">
        <v>57</v>
      </c>
      <c r="I454" s="33"/>
      <c r="K454" s="382" t="e">
        <f>SUM(#REF!)</f>
        <v>#REF!</v>
      </c>
    </row>
    <row r="455" spans="1:9" s="129" customFormat="1" ht="12.75">
      <c r="A455" s="207"/>
      <c r="B455" s="207"/>
      <c r="C455" s="477"/>
      <c r="D455" s="478">
        <v>6050</v>
      </c>
      <c r="E455" s="374" t="s">
        <v>163</v>
      </c>
      <c r="F455" s="530">
        <v>142000</v>
      </c>
      <c r="G455" s="109">
        <f>SUM(G457:G458,G459:G460)</f>
        <v>0</v>
      </c>
      <c r="H455" s="96">
        <f>G455*100/F455</f>
        <v>0</v>
      </c>
      <c r="I455" s="67">
        <f>SUM(I457:I458,I459:I460)</f>
        <v>0</v>
      </c>
    </row>
    <row r="456" spans="1:11" s="129" customFormat="1" ht="12.75">
      <c r="A456" s="36"/>
      <c r="B456" s="62"/>
      <c r="C456" s="165"/>
      <c r="D456" s="341"/>
      <c r="E456" s="532" t="s">
        <v>61</v>
      </c>
      <c r="F456" s="198"/>
      <c r="G456" s="180"/>
      <c r="H456" s="32" t="s">
        <v>57</v>
      </c>
      <c r="I456" s="33"/>
      <c r="K456" s="382">
        <f>SUM(F464:F467)</f>
        <v>36000</v>
      </c>
    </row>
    <row r="457" spans="1:11" s="35" customFormat="1" ht="38.25">
      <c r="A457" s="207"/>
      <c r="B457" s="296"/>
      <c r="C457" s="296"/>
      <c r="D457" s="320"/>
      <c r="E457" s="476" t="s">
        <v>329</v>
      </c>
      <c r="F457" s="344"/>
      <c r="G457" s="45">
        <v>0</v>
      </c>
      <c r="H457" s="352"/>
      <c r="I457" s="212">
        <v>0</v>
      </c>
      <c r="J457" s="34"/>
      <c r="K457" s="312" t="s">
        <v>57</v>
      </c>
    </row>
    <row r="458" spans="1:11" s="35" customFormat="1" ht="25.5">
      <c r="A458" s="207"/>
      <c r="B458" s="207"/>
      <c r="C458" s="297"/>
      <c r="D458" s="320"/>
      <c r="E458" s="476" t="s">
        <v>330</v>
      </c>
      <c r="F458" s="344"/>
      <c r="G458" s="45">
        <v>0</v>
      </c>
      <c r="H458" s="352"/>
      <c r="I458" s="212">
        <v>0</v>
      </c>
      <c r="J458" s="34"/>
      <c r="K458" s="312" t="s">
        <v>57</v>
      </c>
    </row>
    <row r="459" spans="1:11" s="35" customFormat="1" ht="25.5">
      <c r="A459" s="207"/>
      <c r="B459" s="207"/>
      <c r="C459" s="297"/>
      <c r="D459" s="320"/>
      <c r="E459" s="476" t="s">
        <v>331</v>
      </c>
      <c r="F459" s="344"/>
      <c r="G459" s="45">
        <v>0</v>
      </c>
      <c r="H459" s="352"/>
      <c r="I459" s="212">
        <v>0</v>
      </c>
      <c r="J459" s="34"/>
      <c r="K459" s="312" t="s">
        <v>57</v>
      </c>
    </row>
    <row r="460" spans="1:11" s="35" customFormat="1" ht="25.5">
      <c r="A460" s="290"/>
      <c r="B460" s="475"/>
      <c r="C460" s="475"/>
      <c r="D460" s="348"/>
      <c r="E460" s="476" t="s">
        <v>332</v>
      </c>
      <c r="F460" s="344"/>
      <c r="G460" s="45">
        <v>0</v>
      </c>
      <c r="H460" s="352"/>
      <c r="I460" s="212">
        <v>0</v>
      </c>
      <c r="J460" s="34"/>
      <c r="K460" s="312" t="s">
        <v>57</v>
      </c>
    </row>
    <row r="461" spans="1:10" s="35" customFormat="1" ht="12.75">
      <c r="A461" s="15" t="s">
        <v>54</v>
      </c>
      <c r="B461" s="16">
        <v>18</v>
      </c>
      <c r="C461" s="55"/>
      <c r="D461" s="55"/>
      <c r="E461" s="78"/>
      <c r="F461" s="55"/>
      <c r="G461" s="419" t="s">
        <v>57</v>
      </c>
      <c r="H461" s="79" t="s">
        <v>57</v>
      </c>
      <c r="I461" s="77"/>
      <c r="J461" s="34"/>
    </row>
    <row r="462" spans="1:10" s="35" customFormat="1" ht="13.5" thickBot="1">
      <c r="A462" s="15"/>
      <c r="B462" s="16"/>
      <c r="C462" s="55"/>
      <c r="D462" s="55"/>
      <c r="E462" s="78"/>
      <c r="F462" s="55"/>
      <c r="G462" s="419" t="s">
        <v>57</v>
      </c>
      <c r="H462" s="79"/>
      <c r="I462" s="77"/>
      <c r="J462" s="34"/>
    </row>
    <row r="463" spans="1:9" s="5" customFormat="1" ht="13.5" thickBot="1">
      <c r="A463" s="19" t="s">
        <v>25</v>
      </c>
      <c r="B463" s="20" t="s">
        <v>50</v>
      </c>
      <c r="C463" s="709" t="s">
        <v>35</v>
      </c>
      <c r="D463" s="710"/>
      <c r="E463" s="21" t="s">
        <v>24</v>
      </c>
      <c r="F463" s="20" t="s">
        <v>58</v>
      </c>
      <c r="G463" s="353" t="s">
        <v>59</v>
      </c>
      <c r="H463" s="22" t="s">
        <v>60</v>
      </c>
      <c r="I463" s="190" t="s">
        <v>65</v>
      </c>
    </row>
    <row r="464" spans="1:9" s="35" customFormat="1" ht="12.75">
      <c r="A464" s="13"/>
      <c r="B464" s="91">
        <v>80106</v>
      </c>
      <c r="C464" s="8"/>
      <c r="D464" s="9"/>
      <c r="E464" s="25" t="s">
        <v>149</v>
      </c>
      <c r="F464" s="84">
        <f>SUM(F465)</f>
        <v>12000</v>
      </c>
      <c r="G464" s="84">
        <f>SUM(G465)</f>
        <v>0</v>
      </c>
      <c r="H464" s="26">
        <f>G464*100/F464</f>
        <v>0</v>
      </c>
      <c r="I464" s="58">
        <f>SUM(I465)</f>
        <v>0</v>
      </c>
    </row>
    <row r="465" spans="1:11" s="35" customFormat="1" ht="12.75">
      <c r="A465" s="28"/>
      <c r="B465" s="80"/>
      <c r="C465" s="30"/>
      <c r="D465" s="29"/>
      <c r="E465" s="31" t="s">
        <v>151</v>
      </c>
      <c r="F465" s="126">
        <f>SUM(F467)</f>
        <v>12000</v>
      </c>
      <c r="G465" s="126">
        <f>SUM(G467)</f>
        <v>0</v>
      </c>
      <c r="H465" s="128">
        <f>G465*100/F465</f>
        <v>0</v>
      </c>
      <c r="I465" s="127">
        <f>SUM(I467)</f>
        <v>0</v>
      </c>
      <c r="J465" s="34"/>
      <c r="K465" s="312" t="s">
        <v>57</v>
      </c>
    </row>
    <row r="466" spans="1:9" s="129" customFormat="1" ht="12.75">
      <c r="A466" s="130"/>
      <c r="B466" s="407"/>
      <c r="C466" s="171"/>
      <c r="D466" s="171"/>
      <c r="E466" s="71" t="s">
        <v>61</v>
      </c>
      <c r="F466" s="198"/>
      <c r="G466" s="418"/>
      <c r="H466" s="68" t="s">
        <v>57</v>
      </c>
      <c r="I466" s="33"/>
    </row>
    <row r="467" spans="1:9" s="129" customFormat="1" ht="25.5">
      <c r="A467" s="36"/>
      <c r="B467" s="75"/>
      <c r="C467" s="38"/>
      <c r="D467" s="41" t="s">
        <v>328</v>
      </c>
      <c r="E467" s="39" t="s">
        <v>186</v>
      </c>
      <c r="F467" s="675">
        <v>12000</v>
      </c>
      <c r="G467" s="463">
        <v>0</v>
      </c>
      <c r="H467" s="65">
        <f>G467*100/F467</f>
        <v>0</v>
      </c>
      <c r="I467" s="125">
        <v>0</v>
      </c>
    </row>
    <row r="468" spans="1:9" s="129" customFormat="1" ht="12.75">
      <c r="A468" s="13"/>
      <c r="B468" s="91">
        <v>80113</v>
      </c>
      <c r="C468" s="2"/>
      <c r="D468" s="3"/>
      <c r="E468" s="25" t="s">
        <v>43</v>
      </c>
      <c r="F468" s="178">
        <f>SUM(F469)</f>
        <v>650000</v>
      </c>
      <c r="G468" s="178">
        <f>SUM(G469)</f>
        <v>156853.91</v>
      </c>
      <c r="H468" s="336">
        <f>G468*100/F468</f>
        <v>24.13137076923077</v>
      </c>
      <c r="I468" s="533">
        <f>SUM(I469)</f>
        <v>7491.77</v>
      </c>
    </row>
    <row r="469" spans="1:9" s="129" customFormat="1" ht="12.75">
      <c r="A469" s="108"/>
      <c r="B469" s="121"/>
      <c r="C469" s="30"/>
      <c r="D469" s="29"/>
      <c r="E469" s="31" t="s">
        <v>55</v>
      </c>
      <c r="F469" s="90">
        <f>SUM(F471:F479)</f>
        <v>650000</v>
      </c>
      <c r="G469" s="90">
        <f>SUM(G471:G479)</f>
        <v>156853.91</v>
      </c>
      <c r="H469" s="32">
        <f>G469*100/F469</f>
        <v>24.13137076923077</v>
      </c>
      <c r="I469" s="33">
        <f>SUM(I471:I479)</f>
        <v>7491.77</v>
      </c>
    </row>
    <row r="470" spans="1:9" s="129" customFormat="1" ht="12.75">
      <c r="A470" s="138"/>
      <c r="B470" s="301"/>
      <c r="C470" s="131"/>
      <c r="D470" s="131"/>
      <c r="E470" s="39" t="s">
        <v>61</v>
      </c>
      <c r="F470" s="143"/>
      <c r="G470" s="154"/>
      <c r="H470" s="128" t="s">
        <v>57</v>
      </c>
      <c r="I470" s="127"/>
    </row>
    <row r="471" spans="1:10" s="35" customFormat="1" ht="12.75">
      <c r="A471" s="138"/>
      <c r="B471" s="130"/>
      <c r="C471" s="139"/>
      <c r="D471" s="72">
        <v>4010</v>
      </c>
      <c r="E471" s="31" t="s">
        <v>159</v>
      </c>
      <c r="F471" s="137">
        <v>30000</v>
      </c>
      <c r="G471" s="109">
        <v>19479.33</v>
      </c>
      <c r="H471" s="128">
        <f aca="true" t="shared" si="17" ref="H471:H481">G471*100/F471</f>
        <v>64.9311</v>
      </c>
      <c r="I471" s="127">
        <v>554.02</v>
      </c>
      <c r="J471" s="34"/>
    </row>
    <row r="472" spans="1:10" s="35" customFormat="1" ht="12.75">
      <c r="A472" s="130"/>
      <c r="B472" s="170"/>
      <c r="C472" s="139"/>
      <c r="D472" s="72">
        <v>4110</v>
      </c>
      <c r="E472" s="31" t="s">
        <v>160</v>
      </c>
      <c r="F472" s="140">
        <v>9000</v>
      </c>
      <c r="G472" s="109">
        <v>1725.65</v>
      </c>
      <c r="H472" s="128">
        <f>G472*100/F472</f>
        <v>19.17388888888889</v>
      </c>
      <c r="I472" s="127">
        <v>245.53</v>
      </c>
      <c r="J472" s="34"/>
    </row>
    <row r="473" spans="1:9" s="56" customFormat="1" ht="12.75">
      <c r="A473" s="130"/>
      <c r="B473" s="170"/>
      <c r="C473" s="139"/>
      <c r="D473" s="72">
        <v>4120</v>
      </c>
      <c r="E473" s="31" t="s">
        <v>347</v>
      </c>
      <c r="F473" s="144">
        <v>1500</v>
      </c>
      <c r="G473" s="109">
        <v>0</v>
      </c>
      <c r="H473" s="128">
        <f>G473*100/F473</f>
        <v>0</v>
      </c>
      <c r="I473" s="127">
        <v>0</v>
      </c>
    </row>
    <row r="474" spans="1:9" s="56" customFormat="1" ht="25.5">
      <c r="A474" s="130"/>
      <c r="B474" s="170"/>
      <c r="C474" s="139"/>
      <c r="D474" s="72">
        <v>4170</v>
      </c>
      <c r="E474" s="31" t="s">
        <v>164</v>
      </c>
      <c r="F474" s="144">
        <v>10000</v>
      </c>
      <c r="G474" s="109">
        <v>0</v>
      </c>
      <c r="H474" s="128">
        <f t="shared" si="17"/>
        <v>0</v>
      </c>
      <c r="I474" s="127">
        <v>0</v>
      </c>
    </row>
    <row r="475" spans="1:10" s="18" customFormat="1" ht="12.75">
      <c r="A475" s="62"/>
      <c r="B475" s="36"/>
      <c r="C475" s="64"/>
      <c r="D475" s="72">
        <v>4210</v>
      </c>
      <c r="E475" s="31" t="s">
        <v>107</v>
      </c>
      <c r="F475" s="47">
        <v>40000</v>
      </c>
      <c r="G475" s="109">
        <v>7253.7</v>
      </c>
      <c r="H475" s="128">
        <f t="shared" si="17"/>
        <v>18.13425</v>
      </c>
      <c r="I475" s="33">
        <v>0</v>
      </c>
      <c r="J475" s="17"/>
    </row>
    <row r="476" spans="1:10" s="35" customFormat="1" ht="12.75">
      <c r="A476" s="62"/>
      <c r="B476" s="36"/>
      <c r="C476" s="64"/>
      <c r="D476" s="72">
        <v>4270</v>
      </c>
      <c r="E476" s="31" t="s">
        <v>108</v>
      </c>
      <c r="F476" s="47">
        <v>20000</v>
      </c>
      <c r="G476" s="109">
        <v>639.6</v>
      </c>
      <c r="H476" s="128">
        <f t="shared" si="17"/>
        <v>3.198</v>
      </c>
      <c r="I476" s="33">
        <v>0</v>
      </c>
      <c r="J476" s="34"/>
    </row>
    <row r="477" spans="1:10" s="35" customFormat="1" ht="12.75">
      <c r="A477" s="62"/>
      <c r="B477" s="36"/>
      <c r="C477" s="64"/>
      <c r="D477" s="72">
        <v>4280</v>
      </c>
      <c r="E477" s="31" t="s">
        <v>109</v>
      </c>
      <c r="F477" s="47">
        <v>500</v>
      </c>
      <c r="G477" s="109">
        <v>0</v>
      </c>
      <c r="H477" s="32">
        <f t="shared" si="17"/>
        <v>0</v>
      </c>
      <c r="I477" s="33">
        <v>0</v>
      </c>
      <c r="J477" s="34"/>
    </row>
    <row r="478" spans="1:9" s="35" customFormat="1" ht="12.75">
      <c r="A478" s="62"/>
      <c r="B478" s="36"/>
      <c r="C478" s="64"/>
      <c r="D478" s="72">
        <v>4300</v>
      </c>
      <c r="E478" s="31" t="s">
        <v>110</v>
      </c>
      <c r="F478" s="47">
        <v>537500</v>
      </c>
      <c r="G478" s="109">
        <v>127755.63</v>
      </c>
      <c r="H478" s="128">
        <f t="shared" si="17"/>
        <v>23.76848930232558</v>
      </c>
      <c r="I478" s="33">
        <v>6692.22</v>
      </c>
    </row>
    <row r="479" spans="1:9" s="135" customFormat="1" ht="25.5">
      <c r="A479" s="62"/>
      <c r="B479" s="75"/>
      <c r="C479" s="64"/>
      <c r="D479" s="72">
        <v>4400</v>
      </c>
      <c r="E479" s="31" t="s">
        <v>112</v>
      </c>
      <c r="F479" s="47">
        <v>1500</v>
      </c>
      <c r="G479" s="109">
        <v>0</v>
      </c>
      <c r="H479" s="128">
        <f t="shared" si="17"/>
        <v>0</v>
      </c>
      <c r="I479" s="33">
        <v>0</v>
      </c>
    </row>
    <row r="480" spans="1:10" s="35" customFormat="1" ht="12.75">
      <c r="A480" s="1"/>
      <c r="B480" s="288">
        <v>80146</v>
      </c>
      <c r="C480" s="2"/>
      <c r="D480" s="3"/>
      <c r="E480" s="25" t="s">
        <v>33</v>
      </c>
      <c r="F480" s="187">
        <f>SUM(F481)</f>
        <v>143442</v>
      </c>
      <c r="G480" s="449">
        <f>SUM(G481)</f>
        <v>45778.350000000006</v>
      </c>
      <c r="H480" s="26">
        <f t="shared" si="17"/>
        <v>31.914188313046395</v>
      </c>
      <c r="I480" s="27">
        <f>SUM(I481)</f>
        <v>0</v>
      </c>
      <c r="J480" s="34"/>
    </row>
    <row r="481" spans="1:10" s="35" customFormat="1" ht="12.75">
      <c r="A481" s="108"/>
      <c r="B481" s="121"/>
      <c r="C481" s="30"/>
      <c r="D481" s="29"/>
      <c r="E481" s="31" t="s">
        <v>55</v>
      </c>
      <c r="F481" s="61">
        <f>SUM(F483:F488)</f>
        <v>143442</v>
      </c>
      <c r="G481" s="447">
        <f>SUM(G483:G488)</f>
        <v>45778.350000000006</v>
      </c>
      <c r="H481" s="337">
        <f t="shared" si="17"/>
        <v>31.914188313046395</v>
      </c>
      <c r="I481" s="109">
        <f>SUM(I483:I488)</f>
        <v>0</v>
      </c>
      <c r="J481" s="34"/>
    </row>
    <row r="482" spans="1:10" s="35" customFormat="1" ht="12.75">
      <c r="A482" s="103"/>
      <c r="B482" s="63"/>
      <c r="C482" s="38"/>
      <c r="D482" s="38"/>
      <c r="E482" s="39" t="s">
        <v>61</v>
      </c>
      <c r="F482" s="132"/>
      <c r="G482" s="154"/>
      <c r="H482" s="152" t="s">
        <v>57</v>
      </c>
      <c r="I482" s="153"/>
      <c r="J482" s="34"/>
    </row>
    <row r="483" spans="1:10" s="35" customFormat="1" ht="25.5">
      <c r="A483" s="323"/>
      <c r="B483" s="206"/>
      <c r="C483" s="136"/>
      <c r="D483" s="72">
        <v>4170</v>
      </c>
      <c r="E483" s="31" t="s">
        <v>164</v>
      </c>
      <c r="F483" s="144">
        <v>10000</v>
      </c>
      <c r="G483" s="109">
        <v>0</v>
      </c>
      <c r="H483" s="146">
        <f aca="true" t="shared" si="18" ref="H483:H493">G483*100/F483</f>
        <v>0</v>
      </c>
      <c r="I483" s="127">
        <v>0</v>
      </c>
      <c r="J483" s="34"/>
    </row>
    <row r="484" spans="1:10" s="35" customFormat="1" ht="12.75">
      <c r="A484" s="62"/>
      <c r="B484" s="36"/>
      <c r="C484" s="64"/>
      <c r="D484" s="72">
        <v>4210</v>
      </c>
      <c r="E484" s="31" t="s">
        <v>107</v>
      </c>
      <c r="F484" s="47">
        <v>15110</v>
      </c>
      <c r="G484" s="109">
        <v>2830.79</v>
      </c>
      <c r="H484" s="32">
        <f t="shared" si="18"/>
        <v>18.73454665784249</v>
      </c>
      <c r="I484" s="33">
        <v>0</v>
      </c>
      <c r="J484" s="34"/>
    </row>
    <row r="485" spans="1:10" s="35" customFormat="1" ht="12.75">
      <c r="A485" s="36"/>
      <c r="B485" s="81"/>
      <c r="C485" s="64"/>
      <c r="D485" s="72">
        <v>4220</v>
      </c>
      <c r="E485" s="31" t="s">
        <v>124</v>
      </c>
      <c r="F485" s="47">
        <v>500</v>
      </c>
      <c r="G485" s="109">
        <v>0</v>
      </c>
      <c r="H485" s="32">
        <f t="shared" si="18"/>
        <v>0</v>
      </c>
      <c r="I485" s="33">
        <v>0</v>
      </c>
      <c r="J485" s="34"/>
    </row>
    <row r="486" spans="1:9" s="5" customFormat="1" ht="12.75">
      <c r="A486" s="36"/>
      <c r="B486" s="81"/>
      <c r="C486" s="64"/>
      <c r="D486" s="72">
        <v>4300</v>
      </c>
      <c r="E486" s="31" t="s">
        <v>110</v>
      </c>
      <c r="F486" s="47">
        <v>47684</v>
      </c>
      <c r="G486" s="109">
        <v>19666.79</v>
      </c>
      <c r="H486" s="32">
        <f>G486*100/F486</f>
        <v>41.24400218102508</v>
      </c>
      <c r="I486" s="33">
        <v>0</v>
      </c>
    </row>
    <row r="487" spans="1:9" s="35" customFormat="1" ht="12.75">
      <c r="A487" s="36"/>
      <c r="B487" s="81"/>
      <c r="C487" s="64"/>
      <c r="D487" s="72">
        <v>4410</v>
      </c>
      <c r="E487" s="31" t="s">
        <v>113</v>
      </c>
      <c r="F487" s="47">
        <v>9330</v>
      </c>
      <c r="G487" s="109">
        <v>145.39</v>
      </c>
      <c r="H487" s="32">
        <f t="shared" si="18"/>
        <v>1.558306538049303</v>
      </c>
      <c r="I487" s="33">
        <v>0</v>
      </c>
    </row>
    <row r="488" spans="1:9" s="129" customFormat="1" ht="25.5">
      <c r="A488" s="75"/>
      <c r="B488" s="342"/>
      <c r="C488" s="64"/>
      <c r="D488" s="72">
        <v>4700</v>
      </c>
      <c r="E488" s="31" t="s">
        <v>133</v>
      </c>
      <c r="F488" s="47">
        <v>60818</v>
      </c>
      <c r="G488" s="109">
        <v>23135.38</v>
      </c>
      <c r="H488" s="32">
        <f t="shared" si="18"/>
        <v>38.040349896412245</v>
      </c>
      <c r="I488" s="33">
        <v>0</v>
      </c>
    </row>
    <row r="489" spans="1:9" s="44" customFormat="1" ht="12.75">
      <c r="A489" s="15" t="s">
        <v>54</v>
      </c>
      <c r="B489" s="16">
        <v>19</v>
      </c>
      <c r="C489" s="55"/>
      <c r="D489" s="55"/>
      <c r="E489" s="78"/>
      <c r="F489" s="55"/>
      <c r="G489" s="419"/>
      <c r="H489" s="79" t="s">
        <v>57</v>
      </c>
      <c r="I489" s="77"/>
    </row>
    <row r="490" spans="1:9" s="44" customFormat="1" ht="13.5" thickBot="1">
      <c r="A490" s="15"/>
      <c r="B490" s="16"/>
      <c r="C490" s="55"/>
      <c r="D490" s="55"/>
      <c r="E490" s="78"/>
      <c r="F490" s="55"/>
      <c r="G490" s="419"/>
      <c r="H490" s="79"/>
      <c r="I490" s="77"/>
    </row>
    <row r="491" spans="1:9" s="44" customFormat="1" ht="13.5" thickBot="1">
      <c r="A491" s="19" t="s">
        <v>25</v>
      </c>
      <c r="B491" s="20" t="s">
        <v>50</v>
      </c>
      <c r="C491" s="709" t="s">
        <v>35</v>
      </c>
      <c r="D491" s="710"/>
      <c r="E491" s="21" t="s">
        <v>24</v>
      </c>
      <c r="F491" s="20" t="s">
        <v>58</v>
      </c>
      <c r="G491" s="353" t="s">
        <v>59</v>
      </c>
      <c r="H491" s="22" t="s">
        <v>60</v>
      </c>
      <c r="I491" s="190" t="s">
        <v>65</v>
      </c>
    </row>
    <row r="492" spans="1:9" s="129" customFormat="1" ht="12.75">
      <c r="A492" s="13"/>
      <c r="B492" s="91">
        <v>80148</v>
      </c>
      <c r="C492" s="2"/>
      <c r="D492" s="3"/>
      <c r="E492" s="25" t="s">
        <v>94</v>
      </c>
      <c r="F492" s="57">
        <f>SUM(F493,F512,)</f>
        <v>1521953</v>
      </c>
      <c r="G492" s="57">
        <f>SUM(G493,G512,)</f>
        <v>570414.2</v>
      </c>
      <c r="H492" s="336">
        <f t="shared" si="18"/>
        <v>37.479094295290324</v>
      </c>
      <c r="I492" s="576">
        <f>SUM(I493,I512,)</f>
        <v>18317.5</v>
      </c>
    </row>
    <row r="493" spans="1:9" s="129" customFormat="1" ht="12.75">
      <c r="A493" s="108"/>
      <c r="B493" s="121"/>
      <c r="C493" s="30"/>
      <c r="D493" s="29"/>
      <c r="E493" s="31" t="s">
        <v>55</v>
      </c>
      <c r="F493" s="61">
        <f>SUM(F495:F511)</f>
        <v>1501953</v>
      </c>
      <c r="G493" s="447">
        <f>SUM(G495:G511)</f>
        <v>550735.07</v>
      </c>
      <c r="H493" s="68">
        <f t="shared" si="18"/>
        <v>36.66792968887841</v>
      </c>
      <c r="I493" s="33">
        <f>SUM(I495:I511)</f>
        <v>18317.5</v>
      </c>
    </row>
    <row r="494" spans="1:9" s="129" customFormat="1" ht="12.75">
      <c r="A494" s="103"/>
      <c r="B494" s="63"/>
      <c r="C494" s="38"/>
      <c r="D494" s="38"/>
      <c r="E494" s="39" t="s">
        <v>61</v>
      </c>
      <c r="F494" s="132"/>
      <c r="G494" s="154"/>
      <c r="H494" s="152" t="s">
        <v>57</v>
      </c>
      <c r="I494" s="153"/>
    </row>
    <row r="495" spans="1:10" s="35" customFormat="1" ht="12.75">
      <c r="A495" s="323"/>
      <c r="B495" s="206"/>
      <c r="C495" s="136"/>
      <c r="D495" s="72">
        <v>4010</v>
      </c>
      <c r="E495" s="31" t="s">
        <v>159</v>
      </c>
      <c r="F495" s="137">
        <v>474430</v>
      </c>
      <c r="G495" s="109">
        <v>237280.64</v>
      </c>
      <c r="H495" s="128">
        <f aca="true" t="shared" si="19" ref="H495:H501">G495*100/F495</f>
        <v>50.01383555002845</v>
      </c>
      <c r="I495" s="127">
        <v>11156.3</v>
      </c>
      <c r="J495" s="34"/>
    </row>
    <row r="496" spans="1:10" s="35" customFormat="1" ht="12.75">
      <c r="A496" s="138"/>
      <c r="B496" s="130"/>
      <c r="C496" s="139"/>
      <c r="D496" s="72">
        <v>4040</v>
      </c>
      <c r="E496" s="31" t="s">
        <v>167</v>
      </c>
      <c r="F496" s="140">
        <v>27592</v>
      </c>
      <c r="G496" s="109">
        <v>26188.45</v>
      </c>
      <c r="H496" s="128">
        <f t="shared" si="19"/>
        <v>94.9131994781096</v>
      </c>
      <c r="I496" s="127">
        <v>0</v>
      </c>
      <c r="J496" s="34"/>
    </row>
    <row r="497" spans="1:10" s="35" customFormat="1" ht="12.75">
      <c r="A497" s="138"/>
      <c r="B497" s="130"/>
      <c r="C497" s="139"/>
      <c r="D497" s="72">
        <v>4110</v>
      </c>
      <c r="E497" s="31" t="s">
        <v>160</v>
      </c>
      <c r="F497" s="140">
        <v>73000</v>
      </c>
      <c r="G497" s="109">
        <v>43077.16</v>
      </c>
      <c r="H497" s="128">
        <f t="shared" si="19"/>
        <v>59.00980821917808</v>
      </c>
      <c r="I497" s="127">
        <v>6562.37</v>
      </c>
      <c r="J497" s="34"/>
    </row>
    <row r="498" spans="1:10" s="35" customFormat="1" ht="12.75">
      <c r="A498" s="130"/>
      <c r="B498" s="170"/>
      <c r="C498" s="139"/>
      <c r="D498" s="72">
        <v>4120</v>
      </c>
      <c r="E498" s="31" t="s">
        <v>347</v>
      </c>
      <c r="F498" s="144">
        <v>6300</v>
      </c>
      <c r="G498" s="109">
        <v>2996.35</v>
      </c>
      <c r="H498" s="146">
        <f t="shared" si="19"/>
        <v>47.56111111111111</v>
      </c>
      <c r="I498" s="127">
        <v>483.83</v>
      </c>
      <c r="J498" s="34"/>
    </row>
    <row r="499" spans="1:10" s="35" customFormat="1" ht="12.75">
      <c r="A499" s="36"/>
      <c r="B499" s="81"/>
      <c r="C499" s="64"/>
      <c r="D499" s="72">
        <v>4140</v>
      </c>
      <c r="E499" s="31" t="s">
        <v>120</v>
      </c>
      <c r="F499" s="47">
        <v>3000</v>
      </c>
      <c r="G499" s="109">
        <v>669</v>
      </c>
      <c r="H499" s="32">
        <f t="shared" si="19"/>
        <v>22.3</v>
      </c>
      <c r="I499" s="33">
        <v>115</v>
      </c>
      <c r="J499" s="34"/>
    </row>
    <row r="500" spans="1:10" s="35" customFormat="1" ht="12.75">
      <c r="A500" s="36"/>
      <c r="B500" s="81"/>
      <c r="C500" s="64"/>
      <c r="D500" s="72">
        <v>4210</v>
      </c>
      <c r="E500" s="31" t="s">
        <v>107</v>
      </c>
      <c r="F500" s="47">
        <v>48000</v>
      </c>
      <c r="G500" s="109">
        <v>30094.87</v>
      </c>
      <c r="H500" s="32">
        <f t="shared" si="19"/>
        <v>62.69764583333333</v>
      </c>
      <c r="I500" s="33">
        <v>0</v>
      </c>
      <c r="J500" s="34"/>
    </row>
    <row r="501" spans="1:10" s="35" customFormat="1" ht="12.75">
      <c r="A501" s="36"/>
      <c r="B501" s="81"/>
      <c r="C501" s="64"/>
      <c r="D501" s="72">
        <v>4220</v>
      </c>
      <c r="E501" s="31" t="s">
        <v>124</v>
      </c>
      <c r="F501" s="47">
        <v>723000</v>
      </c>
      <c r="G501" s="109">
        <v>135878.57</v>
      </c>
      <c r="H501" s="32">
        <f t="shared" si="19"/>
        <v>18.793716459197785</v>
      </c>
      <c r="I501" s="33">
        <v>0</v>
      </c>
      <c r="J501" s="34"/>
    </row>
    <row r="502" spans="1:10" s="35" customFormat="1" ht="12.75">
      <c r="A502" s="36"/>
      <c r="B502" s="81"/>
      <c r="C502" s="64"/>
      <c r="D502" s="72">
        <v>4260</v>
      </c>
      <c r="E502" s="31" t="s">
        <v>111</v>
      </c>
      <c r="F502" s="47">
        <v>73000</v>
      </c>
      <c r="G502" s="109">
        <v>49034.34</v>
      </c>
      <c r="H502" s="32">
        <f aca="true" t="shared" si="20" ref="H502:H507">G502*100/F502</f>
        <v>67.1703287671233</v>
      </c>
      <c r="I502" s="33">
        <v>0</v>
      </c>
      <c r="J502" s="34"/>
    </row>
    <row r="503" spans="1:9" s="56" customFormat="1" ht="12.75">
      <c r="A503" s="36"/>
      <c r="B503" s="81"/>
      <c r="C503" s="64"/>
      <c r="D503" s="72">
        <v>4270</v>
      </c>
      <c r="E503" s="31" t="s">
        <v>108</v>
      </c>
      <c r="F503" s="47">
        <v>15000</v>
      </c>
      <c r="G503" s="109">
        <v>997.5</v>
      </c>
      <c r="H503" s="32">
        <f t="shared" si="20"/>
        <v>6.65</v>
      </c>
      <c r="I503" s="33">
        <v>0</v>
      </c>
    </row>
    <row r="504" spans="1:9" s="56" customFormat="1" ht="12.75">
      <c r="A504" s="36"/>
      <c r="B504" s="81"/>
      <c r="C504" s="64"/>
      <c r="D504" s="72">
        <v>4280</v>
      </c>
      <c r="E504" s="31" t="s">
        <v>109</v>
      </c>
      <c r="F504" s="47">
        <v>1300</v>
      </c>
      <c r="G504" s="109">
        <v>40</v>
      </c>
      <c r="H504" s="32">
        <f>G504*100/F504</f>
        <v>3.076923076923077</v>
      </c>
      <c r="I504" s="33">
        <v>0</v>
      </c>
    </row>
    <row r="505" spans="1:10" s="18" customFormat="1" ht="12.75">
      <c r="A505" s="36"/>
      <c r="B505" s="81"/>
      <c r="C505" s="64"/>
      <c r="D505" s="72">
        <v>4300</v>
      </c>
      <c r="E505" s="31" t="s">
        <v>110</v>
      </c>
      <c r="F505" s="47">
        <v>8000</v>
      </c>
      <c r="G505" s="109">
        <v>1910.95</v>
      </c>
      <c r="H505" s="32">
        <f>G505*100/F505</f>
        <v>23.886875</v>
      </c>
      <c r="I505" s="33">
        <v>0</v>
      </c>
      <c r="J505" s="17"/>
    </row>
    <row r="506" spans="1:10" s="35" customFormat="1" ht="12.75" hidden="1">
      <c r="A506" s="36"/>
      <c r="B506" s="81"/>
      <c r="C506" s="64"/>
      <c r="D506" s="72">
        <v>4360</v>
      </c>
      <c r="E506" s="31" t="s">
        <v>148</v>
      </c>
      <c r="F506" s="47">
        <v>0</v>
      </c>
      <c r="G506" s="109">
        <v>0</v>
      </c>
      <c r="H506" s="32" t="e">
        <f t="shared" si="20"/>
        <v>#DIV/0!</v>
      </c>
      <c r="I506" s="33">
        <v>0</v>
      </c>
      <c r="J506" s="34"/>
    </row>
    <row r="507" spans="1:9" s="35" customFormat="1" ht="25.5">
      <c r="A507" s="36"/>
      <c r="B507" s="81"/>
      <c r="C507" s="64"/>
      <c r="D507" s="72">
        <v>4400</v>
      </c>
      <c r="E507" s="31" t="s">
        <v>112</v>
      </c>
      <c r="F507" s="47">
        <v>13000</v>
      </c>
      <c r="G507" s="109">
        <v>6135.84</v>
      </c>
      <c r="H507" s="32">
        <f t="shared" si="20"/>
        <v>47.19876923076923</v>
      </c>
      <c r="I507" s="33">
        <v>0</v>
      </c>
    </row>
    <row r="508" spans="1:9" s="56" customFormat="1" ht="12.75">
      <c r="A508" s="62"/>
      <c r="B508" s="36"/>
      <c r="C508" s="64"/>
      <c r="D508" s="72">
        <v>4440</v>
      </c>
      <c r="E508" s="31" t="s">
        <v>116</v>
      </c>
      <c r="F508" s="47">
        <v>20731</v>
      </c>
      <c r="G508" s="109">
        <v>15548</v>
      </c>
      <c r="H508" s="32">
        <f>G508*100/F508</f>
        <v>74.99879407650378</v>
      </c>
      <c r="I508" s="33">
        <v>0</v>
      </c>
    </row>
    <row r="509" spans="1:10" s="18" customFormat="1" ht="25.5">
      <c r="A509" s="62"/>
      <c r="B509" s="36"/>
      <c r="C509" s="64"/>
      <c r="D509" s="72">
        <v>4520</v>
      </c>
      <c r="E509" s="31" t="s">
        <v>118</v>
      </c>
      <c r="F509" s="47">
        <v>6000</v>
      </c>
      <c r="G509" s="109">
        <v>533.4</v>
      </c>
      <c r="H509" s="32">
        <f>G509*100/F509</f>
        <v>8.89</v>
      </c>
      <c r="I509" s="33">
        <v>0</v>
      </c>
      <c r="J509" s="17"/>
    </row>
    <row r="510" spans="1:10" s="35" customFormat="1" ht="25.5">
      <c r="A510" s="62"/>
      <c r="B510" s="36"/>
      <c r="C510" s="64"/>
      <c r="D510" s="72">
        <v>4700</v>
      </c>
      <c r="E510" s="31" t="s">
        <v>133</v>
      </c>
      <c r="F510" s="47">
        <v>1100</v>
      </c>
      <c r="G510" s="109">
        <v>350</v>
      </c>
      <c r="H510" s="32">
        <f>G510*100/F510</f>
        <v>31.818181818181817</v>
      </c>
      <c r="I510" s="33">
        <v>0</v>
      </c>
      <c r="J510" s="34"/>
    </row>
    <row r="511" spans="1:10" s="35" customFormat="1" ht="12.75">
      <c r="A511" s="36"/>
      <c r="B511" s="342"/>
      <c r="C511" s="64"/>
      <c r="D511" s="72">
        <v>4710</v>
      </c>
      <c r="E511" s="31" t="s">
        <v>316</v>
      </c>
      <c r="F511" s="47">
        <v>8500</v>
      </c>
      <c r="G511" s="109">
        <v>0</v>
      </c>
      <c r="H511" s="32">
        <f>G511*100/F511</f>
        <v>0</v>
      </c>
      <c r="I511" s="33">
        <v>0</v>
      </c>
      <c r="J511" s="34"/>
    </row>
    <row r="512" spans="1:9" s="5" customFormat="1" ht="12.75">
      <c r="A512" s="130"/>
      <c r="B512" s="170"/>
      <c r="C512" s="139"/>
      <c r="D512" s="139"/>
      <c r="E512" s="31" t="s">
        <v>10</v>
      </c>
      <c r="F512" s="47">
        <f>SUM(F514,F518,)</f>
        <v>20000</v>
      </c>
      <c r="G512" s="47">
        <f>SUM(G514,G518,)</f>
        <v>19679.13</v>
      </c>
      <c r="H512" s="32">
        <f>G512*100/F512</f>
        <v>98.39565</v>
      </c>
      <c r="I512" s="279">
        <f>SUM(I514,I518,)</f>
        <v>0</v>
      </c>
    </row>
    <row r="513" spans="1:11" s="129" customFormat="1" ht="12.75">
      <c r="A513" s="62"/>
      <c r="B513" s="60" t="s">
        <v>57</v>
      </c>
      <c r="C513" s="69"/>
      <c r="D513" s="69"/>
      <c r="E513" s="71" t="s">
        <v>61</v>
      </c>
      <c r="F513" s="198"/>
      <c r="G513" s="109"/>
      <c r="H513" s="32" t="s">
        <v>57</v>
      </c>
      <c r="I513" s="33"/>
      <c r="K513" s="382">
        <f>SUM(F533:F539)</f>
        <v>2777815.42</v>
      </c>
    </row>
    <row r="514" spans="1:9" s="129" customFormat="1" ht="12.75" hidden="1">
      <c r="A514" s="296"/>
      <c r="B514" s="207"/>
      <c r="C514" s="477"/>
      <c r="D514" s="478">
        <v>6050</v>
      </c>
      <c r="E514" s="374" t="s">
        <v>163</v>
      </c>
      <c r="F514" s="530">
        <v>0</v>
      </c>
      <c r="G514" s="109">
        <v>0</v>
      </c>
      <c r="H514" s="96" t="e">
        <f>G514*100/F514</f>
        <v>#DIV/0!</v>
      </c>
      <c r="I514" s="67">
        <f>SUM(I517:I517)</f>
        <v>0</v>
      </c>
    </row>
    <row r="515" spans="1:11" s="129" customFormat="1" ht="12.75" hidden="1">
      <c r="A515" s="62"/>
      <c r="B515" s="62"/>
      <c r="C515" s="165"/>
      <c r="D515" s="341"/>
      <c r="E515" s="532" t="s">
        <v>61</v>
      </c>
      <c r="F515" s="198"/>
      <c r="G515" s="180"/>
      <c r="H515" s="32" t="s">
        <v>57</v>
      </c>
      <c r="I515" s="33"/>
      <c r="K515" s="382">
        <f>SUM(F525:F539)</f>
        <v>5548895.13</v>
      </c>
    </row>
    <row r="516" spans="1:11" s="35" customFormat="1" ht="25.5" hidden="1">
      <c r="A516" s="296"/>
      <c r="B516" s="296"/>
      <c r="C516" s="296"/>
      <c r="D516" s="320"/>
      <c r="E516" s="476" t="s">
        <v>239</v>
      </c>
      <c r="F516" s="344"/>
      <c r="G516" s="45">
        <v>0</v>
      </c>
      <c r="H516" s="352"/>
      <c r="I516" s="212">
        <v>0</v>
      </c>
      <c r="J516" s="34"/>
      <c r="K516" s="312" t="s">
        <v>57</v>
      </c>
    </row>
    <row r="517" spans="1:11" s="35" customFormat="1" ht="12.75" hidden="1">
      <c r="A517" s="296"/>
      <c r="B517" s="296"/>
      <c r="C517" s="475"/>
      <c r="D517" s="348"/>
      <c r="E517" s="476" t="s">
        <v>240</v>
      </c>
      <c r="F517" s="344"/>
      <c r="G517" s="45">
        <v>0</v>
      </c>
      <c r="H517" s="352"/>
      <c r="I517" s="212">
        <v>0</v>
      </c>
      <c r="J517" s="34"/>
      <c r="K517" s="312" t="s">
        <v>57</v>
      </c>
    </row>
    <row r="518" spans="1:9" s="129" customFormat="1" ht="12.75">
      <c r="A518" s="207"/>
      <c r="B518" s="413"/>
      <c r="C518" s="297"/>
      <c r="D518" s="531">
        <v>6060</v>
      </c>
      <c r="E518" s="374" t="s">
        <v>162</v>
      </c>
      <c r="F518" s="530">
        <v>20000</v>
      </c>
      <c r="G518" s="109">
        <v>19679.13</v>
      </c>
      <c r="H518" s="96">
        <f>G518*100/F518</f>
        <v>98.39565</v>
      </c>
      <c r="I518" s="67">
        <f>SUM(I521:I524)</f>
        <v>0</v>
      </c>
    </row>
    <row r="519" spans="1:13" s="129" customFormat="1" ht="12.75">
      <c r="A519" s="62"/>
      <c r="B519" s="62"/>
      <c r="C519" s="165"/>
      <c r="D519" s="341"/>
      <c r="E519" s="532" t="s">
        <v>61</v>
      </c>
      <c r="F519" s="198"/>
      <c r="G519" s="180"/>
      <c r="H519" s="32" t="s">
        <v>57</v>
      </c>
      <c r="I519" s="33"/>
      <c r="K519" s="382">
        <f>SUM(F522:F539)</f>
        <v>6223920.13</v>
      </c>
      <c r="M519" s="302">
        <f>SUM(G521:G524)</f>
        <v>390525.36</v>
      </c>
    </row>
    <row r="520" spans="1:13" s="44" customFormat="1" ht="12.75">
      <c r="A520" s="271"/>
      <c r="B520" s="271"/>
      <c r="C520" s="271"/>
      <c r="D520" s="88"/>
      <c r="E520" s="673" t="s">
        <v>333</v>
      </c>
      <c r="F520" s="674"/>
      <c r="G520" s="522">
        <v>19679.13</v>
      </c>
      <c r="H520" s="510"/>
      <c r="I520" s="212">
        <v>0</v>
      </c>
      <c r="K520" s="415"/>
      <c r="M520" s="311"/>
    </row>
    <row r="521" spans="1:9" s="44" customFormat="1" ht="12.75">
      <c r="A521" s="15" t="s">
        <v>54</v>
      </c>
      <c r="B521" s="16">
        <v>20</v>
      </c>
      <c r="C521" s="55"/>
      <c r="D521" s="55"/>
      <c r="E521" s="78"/>
      <c r="F521" s="55"/>
      <c r="G521" s="419"/>
      <c r="H521" s="79" t="s">
        <v>57</v>
      </c>
      <c r="I521" s="77"/>
    </row>
    <row r="522" spans="1:9" s="44" customFormat="1" ht="13.5" thickBot="1">
      <c r="A522" s="15"/>
      <c r="B522" s="16"/>
      <c r="C522" s="55"/>
      <c r="D522" s="55"/>
      <c r="E522" s="78"/>
      <c r="F522" s="55"/>
      <c r="G522" s="419"/>
      <c r="H522" s="79"/>
      <c r="I522" s="77"/>
    </row>
    <row r="523" spans="1:9" s="44" customFormat="1" ht="13.5" thickBot="1">
      <c r="A523" s="19" t="s">
        <v>25</v>
      </c>
      <c r="B523" s="20" t="s">
        <v>50</v>
      </c>
      <c r="C523" s="709" t="s">
        <v>35</v>
      </c>
      <c r="D523" s="710"/>
      <c r="E523" s="21" t="s">
        <v>24</v>
      </c>
      <c r="F523" s="20" t="s">
        <v>58</v>
      </c>
      <c r="G523" s="353" t="s">
        <v>59</v>
      </c>
      <c r="H523" s="22" t="s">
        <v>60</v>
      </c>
      <c r="I523" s="190" t="s">
        <v>65</v>
      </c>
    </row>
    <row r="524" spans="1:9" s="35" customFormat="1" ht="63.75">
      <c r="A524" s="13"/>
      <c r="B524" s="91">
        <v>80149</v>
      </c>
      <c r="C524" s="2"/>
      <c r="D524" s="3"/>
      <c r="E524" s="25" t="s">
        <v>150</v>
      </c>
      <c r="F524" s="84">
        <f>SUM(F525)</f>
        <v>675025</v>
      </c>
      <c r="G524" s="84">
        <f>SUM(G525)</f>
        <v>390525.36</v>
      </c>
      <c r="H524" s="26">
        <f>G524*100/F524</f>
        <v>57.853466167919706</v>
      </c>
      <c r="I524" s="58">
        <f>SUM(I525)</f>
        <v>0</v>
      </c>
    </row>
    <row r="525" spans="1:11" s="35" customFormat="1" ht="12.75">
      <c r="A525" s="108"/>
      <c r="B525" s="121"/>
      <c r="C525" s="30"/>
      <c r="D525" s="29"/>
      <c r="E525" s="31" t="s">
        <v>151</v>
      </c>
      <c r="F525" s="126">
        <f>SUM(F527:F531)</f>
        <v>675025</v>
      </c>
      <c r="G525" s="126">
        <f>SUM(G527:G531)</f>
        <v>390525.36</v>
      </c>
      <c r="H525" s="128">
        <f>G525*100/F525</f>
        <v>57.853466167919706</v>
      </c>
      <c r="I525" s="127">
        <f>SUM(I527:I528)</f>
        <v>0</v>
      </c>
      <c r="J525" s="34"/>
      <c r="K525" s="312" t="s">
        <v>57</v>
      </c>
    </row>
    <row r="526" spans="1:9" s="129" customFormat="1" ht="12.75">
      <c r="A526" s="138"/>
      <c r="B526" s="301"/>
      <c r="C526" s="171"/>
      <c r="D526" s="171"/>
      <c r="E526" s="71" t="s">
        <v>61</v>
      </c>
      <c r="F526" s="198"/>
      <c r="G526" s="418"/>
      <c r="H526" s="68" t="s">
        <v>57</v>
      </c>
      <c r="I526" s="33"/>
    </row>
    <row r="527" spans="1:9" s="129" customFormat="1" ht="12.75">
      <c r="A527" s="36"/>
      <c r="B527" s="81"/>
      <c r="C527" s="38"/>
      <c r="D527" s="41">
        <v>2540</v>
      </c>
      <c r="E527" s="39" t="s">
        <v>181</v>
      </c>
      <c r="F527" s="87">
        <v>600000</v>
      </c>
      <c r="G527" s="445">
        <v>390525.36</v>
      </c>
      <c r="H527" s="148">
        <f>G527*100/F527</f>
        <v>65.08756</v>
      </c>
      <c r="I527" s="125">
        <v>0</v>
      </c>
    </row>
    <row r="528" spans="1:11" s="129" customFormat="1" ht="51">
      <c r="A528" s="36"/>
      <c r="B528" s="81"/>
      <c r="C528" s="53"/>
      <c r="D528" s="53"/>
      <c r="E528" s="54" t="s">
        <v>89</v>
      </c>
      <c r="F528" s="52"/>
      <c r="G528" s="446"/>
      <c r="H528" s="68" t="s">
        <v>57</v>
      </c>
      <c r="I528" s="149"/>
      <c r="K528" s="302" t="s">
        <v>57</v>
      </c>
    </row>
    <row r="529" spans="1:10" s="35" customFormat="1" ht="12.75">
      <c r="A529" s="206"/>
      <c r="B529" s="637"/>
      <c r="C529" s="136"/>
      <c r="D529" s="72">
        <v>4010</v>
      </c>
      <c r="E529" s="31" t="s">
        <v>159</v>
      </c>
      <c r="F529" s="137">
        <v>62500</v>
      </c>
      <c r="G529" s="109">
        <v>0</v>
      </c>
      <c r="H529" s="128">
        <f>G529*100/F529</f>
        <v>0</v>
      </c>
      <c r="I529" s="127">
        <v>0</v>
      </c>
      <c r="J529" s="34"/>
    </row>
    <row r="530" spans="1:10" s="35" customFormat="1" ht="12.75">
      <c r="A530" s="130"/>
      <c r="B530" s="170"/>
      <c r="C530" s="139"/>
      <c r="D530" s="72">
        <v>4110</v>
      </c>
      <c r="E530" s="31" t="s">
        <v>160</v>
      </c>
      <c r="F530" s="140">
        <v>10970</v>
      </c>
      <c r="G530" s="109">
        <v>0</v>
      </c>
      <c r="H530" s="128">
        <f>G530*100/F530</f>
        <v>0</v>
      </c>
      <c r="I530" s="127">
        <v>0</v>
      </c>
      <c r="J530" s="34"/>
    </row>
    <row r="531" spans="1:10" s="35" customFormat="1" ht="12.75">
      <c r="A531" s="130"/>
      <c r="B531" s="636"/>
      <c r="C531" s="139"/>
      <c r="D531" s="72">
        <v>4120</v>
      </c>
      <c r="E531" s="31" t="s">
        <v>347</v>
      </c>
      <c r="F531" s="144">
        <v>1555</v>
      </c>
      <c r="G531" s="109">
        <v>0</v>
      </c>
      <c r="H531" s="146">
        <f>G531*100/F531</f>
        <v>0</v>
      </c>
      <c r="I531" s="127">
        <v>0</v>
      </c>
      <c r="J531" s="34"/>
    </row>
    <row r="532" spans="1:9" s="35" customFormat="1" ht="63.75">
      <c r="A532" s="13"/>
      <c r="B532" s="91">
        <v>80150</v>
      </c>
      <c r="C532" s="2"/>
      <c r="D532" s="3"/>
      <c r="E532" s="25" t="s">
        <v>152</v>
      </c>
      <c r="F532" s="84">
        <f>SUM(F533)</f>
        <v>1421029.71</v>
      </c>
      <c r="G532" s="84">
        <f>SUM(G533)</f>
        <v>666468.5299999999</v>
      </c>
      <c r="H532" s="26">
        <f>G532*100/F532</f>
        <v>46.90039379964828</v>
      </c>
      <c r="I532" s="58">
        <f>SUM(I533)</f>
        <v>35263.3</v>
      </c>
    </row>
    <row r="533" spans="1:11" s="35" customFormat="1" ht="12.75">
      <c r="A533" s="28"/>
      <c r="B533" s="80"/>
      <c r="C533" s="30"/>
      <c r="D533" s="29"/>
      <c r="E533" s="31" t="s">
        <v>151</v>
      </c>
      <c r="F533" s="126">
        <f>SUM(F535:F542)</f>
        <v>1421029.71</v>
      </c>
      <c r="G533" s="126">
        <f>SUM(G535:G542)</f>
        <v>666468.5299999999</v>
      </c>
      <c r="H533" s="128">
        <f>G533*100/F533</f>
        <v>46.90039379964828</v>
      </c>
      <c r="I533" s="127">
        <f>SUM(I535:I542)</f>
        <v>35263.3</v>
      </c>
      <c r="J533" s="34"/>
      <c r="K533" s="312" t="s">
        <v>57</v>
      </c>
    </row>
    <row r="534" spans="1:9" s="129" customFormat="1" ht="12.75">
      <c r="A534" s="130"/>
      <c r="B534" s="407"/>
      <c r="C534" s="171"/>
      <c r="D534" s="171"/>
      <c r="E534" s="71" t="s">
        <v>61</v>
      </c>
      <c r="F534" s="198"/>
      <c r="G534" s="418"/>
      <c r="H534" s="68" t="s">
        <v>57</v>
      </c>
      <c r="I534" s="33"/>
    </row>
    <row r="535" spans="1:9" s="129" customFormat="1" ht="38.25">
      <c r="A535" s="36"/>
      <c r="B535" s="81"/>
      <c r="C535" s="64"/>
      <c r="D535" s="72">
        <v>3020</v>
      </c>
      <c r="E535" s="31" t="s">
        <v>177</v>
      </c>
      <c r="F535" s="104">
        <v>3000</v>
      </c>
      <c r="G535" s="109">
        <v>1461.52</v>
      </c>
      <c r="H535" s="32">
        <f>G535*100/F535</f>
        <v>48.717333333333336</v>
      </c>
      <c r="I535" s="33">
        <v>78.16</v>
      </c>
    </row>
    <row r="536" spans="1:9" s="56" customFormat="1" ht="12.75">
      <c r="A536" s="36"/>
      <c r="B536" s="81"/>
      <c r="C536" s="64"/>
      <c r="D536" s="72">
        <v>4010</v>
      </c>
      <c r="E536" s="31" t="s">
        <v>159</v>
      </c>
      <c r="F536" s="137">
        <v>1099923</v>
      </c>
      <c r="G536" s="180">
        <v>475760.84</v>
      </c>
      <c r="H536" s="128">
        <f aca="true" t="shared" si="21" ref="H536:H547">G536*100/F536</f>
        <v>43.25401323547194</v>
      </c>
      <c r="I536" s="141">
        <v>23504.43</v>
      </c>
    </row>
    <row r="537" spans="1:10" s="35" customFormat="1" ht="12.75">
      <c r="A537" s="138"/>
      <c r="B537" s="130"/>
      <c r="C537" s="139"/>
      <c r="D537" s="72">
        <v>4040</v>
      </c>
      <c r="E537" s="31" t="s">
        <v>167</v>
      </c>
      <c r="F537" s="140">
        <v>58203.71</v>
      </c>
      <c r="G537" s="109">
        <v>58191.38</v>
      </c>
      <c r="H537" s="128">
        <f t="shared" si="21"/>
        <v>99.9788157833925</v>
      </c>
      <c r="I537" s="127">
        <v>0</v>
      </c>
      <c r="J537" s="34"/>
    </row>
    <row r="538" spans="1:10" s="18" customFormat="1" ht="12.75">
      <c r="A538" s="130"/>
      <c r="B538" s="170"/>
      <c r="C538" s="139"/>
      <c r="D538" s="72">
        <v>4110</v>
      </c>
      <c r="E538" s="31" t="s">
        <v>160</v>
      </c>
      <c r="F538" s="140">
        <v>173765</v>
      </c>
      <c r="G538" s="109">
        <v>86890.25</v>
      </c>
      <c r="H538" s="128">
        <f t="shared" si="21"/>
        <v>50.00446004661468</v>
      </c>
      <c r="I538" s="127">
        <v>10338.59</v>
      </c>
      <c r="J538" s="17"/>
    </row>
    <row r="539" spans="1:9" s="129" customFormat="1" ht="12.75">
      <c r="A539" s="130"/>
      <c r="B539" s="170"/>
      <c r="C539" s="139"/>
      <c r="D539" s="72">
        <v>4120</v>
      </c>
      <c r="E539" s="31" t="s">
        <v>347</v>
      </c>
      <c r="F539" s="144">
        <v>21894</v>
      </c>
      <c r="G539" s="109">
        <v>10018.94</v>
      </c>
      <c r="H539" s="128">
        <f t="shared" si="21"/>
        <v>45.76112176852106</v>
      </c>
      <c r="I539" s="127">
        <v>1277.97</v>
      </c>
    </row>
    <row r="540" spans="1:9" s="5" customFormat="1" ht="12.75">
      <c r="A540" s="36"/>
      <c r="B540" s="81"/>
      <c r="C540" s="64"/>
      <c r="D540" s="72">
        <v>4240</v>
      </c>
      <c r="E540" s="31" t="s">
        <v>122</v>
      </c>
      <c r="F540" s="47">
        <v>400</v>
      </c>
      <c r="G540" s="109">
        <v>0</v>
      </c>
      <c r="H540" s="32">
        <f t="shared" si="21"/>
        <v>0</v>
      </c>
      <c r="I540" s="33">
        <v>0</v>
      </c>
    </row>
    <row r="541" spans="1:9" s="35" customFormat="1" ht="12.75">
      <c r="A541" s="62"/>
      <c r="B541" s="36"/>
      <c r="C541" s="64"/>
      <c r="D541" s="72">
        <v>4440</v>
      </c>
      <c r="E541" s="31" t="s">
        <v>116</v>
      </c>
      <c r="F541" s="47">
        <v>45459</v>
      </c>
      <c r="G541" s="109">
        <v>34095.25</v>
      </c>
      <c r="H541" s="32">
        <f>G541*100/F541</f>
        <v>75.00219978442112</v>
      </c>
      <c r="I541" s="33">
        <v>0</v>
      </c>
    </row>
    <row r="542" spans="1:9" s="35" customFormat="1" ht="12.75">
      <c r="A542" s="75"/>
      <c r="B542" s="342"/>
      <c r="C542" s="64"/>
      <c r="D542" s="72">
        <v>4710</v>
      </c>
      <c r="E542" s="31" t="s">
        <v>316</v>
      </c>
      <c r="F542" s="47">
        <v>18385</v>
      </c>
      <c r="G542" s="109">
        <v>50.35</v>
      </c>
      <c r="H542" s="32">
        <f t="shared" si="21"/>
        <v>0.2738645635028556</v>
      </c>
      <c r="I542" s="33">
        <v>64.15</v>
      </c>
    </row>
    <row r="543" spans="1:9" s="35" customFormat="1" ht="12.75">
      <c r="A543" s="15" t="s">
        <v>54</v>
      </c>
      <c r="B543" s="16">
        <v>21</v>
      </c>
      <c r="C543" s="55"/>
      <c r="D543" s="55"/>
      <c r="E543" s="78"/>
      <c r="F543" s="55"/>
      <c r="G543" s="77"/>
      <c r="H543" s="79" t="s">
        <v>57</v>
      </c>
      <c r="I543" s="77" t="s">
        <v>57</v>
      </c>
    </row>
    <row r="544" spans="1:9" s="35" customFormat="1" ht="13.5" thickBot="1">
      <c r="A544" s="15"/>
      <c r="B544" s="16"/>
      <c r="C544" s="55"/>
      <c r="D544" s="55"/>
      <c r="E544" s="78"/>
      <c r="F544" s="55"/>
      <c r="G544" s="77"/>
      <c r="H544" s="79"/>
      <c r="I544" s="77" t="s">
        <v>57</v>
      </c>
    </row>
    <row r="545" spans="1:9" s="44" customFormat="1" ht="13.5" thickBot="1">
      <c r="A545" s="19" t="s">
        <v>25</v>
      </c>
      <c r="B545" s="20" t="s">
        <v>50</v>
      </c>
      <c r="C545" s="709" t="s">
        <v>35</v>
      </c>
      <c r="D545" s="710"/>
      <c r="E545" s="21" t="s">
        <v>24</v>
      </c>
      <c r="F545" s="20" t="s">
        <v>58</v>
      </c>
      <c r="G545" s="353" t="s">
        <v>59</v>
      </c>
      <c r="H545" s="22" t="s">
        <v>60</v>
      </c>
      <c r="I545" s="190" t="s">
        <v>65</v>
      </c>
    </row>
    <row r="546" spans="1:9" s="56" customFormat="1" ht="38.25">
      <c r="A546" s="13"/>
      <c r="B546" s="91">
        <v>80153</v>
      </c>
      <c r="C546" s="2"/>
      <c r="D546" s="3"/>
      <c r="E546" s="543" t="s">
        <v>335</v>
      </c>
      <c r="F546" s="84">
        <f>SUM(F547)</f>
        <v>314877.54</v>
      </c>
      <c r="G546" s="84">
        <f>SUM(G547)</f>
        <v>0</v>
      </c>
      <c r="H546" s="336">
        <f t="shared" si="21"/>
        <v>0</v>
      </c>
      <c r="I546" s="58">
        <f>SUM(I547)</f>
        <v>0</v>
      </c>
    </row>
    <row r="547" spans="1:11" s="56" customFormat="1" ht="12.75">
      <c r="A547" s="28"/>
      <c r="B547" s="80"/>
      <c r="C547" s="30"/>
      <c r="D547" s="29"/>
      <c r="E547" s="31" t="s">
        <v>151</v>
      </c>
      <c r="F547" s="126">
        <f>SUM(F549)</f>
        <v>314877.54</v>
      </c>
      <c r="G547" s="126">
        <f>SUM(G549)</f>
        <v>0</v>
      </c>
      <c r="H547" s="337">
        <f t="shared" si="21"/>
        <v>0</v>
      </c>
      <c r="I547" s="109">
        <v>0</v>
      </c>
      <c r="J547" s="55"/>
      <c r="K547" s="338" t="s">
        <v>57</v>
      </c>
    </row>
    <row r="548" spans="1:9" s="56" customFormat="1" ht="12.75">
      <c r="A548" s="28"/>
      <c r="B548" s="204"/>
      <c r="C548" s="95"/>
      <c r="D548" s="95"/>
      <c r="E548" s="71" t="s">
        <v>61</v>
      </c>
      <c r="F548" s="198"/>
      <c r="G548" s="418"/>
      <c r="H548" s="337" t="s">
        <v>57</v>
      </c>
      <c r="I548" s="109"/>
    </row>
    <row r="549" spans="1:9" s="5" customFormat="1" ht="12.75">
      <c r="A549" s="28"/>
      <c r="B549" s="351"/>
      <c r="C549" s="29"/>
      <c r="D549" s="72">
        <v>4240</v>
      </c>
      <c r="E549" s="31" t="s">
        <v>122</v>
      </c>
      <c r="F549" s="47">
        <v>314877.54</v>
      </c>
      <c r="G549" s="109">
        <v>0</v>
      </c>
      <c r="H549" s="337">
        <f>G549*100/F549</f>
        <v>0</v>
      </c>
      <c r="I549" s="109">
        <v>0</v>
      </c>
    </row>
    <row r="550" spans="1:10" s="35" customFormat="1" ht="12.75">
      <c r="A550" s="13"/>
      <c r="B550" s="91">
        <v>80195</v>
      </c>
      <c r="C550" s="2"/>
      <c r="D550" s="3"/>
      <c r="E550" s="25" t="s">
        <v>42</v>
      </c>
      <c r="F550" s="89">
        <f>SUM(F551,F566)</f>
        <v>2432084</v>
      </c>
      <c r="G550" s="89">
        <f>SUM(G551,G566)</f>
        <v>1196599.81</v>
      </c>
      <c r="H550" s="26">
        <f>G550*100/F550</f>
        <v>49.20059545640693</v>
      </c>
      <c r="I550" s="27">
        <f>SUM(I551,I566)</f>
        <v>0</v>
      </c>
      <c r="J550" s="34"/>
    </row>
    <row r="551" spans="1:10" s="35" customFormat="1" ht="12.75">
      <c r="A551" s="28"/>
      <c r="B551" s="325"/>
      <c r="C551" s="30"/>
      <c r="D551" s="29"/>
      <c r="E551" s="31" t="s">
        <v>139</v>
      </c>
      <c r="F551" s="90">
        <f>SUM(F553:F565)</f>
        <v>721084</v>
      </c>
      <c r="G551" s="90">
        <f>SUM(G553:G565)</f>
        <v>30586.34</v>
      </c>
      <c r="H551" s="32">
        <f>G551*100/F551</f>
        <v>4.241716637728753</v>
      </c>
      <c r="I551" s="33">
        <f>SUM(I555:I565)</f>
        <v>0</v>
      </c>
      <c r="J551" s="34"/>
    </row>
    <row r="552" spans="1:10" s="35" customFormat="1" ht="12.75">
      <c r="A552" s="62"/>
      <c r="B552" s="63"/>
      <c r="C552" s="69"/>
      <c r="D552" s="69"/>
      <c r="E552" s="71" t="s">
        <v>61</v>
      </c>
      <c r="F552" s="198"/>
      <c r="G552" s="418"/>
      <c r="H552" s="23" t="s">
        <v>57</v>
      </c>
      <c r="I552" s="109"/>
      <c r="J552" s="34"/>
    </row>
    <row r="553" spans="1:9" s="129" customFormat="1" ht="12.75">
      <c r="A553" s="36"/>
      <c r="B553" s="81"/>
      <c r="C553" s="38"/>
      <c r="D553" s="41">
        <v>2310</v>
      </c>
      <c r="E553" s="39" t="s">
        <v>180</v>
      </c>
      <c r="F553" s="87">
        <v>5000</v>
      </c>
      <c r="G553" s="445">
        <v>1836.72</v>
      </c>
      <c r="H553" s="148">
        <f>G553*100/F553</f>
        <v>36.7344</v>
      </c>
      <c r="I553" s="125">
        <v>0</v>
      </c>
    </row>
    <row r="554" spans="1:11" s="129" customFormat="1" ht="52.5" customHeight="1">
      <c r="A554" s="103"/>
      <c r="B554" s="36"/>
      <c r="C554" s="53"/>
      <c r="D554" s="53"/>
      <c r="E554" s="486" t="s">
        <v>203</v>
      </c>
      <c r="F554" s="52"/>
      <c r="G554" s="446"/>
      <c r="H554" s="68" t="s">
        <v>57</v>
      </c>
      <c r="I554" s="149"/>
      <c r="K554" s="302" t="s">
        <v>57</v>
      </c>
    </row>
    <row r="555" spans="1:9" s="35" customFormat="1" ht="25.5">
      <c r="A555" s="62"/>
      <c r="B555" s="36"/>
      <c r="C555" s="64"/>
      <c r="D555" s="72">
        <v>3020</v>
      </c>
      <c r="E555" s="31" t="s">
        <v>182</v>
      </c>
      <c r="F555" s="86">
        <v>21500</v>
      </c>
      <c r="G555" s="180">
        <v>3800</v>
      </c>
      <c r="H555" s="32">
        <f aca="true" t="shared" si="22" ref="H555:H565">G555*100/F555</f>
        <v>17.674418604651162</v>
      </c>
      <c r="I555" s="67">
        <v>0</v>
      </c>
    </row>
    <row r="556" spans="1:10" s="35" customFormat="1" ht="12.75">
      <c r="A556" s="323"/>
      <c r="B556" s="206"/>
      <c r="C556" s="136"/>
      <c r="D556" s="72">
        <v>4010</v>
      </c>
      <c r="E556" s="31" t="s">
        <v>159</v>
      </c>
      <c r="F556" s="137">
        <v>137435</v>
      </c>
      <c r="G556" s="109">
        <v>0</v>
      </c>
      <c r="H556" s="128">
        <f t="shared" si="22"/>
        <v>0</v>
      </c>
      <c r="I556" s="127">
        <v>0</v>
      </c>
      <c r="J556" s="34"/>
    </row>
    <row r="557" spans="1:10" s="18" customFormat="1" ht="12.75" hidden="1">
      <c r="A557" s="130"/>
      <c r="B557" s="170"/>
      <c r="C557" s="139"/>
      <c r="D557" s="72">
        <v>4110</v>
      </c>
      <c r="E557" s="31" t="s">
        <v>160</v>
      </c>
      <c r="F557" s="140">
        <v>0</v>
      </c>
      <c r="G557" s="109">
        <v>0</v>
      </c>
      <c r="H557" s="128" t="e">
        <f t="shared" si="22"/>
        <v>#DIV/0!</v>
      </c>
      <c r="I557" s="127">
        <v>0</v>
      </c>
      <c r="J557" s="17"/>
    </row>
    <row r="558" spans="1:9" s="129" customFormat="1" ht="12.75" hidden="1">
      <c r="A558" s="130"/>
      <c r="B558" s="170"/>
      <c r="C558" s="139"/>
      <c r="D558" s="72">
        <v>4120</v>
      </c>
      <c r="E558" s="31" t="s">
        <v>161</v>
      </c>
      <c r="F558" s="144">
        <v>0</v>
      </c>
      <c r="G558" s="109">
        <v>0</v>
      </c>
      <c r="H558" s="128" t="e">
        <f t="shared" si="22"/>
        <v>#DIV/0!</v>
      </c>
      <c r="I558" s="127">
        <v>0</v>
      </c>
    </row>
    <row r="559" spans="1:10" s="35" customFormat="1" ht="25.5">
      <c r="A559" s="130"/>
      <c r="B559" s="170"/>
      <c r="C559" s="387"/>
      <c r="D559" s="362">
        <v>4170</v>
      </c>
      <c r="E559" s="385" t="s">
        <v>164</v>
      </c>
      <c r="F559" s="386">
        <v>6000</v>
      </c>
      <c r="G559" s="109">
        <v>0</v>
      </c>
      <c r="H559" s="96">
        <f>G559*100/F559</f>
        <v>0</v>
      </c>
      <c r="I559" s="33">
        <v>0</v>
      </c>
      <c r="J559" s="34"/>
    </row>
    <row r="560" spans="1:10" s="35" customFormat="1" ht="12.75">
      <c r="A560" s="130"/>
      <c r="B560" s="170"/>
      <c r="C560" s="384"/>
      <c r="D560" s="362">
        <v>4190</v>
      </c>
      <c r="E560" s="385" t="s">
        <v>158</v>
      </c>
      <c r="F560" s="511">
        <v>6000</v>
      </c>
      <c r="G560" s="180">
        <v>0</v>
      </c>
      <c r="H560" s="96">
        <f>G560*100/F560</f>
        <v>0</v>
      </c>
      <c r="I560" s="67">
        <v>0</v>
      </c>
      <c r="J560" s="34"/>
    </row>
    <row r="561" spans="1:10" s="35" customFormat="1" ht="12.75">
      <c r="A561" s="36"/>
      <c r="B561" s="81"/>
      <c r="C561" s="53"/>
      <c r="D561" s="380">
        <v>4210</v>
      </c>
      <c r="E561" s="54" t="s">
        <v>107</v>
      </c>
      <c r="F561" s="47">
        <v>59829</v>
      </c>
      <c r="G561" s="180">
        <v>12125.87</v>
      </c>
      <c r="H561" s="32">
        <f>G561*100/F561</f>
        <v>20.26754583897441</v>
      </c>
      <c r="I561" s="67">
        <v>0</v>
      </c>
      <c r="J561" s="34"/>
    </row>
    <row r="562" spans="1:9" s="5" customFormat="1" ht="12.75">
      <c r="A562" s="36"/>
      <c r="B562" s="81"/>
      <c r="C562" s="64"/>
      <c r="D562" s="72">
        <v>4220</v>
      </c>
      <c r="E562" s="31" t="s">
        <v>124</v>
      </c>
      <c r="F562" s="47">
        <v>4700</v>
      </c>
      <c r="G562" s="109">
        <v>218.78</v>
      </c>
      <c r="H562" s="32">
        <f>G562*100/F562</f>
        <v>4.654893617021276</v>
      </c>
      <c r="I562" s="33">
        <v>0</v>
      </c>
    </row>
    <row r="563" spans="1:9" s="5" customFormat="1" ht="12.75" hidden="1">
      <c r="A563" s="28"/>
      <c r="B563" s="368"/>
      <c r="C563" s="29"/>
      <c r="D563" s="72">
        <v>4240</v>
      </c>
      <c r="E563" s="31" t="s">
        <v>122</v>
      </c>
      <c r="F563" s="47">
        <v>0</v>
      </c>
      <c r="G563" s="109">
        <v>0</v>
      </c>
      <c r="H563" s="337" t="e">
        <f>G563*100/F563</f>
        <v>#DIV/0!</v>
      </c>
      <c r="I563" s="109">
        <v>0</v>
      </c>
    </row>
    <row r="564" spans="1:9" s="56" customFormat="1" ht="12.75">
      <c r="A564" s="36"/>
      <c r="B564" s="81"/>
      <c r="C564" s="64"/>
      <c r="D564" s="72">
        <v>4270</v>
      </c>
      <c r="E564" s="31" t="s">
        <v>108</v>
      </c>
      <c r="F564" s="47">
        <v>207000</v>
      </c>
      <c r="G564" s="109">
        <v>119.93</v>
      </c>
      <c r="H564" s="32">
        <f t="shared" si="22"/>
        <v>0.05793719806763285</v>
      </c>
      <c r="I564" s="33">
        <v>0</v>
      </c>
    </row>
    <row r="565" spans="1:10" s="18" customFormat="1" ht="12.75">
      <c r="A565" s="36"/>
      <c r="B565" s="342"/>
      <c r="C565" s="64"/>
      <c r="D565" s="72">
        <v>4300</v>
      </c>
      <c r="E565" s="31" t="s">
        <v>110</v>
      </c>
      <c r="F565" s="47">
        <v>273620</v>
      </c>
      <c r="G565" s="109">
        <v>12485.04</v>
      </c>
      <c r="H565" s="32">
        <f t="shared" si="22"/>
        <v>4.562912067831299</v>
      </c>
      <c r="I565" s="33">
        <v>0</v>
      </c>
      <c r="J565" s="17"/>
    </row>
    <row r="566" spans="1:9" s="5" customFormat="1" ht="12.75">
      <c r="A566" s="130"/>
      <c r="B566" s="170"/>
      <c r="C566" s="480"/>
      <c r="D566" s="480"/>
      <c r="E566" s="54" t="s">
        <v>10</v>
      </c>
      <c r="F566" s="47">
        <f>SUM(F568)</f>
        <v>1711000</v>
      </c>
      <c r="G566" s="47">
        <f>SUM(G568)</f>
        <v>1166013.47</v>
      </c>
      <c r="H566" s="32">
        <f>G566*100/F566</f>
        <v>68.14806954997077</v>
      </c>
      <c r="I566" s="67">
        <f>SUM(I568)</f>
        <v>0</v>
      </c>
    </row>
    <row r="567" spans="1:11" s="129" customFormat="1" ht="12.75">
      <c r="A567" s="62"/>
      <c r="B567" s="63"/>
      <c r="C567" s="69"/>
      <c r="D567" s="69"/>
      <c r="E567" s="71" t="s">
        <v>61</v>
      </c>
      <c r="F567" s="198"/>
      <c r="G567" s="109"/>
      <c r="H567" s="32" t="s">
        <v>57</v>
      </c>
      <c r="I567" s="33"/>
      <c r="K567" s="382">
        <f>SUM(F588:F610)</f>
        <v>803553</v>
      </c>
    </row>
    <row r="568" spans="1:9" s="129" customFormat="1" ht="12.75">
      <c r="A568" s="207"/>
      <c r="B568" s="413"/>
      <c r="C568" s="477"/>
      <c r="D568" s="478">
        <v>6050</v>
      </c>
      <c r="E568" s="66" t="s">
        <v>163</v>
      </c>
      <c r="F568" s="175">
        <v>1711000</v>
      </c>
      <c r="G568" s="186">
        <v>1166013.47</v>
      </c>
      <c r="H568" s="49">
        <f>G568*100/F568</f>
        <v>68.14806954997077</v>
      </c>
      <c r="I568" s="67">
        <v>0</v>
      </c>
    </row>
    <row r="569" spans="1:11" s="35" customFormat="1" ht="39" thickBot="1">
      <c r="A569" s="475"/>
      <c r="B569" s="290"/>
      <c r="C569" s="518"/>
      <c r="D569" s="278"/>
      <c r="E569" s="476" t="s">
        <v>241</v>
      </c>
      <c r="F569" s="344"/>
      <c r="G569" s="45">
        <v>1166013.47</v>
      </c>
      <c r="H569" s="598"/>
      <c r="I569" s="212">
        <v>0</v>
      </c>
      <c r="J569" s="34"/>
      <c r="K569" s="312" t="s">
        <v>57</v>
      </c>
    </row>
    <row r="570" spans="1:9" s="35" customFormat="1" ht="12.75">
      <c r="A570" s="15" t="s">
        <v>54</v>
      </c>
      <c r="B570" s="16">
        <v>22</v>
      </c>
      <c r="C570" s="55"/>
      <c r="D570" s="55"/>
      <c r="E570" s="78"/>
      <c r="F570" s="55"/>
      <c r="G570" s="77"/>
      <c r="H570" s="79" t="s">
        <v>57</v>
      </c>
      <c r="I570" s="77" t="s">
        <v>57</v>
      </c>
    </row>
    <row r="571" spans="1:9" s="35" customFormat="1" ht="13.5" thickBot="1">
      <c r="A571" s="15"/>
      <c r="B571" s="16"/>
      <c r="C571" s="55"/>
      <c r="D571" s="55"/>
      <c r="E571" s="78"/>
      <c r="F571" s="55"/>
      <c r="G571" s="77"/>
      <c r="H571" s="79"/>
      <c r="I571" s="77" t="s">
        <v>57</v>
      </c>
    </row>
    <row r="572" spans="1:9" s="44" customFormat="1" ht="13.5" thickBot="1">
      <c r="A572" s="19" t="s">
        <v>25</v>
      </c>
      <c r="B572" s="20" t="s">
        <v>50</v>
      </c>
      <c r="C572" s="709" t="s">
        <v>35</v>
      </c>
      <c r="D572" s="710"/>
      <c r="E572" s="21" t="s">
        <v>24</v>
      </c>
      <c r="F572" s="20" t="s">
        <v>58</v>
      </c>
      <c r="G572" s="353" t="s">
        <v>59</v>
      </c>
      <c r="H572" s="22" t="s">
        <v>60</v>
      </c>
      <c r="I572" s="190" t="s">
        <v>65</v>
      </c>
    </row>
    <row r="573" spans="1:10" s="35" customFormat="1" ht="12.75">
      <c r="A573" s="434">
        <v>851</v>
      </c>
      <c r="B573" s="281"/>
      <c r="C573" s="281"/>
      <c r="D573" s="282"/>
      <c r="E573" s="283" t="s">
        <v>14</v>
      </c>
      <c r="F573" s="284">
        <f>SUM(F574,F579,F585,F622,)</f>
        <v>3122081.81</v>
      </c>
      <c r="G573" s="284">
        <f>SUM(G574,G579,G585,G622,)</f>
        <v>307337.85000000003</v>
      </c>
      <c r="H573" s="517">
        <f>G573*100/F573</f>
        <v>9.844003735443437</v>
      </c>
      <c r="I573" s="615">
        <f>SUM(I574,I579,I585,I622,)</f>
        <v>17863.1</v>
      </c>
      <c r="J573" s="34"/>
    </row>
    <row r="574" spans="1:10" s="56" customFormat="1" ht="12.75">
      <c r="A574" s="13"/>
      <c r="B574" s="205">
        <v>85111</v>
      </c>
      <c r="C574" s="8"/>
      <c r="D574" s="9"/>
      <c r="E574" s="92" t="s">
        <v>183</v>
      </c>
      <c r="F574" s="210">
        <f>SUM(F575)</f>
        <v>1000000</v>
      </c>
      <c r="G574" s="210">
        <f>SUM(G575)</f>
        <v>0</v>
      </c>
      <c r="H574" s="540">
        <f>G574*100/F574</f>
        <v>0</v>
      </c>
      <c r="I574" s="58">
        <f>SUM(I575)</f>
        <v>0</v>
      </c>
      <c r="J574" s="55"/>
    </row>
    <row r="575" spans="1:10" s="56" customFormat="1" ht="12.75">
      <c r="A575" s="28"/>
      <c r="B575" s="204"/>
      <c r="C575" s="95"/>
      <c r="D575" s="329"/>
      <c r="E575" s="71" t="s">
        <v>10</v>
      </c>
      <c r="F575" s="162">
        <f>SUM(F577)</f>
        <v>1000000</v>
      </c>
      <c r="G575" s="162">
        <f>SUM(G577)</f>
        <v>0</v>
      </c>
      <c r="H575" s="388">
        <f>G575*100/F575</f>
        <v>0</v>
      </c>
      <c r="I575" s="354">
        <v>0</v>
      </c>
      <c r="J575" s="55"/>
    </row>
    <row r="576" spans="1:9" s="5" customFormat="1" ht="12.75">
      <c r="A576" s="28"/>
      <c r="B576" s="204"/>
      <c r="C576" s="80"/>
      <c r="D576" s="80"/>
      <c r="E576" s="39" t="s">
        <v>61</v>
      </c>
      <c r="F576" s="400"/>
      <c r="G576" s="445"/>
      <c r="H576" s="339" t="s">
        <v>57</v>
      </c>
      <c r="I576" s="355"/>
    </row>
    <row r="577" spans="1:9" s="56" customFormat="1" ht="40.5" customHeight="1">
      <c r="A577" s="28"/>
      <c r="B577" s="368"/>
      <c r="C577" s="29"/>
      <c r="D577" s="72">
        <v>6220</v>
      </c>
      <c r="E577" s="31" t="s">
        <v>184</v>
      </c>
      <c r="F577" s="47">
        <v>1000000</v>
      </c>
      <c r="G577" s="109">
        <v>0</v>
      </c>
      <c r="H577" s="388">
        <f>G577*100/F577</f>
        <v>0</v>
      </c>
      <c r="I577" s="109">
        <v>0</v>
      </c>
    </row>
    <row r="578" spans="1:9" s="44" customFormat="1" ht="25.5">
      <c r="A578" s="42"/>
      <c r="B578" s="88"/>
      <c r="C578" s="512"/>
      <c r="D578" s="513"/>
      <c r="E578" s="507" t="s">
        <v>334</v>
      </c>
      <c r="F578" s="516">
        <v>1000000</v>
      </c>
      <c r="G578" s="45">
        <v>0</v>
      </c>
      <c r="H578" s="515" t="s">
        <v>57</v>
      </c>
      <c r="I578" s="45">
        <v>0</v>
      </c>
    </row>
    <row r="579" spans="1:10" s="56" customFormat="1" ht="12.75">
      <c r="A579" s="13"/>
      <c r="B579" s="205">
        <v>85153</v>
      </c>
      <c r="C579" s="8"/>
      <c r="D579" s="9"/>
      <c r="E579" s="92" t="s">
        <v>72</v>
      </c>
      <c r="F579" s="210">
        <f>SUM(F580)</f>
        <v>10000</v>
      </c>
      <c r="G579" s="464">
        <f>SUM(G580)</f>
        <v>0</v>
      </c>
      <c r="H579" s="481">
        <f>G579*100/F579</f>
        <v>0</v>
      </c>
      <c r="I579" s="58">
        <f>SUM(I580)</f>
        <v>0</v>
      </c>
      <c r="J579" s="55"/>
    </row>
    <row r="580" spans="1:10" s="56" customFormat="1" ht="12.75">
      <c r="A580" s="28"/>
      <c r="B580" s="204"/>
      <c r="C580" s="95"/>
      <c r="D580" s="329"/>
      <c r="E580" s="71" t="s">
        <v>55</v>
      </c>
      <c r="F580" s="162">
        <f>SUM(F582:F584)</f>
        <v>10000</v>
      </c>
      <c r="G580" s="162">
        <f>SUM(G582:G584)</f>
        <v>0</v>
      </c>
      <c r="H580" s="339">
        <f>G580*100/F580</f>
        <v>0</v>
      </c>
      <c r="I580" s="354">
        <f>SUM(I582:I584)</f>
        <v>0</v>
      </c>
      <c r="J580" s="55"/>
    </row>
    <row r="581" spans="1:9" s="5" customFormat="1" ht="12.75">
      <c r="A581" s="59"/>
      <c r="B581" s="60"/>
      <c r="C581" s="80"/>
      <c r="D581" s="80"/>
      <c r="E581" s="39" t="s">
        <v>61</v>
      </c>
      <c r="F581" s="400"/>
      <c r="G581" s="445"/>
      <c r="H581" s="339" t="s">
        <v>57</v>
      </c>
      <c r="I581" s="355"/>
    </row>
    <row r="582" spans="1:10" s="35" customFormat="1" ht="25.5">
      <c r="A582" s="138"/>
      <c r="B582" s="130"/>
      <c r="C582" s="139"/>
      <c r="D582" s="72">
        <v>4170</v>
      </c>
      <c r="E582" s="31" t="s">
        <v>164</v>
      </c>
      <c r="F582" s="73">
        <v>2500</v>
      </c>
      <c r="G582" s="109">
        <v>0</v>
      </c>
      <c r="H582" s="68">
        <f>G582*100/F582</f>
        <v>0</v>
      </c>
      <c r="I582" s="109">
        <v>0</v>
      </c>
      <c r="J582" s="34"/>
    </row>
    <row r="583" spans="1:9" s="56" customFormat="1" ht="12.75">
      <c r="A583" s="59"/>
      <c r="B583" s="28"/>
      <c r="C583" s="29"/>
      <c r="D583" s="72">
        <v>4210</v>
      </c>
      <c r="E583" s="31" t="s">
        <v>107</v>
      </c>
      <c r="F583" s="47">
        <v>5000</v>
      </c>
      <c r="G583" s="109">
        <v>0</v>
      </c>
      <c r="H583" s="336">
        <f>G583*100/F583</f>
        <v>0</v>
      </c>
      <c r="I583" s="109">
        <v>0</v>
      </c>
    </row>
    <row r="584" spans="1:10" s="35" customFormat="1" ht="12.75">
      <c r="A584" s="36"/>
      <c r="B584" s="75"/>
      <c r="C584" s="64"/>
      <c r="D584" s="72">
        <v>4300</v>
      </c>
      <c r="E584" s="31" t="s">
        <v>110</v>
      </c>
      <c r="F584" s="47">
        <v>2500</v>
      </c>
      <c r="G584" s="109">
        <v>0</v>
      </c>
      <c r="H584" s="32">
        <f>G584*100/F584</f>
        <v>0</v>
      </c>
      <c r="I584" s="33">
        <v>0</v>
      </c>
      <c r="J584" s="34"/>
    </row>
    <row r="585" spans="1:9" s="35" customFormat="1" ht="12.75">
      <c r="A585" s="13"/>
      <c r="B585" s="205">
        <v>85154</v>
      </c>
      <c r="C585" s="2"/>
      <c r="D585" s="3"/>
      <c r="E585" s="92" t="s">
        <v>36</v>
      </c>
      <c r="F585" s="210">
        <f>SUM(F586,F618,)</f>
        <v>2097081.81</v>
      </c>
      <c r="G585" s="210">
        <f>SUM(G586,G618,)</f>
        <v>307337.85000000003</v>
      </c>
      <c r="H585" s="336">
        <f>G585*100/F585</f>
        <v>14.655501208128834</v>
      </c>
      <c r="I585" s="485">
        <f>SUM(I586)</f>
        <v>17863.1</v>
      </c>
    </row>
    <row r="586" spans="1:9" s="35" customFormat="1" ht="12.75">
      <c r="A586" s="28"/>
      <c r="B586" s="204"/>
      <c r="C586" s="80"/>
      <c r="D586" s="80"/>
      <c r="E586" s="39" t="s">
        <v>55</v>
      </c>
      <c r="F586" s="162">
        <f>SUM(F588:F617)</f>
        <v>835346</v>
      </c>
      <c r="G586" s="162">
        <f>SUM(G588,G596:G617)</f>
        <v>301374.59</v>
      </c>
      <c r="H586" s="65">
        <f>G586*100/F586</f>
        <v>36.07781565961889</v>
      </c>
      <c r="I586" s="354">
        <f>SUM(I588,I596:I617)</f>
        <v>17863.1</v>
      </c>
    </row>
    <row r="587" spans="1:12" s="44" customFormat="1" ht="12.75">
      <c r="A587" s="62"/>
      <c r="B587" s="63"/>
      <c r="C587" s="38"/>
      <c r="D587" s="38"/>
      <c r="E587" s="71" t="s">
        <v>61</v>
      </c>
      <c r="F587" s="198"/>
      <c r="G587" s="420"/>
      <c r="H587" s="32" t="s">
        <v>57</v>
      </c>
      <c r="I587" s="354"/>
      <c r="K587" s="311" t="s">
        <v>57</v>
      </c>
      <c r="L587" s="311" t="s">
        <v>57</v>
      </c>
    </row>
    <row r="588" spans="1:9" s="44" customFormat="1" ht="12.75">
      <c r="A588" s="36"/>
      <c r="B588" s="34"/>
      <c r="C588" s="165"/>
      <c r="D588" s="203">
        <v>2820</v>
      </c>
      <c r="E588" s="285" t="s">
        <v>172</v>
      </c>
      <c r="F588" s="158">
        <v>195000</v>
      </c>
      <c r="G588" s="445">
        <v>65000</v>
      </c>
      <c r="H588" s="51">
        <f>G588*100/F588</f>
        <v>33.333333333333336</v>
      </c>
      <c r="I588" s="355">
        <v>0</v>
      </c>
    </row>
    <row r="589" spans="1:11" s="44" customFormat="1" ht="12.75">
      <c r="A589" s="62"/>
      <c r="B589" s="62"/>
      <c r="C589" s="62"/>
      <c r="D589" s="81"/>
      <c r="E589" s="286" t="s">
        <v>23</v>
      </c>
      <c r="F589" s="34"/>
      <c r="G589" s="421" t="s">
        <v>57</v>
      </c>
      <c r="H589" s="49" t="s">
        <v>57</v>
      </c>
      <c r="I589" s="119"/>
      <c r="K589" s="311" t="s">
        <v>57</v>
      </c>
    </row>
    <row r="590" spans="1:9" s="56" customFormat="1" ht="12.75">
      <c r="A590" s="62"/>
      <c r="B590" s="62"/>
      <c r="C590" s="62"/>
      <c r="D590" s="81"/>
      <c r="E590" s="287" t="s">
        <v>7</v>
      </c>
      <c r="F590" s="298"/>
      <c r="G590" s="416"/>
      <c r="H590" s="49" t="s">
        <v>57</v>
      </c>
      <c r="I590" s="113"/>
    </row>
    <row r="591" spans="1:9" s="56" customFormat="1" ht="12.75" hidden="1">
      <c r="A591" s="191"/>
      <c r="B591" s="191"/>
      <c r="C591" s="191"/>
      <c r="D591" s="200"/>
      <c r="E591" s="578" t="s">
        <v>75</v>
      </c>
      <c r="F591" s="304"/>
      <c r="G591" s="45">
        <v>0</v>
      </c>
      <c r="H591" s="306"/>
      <c r="I591" s="212">
        <v>0</v>
      </c>
    </row>
    <row r="592" spans="1:9" s="44" customFormat="1" ht="12.75">
      <c r="A592" s="191"/>
      <c r="B592" s="191"/>
      <c r="C592" s="271"/>
      <c r="D592" s="88"/>
      <c r="E592" s="578" t="s">
        <v>76</v>
      </c>
      <c r="F592" s="304"/>
      <c r="G592" s="45">
        <v>65000</v>
      </c>
      <c r="H592" s="306"/>
      <c r="I592" s="212">
        <v>0</v>
      </c>
    </row>
    <row r="593" spans="1:9" s="129" customFormat="1" ht="25.5" hidden="1">
      <c r="A593" s="191"/>
      <c r="B593" s="42"/>
      <c r="C593" s="43"/>
      <c r="D593" s="200"/>
      <c r="E593" s="578" t="s">
        <v>140</v>
      </c>
      <c r="F593" s="304"/>
      <c r="G593" s="45">
        <v>0</v>
      </c>
      <c r="H593" s="306"/>
      <c r="I593" s="212">
        <v>0</v>
      </c>
    </row>
    <row r="594" spans="1:9" s="129" customFormat="1" ht="12.75" hidden="1">
      <c r="A594" s="191"/>
      <c r="B594" s="42"/>
      <c r="C594" s="82"/>
      <c r="D594" s="88"/>
      <c r="E594" s="578" t="s">
        <v>78</v>
      </c>
      <c r="F594" s="304"/>
      <c r="G594" s="45">
        <v>0</v>
      </c>
      <c r="H594" s="306"/>
      <c r="I594" s="212">
        <v>0</v>
      </c>
    </row>
    <row r="595" spans="1:9" s="129" customFormat="1" ht="12.75" hidden="1">
      <c r="A595" s="191"/>
      <c r="B595" s="42"/>
      <c r="C595" s="82"/>
      <c r="D595" s="88"/>
      <c r="E595" s="578" t="s">
        <v>131</v>
      </c>
      <c r="F595" s="304"/>
      <c r="G595" s="45">
        <v>0</v>
      </c>
      <c r="H595" s="306"/>
      <c r="I595" s="212">
        <v>0</v>
      </c>
    </row>
    <row r="596" spans="1:9" s="35" customFormat="1" ht="12.75">
      <c r="A596" s="130"/>
      <c r="B596" s="170"/>
      <c r="C596" s="480"/>
      <c r="D596" s="380">
        <v>4010</v>
      </c>
      <c r="E596" s="54" t="s">
        <v>159</v>
      </c>
      <c r="F596" s="142">
        <v>135929</v>
      </c>
      <c r="G596" s="109">
        <v>49653.72</v>
      </c>
      <c r="H596" s="128">
        <f>G596*100/F596</f>
        <v>36.52915860485989</v>
      </c>
      <c r="I596" s="109">
        <v>2518.95</v>
      </c>
    </row>
    <row r="597" spans="1:10" s="35" customFormat="1" ht="12.75">
      <c r="A597" s="130"/>
      <c r="B597" s="170"/>
      <c r="C597" s="139"/>
      <c r="D597" s="72">
        <v>4040</v>
      </c>
      <c r="E597" s="31" t="s">
        <v>167</v>
      </c>
      <c r="F597" s="144">
        <v>10935</v>
      </c>
      <c r="G597" s="109">
        <v>10934.44</v>
      </c>
      <c r="H597" s="128">
        <f>G597*100/F597</f>
        <v>99.99487882944673</v>
      </c>
      <c r="I597" s="109">
        <v>0</v>
      </c>
      <c r="J597" s="34"/>
    </row>
    <row r="598" spans="1:10" s="35" customFormat="1" ht="12.75">
      <c r="A598" s="130"/>
      <c r="B598" s="170"/>
      <c r="C598" s="139"/>
      <c r="D598" s="72">
        <v>4110</v>
      </c>
      <c r="E598" s="31" t="s">
        <v>160</v>
      </c>
      <c r="F598" s="144">
        <v>44446</v>
      </c>
      <c r="G598" s="109">
        <v>18975.12</v>
      </c>
      <c r="H598" s="128">
        <f>G598*100/F598</f>
        <v>42.69252576159835</v>
      </c>
      <c r="I598" s="109">
        <v>1427.32</v>
      </c>
      <c r="J598" s="34"/>
    </row>
    <row r="599" spans="1:10" s="35" customFormat="1" ht="12.75">
      <c r="A599" s="130"/>
      <c r="B599" s="170"/>
      <c r="C599" s="171"/>
      <c r="D599" s="70">
        <v>4120</v>
      </c>
      <c r="E599" s="71" t="s">
        <v>347</v>
      </c>
      <c r="F599" s="330">
        <v>5653</v>
      </c>
      <c r="G599" s="109">
        <v>1070.62</v>
      </c>
      <c r="H599" s="128">
        <f aca="true" t="shared" si="23" ref="H599:H610">G599*100/F599</f>
        <v>18.938970458163805</v>
      </c>
      <c r="I599" s="109">
        <v>205.86</v>
      </c>
      <c r="J599" s="34"/>
    </row>
    <row r="600" spans="1:10" s="35" customFormat="1" ht="25.5">
      <c r="A600" s="130"/>
      <c r="B600" s="170"/>
      <c r="C600" s="139"/>
      <c r="D600" s="72">
        <v>4170</v>
      </c>
      <c r="E600" s="31" t="s">
        <v>164</v>
      </c>
      <c r="F600" s="73">
        <v>228673</v>
      </c>
      <c r="G600" s="109">
        <v>96755.06</v>
      </c>
      <c r="H600" s="68">
        <f t="shared" si="23"/>
        <v>42.31153656094073</v>
      </c>
      <c r="I600" s="109">
        <v>3948.14</v>
      </c>
      <c r="J600" s="34"/>
    </row>
    <row r="601" spans="1:10" s="35" customFormat="1" ht="12.75">
      <c r="A601" s="130"/>
      <c r="B601" s="170"/>
      <c r="C601" s="139"/>
      <c r="D601" s="72">
        <v>4190</v>
      </c>
      <c r="E601" s="31" t="s">
        <v>158</v>
      </c>
      <c r="F601" s="47">
        <v>14000</v>
      </c>
      <c r="G601" s="109">
        <v>0</v>
      </c>
      <c r="H601" s="68">
        <f t="shared" si="23"/>
        <v>0</v>
      </c>
      <c r="I601" s="109">
        <v>0</v>
      </c>
      <c r="J601" s="34"/>
    </row>
    <row r="602" spans="1:10" s="35" customFormat="1" ht="12.75">
      <c r="A602" s="36"/>
      <c r="B602" s="81"/>
      <c r="C602" s="64"/>
      <c r="D602" s="72">
        <v>4210</v>
      </c>
      <c r="E602" s="31" t="s">
        <v>107</v>
      </c>
      <c r="F602" s="47">
        <v>47714</v>
      </c>
      <c r="G602" s="109">
        <v>837.56</v>
      </c>
      <c r="H602" s="32">
        <f t="shared" si="23"/>
        <v>1.7553757806932975</v>
      </c>
      <c r="I602" s="33">
        <v>609.6</v>
      </c>
      <c r="J602" s="34"/>
    </row>
    <row r="603" spans="1:9" s="5" customFormat="1" ht="12.75">
      <c r="A603" s="36"/>
      <c r="B603" s="81"/>
      <c r="C603" s="64"/>
      <c r="D603" s="72">
        <v>4220</v>
      </c>
      <c r="E603" s="31" t="s">
        <v>124</v>
      </c>
      <c r="F603" s="47">
        <v>14000</v>
      </c>
      <c r="G603" s="109">
        <v>115.75</v>
      </c>
      <c r="H603" s="32">
        <f>G603*100/F603</f>
        <v>0.8267857142857142</v>
      </c>
      <c r="I603" s="33">
        <v>555.23</v>
      </c>
    </row>
    <row r="604" spans="1:10" s="35" customFormat="1" ht="12.75">
      <c r="A604" s="75"/>
      <c r="B604" s="342"/>
      <c r="C604" s="64"/>
      <c r="D604" s="72">
        <v>4260</v>
      </c>
      <c r="E604" s="31" t="s">
        <v>111</v>
      </c>
      <c r="F604" s="47">
        <v>25107</v>
      </c>
      <c r="G604" s="109">
        <v>16526.91</v>
      </c>
      <c r="H604" s="32">
        <f>G604*100/F604</f>
        <v>65.82590512606046</v>
      </c>
      <c r="I604" s="33">
        <v>0</v>
      </c>
      <c r="J604" s="34"/>
    </row>
    <row r="605" spans="1:9" s="35" customFormat="1" ht="12.75">
      <c r="A605" s="15" t="s">
        <v>54</v>
      </c>
      <c r="B605" s="16">
        <v>23</v>
      </c>
      <c r="C605" s="55"/>
      <c r="D605" s="55"/>
      <c r="E605" s="78"/>
      <c r="F605" s="55"/>
      <c r="G605" s="77"/>
      <c r="H605" s="79" t="s">
        <v>57</v>
      </c>
      <c r="I605" s="77" t="s">
        <v>57</v>
      </c>
    </row>
    <row r="606" spans="1:9" s="35" customFormat="1" ht="13.5" thickBot="1">
      <c r="A606" s="15"/>
      <c r="B606" s="16"/>
      <c r="C606" s="55"/>
      <c r="D606" s="55"/>
      <c r="E606" s="78"/>
      <c r="F606" s="55"/>
      <c r="G606" s="77"/>
      <c r="H606" s="79"/>
      <c r="I606" s="77" t="s">
        <v>57</v>
      </c>
    </row>
    <row r="607" spans="1:9" s="44" customFormat="1" ht="13.5" thickBot="1">
      <c r="A607" s="19" t="s">
        <v>25</v>
      </c>
      <c r="B607" s="20" t="s">
        <v>50</v>
      </c>
      <c r="C607" s="709" t="s">
        <v>35</v>
      </c>
      <c r="D607" s="710"/>
      <c r="E607" s="21" t="s">
        <v>24</v>
      </c>
      <c r="F607" s="20" t="s">
        <v>58</v>
      </c>
      <c r="G607" s="353" t="s">
        <v>59</v>
      </c>
      <c r="H607" s="22" t="s">
        <v>60</v>
      </c>
      <c r="I607" s="190" t="s">
        <v>65</v>
      </c>
    </row>
    <row r="608" spans="1:10" s="35" customFormat="1" ht="12.75">
      <c r="A608" s="36"/>
      <c r="B608" s="81"/>
      <c r="C608" s="64"/>
      <c r="D608" s="72">
        <v>4270</v>
      </c>
      <c r="E608" s="31" t="s">
        <v>108</v>
      </c>
      <c r="F608" s="47">
        <v>907</v>
      </c>
      <c r="G608" s="109">
        <v>0</v>
      </c>
      <c r="H608" s="32">
        <f t="shared" si="23"/>
        <v>0</v>
      </c>
      <c r="I608" s="33">
        <v>0</v>
      </c>
      <c r="J608" s="34"/>
    </row>
    <row r="609" spans="1:10" s="35" customFormat="1" ht="12.75">
      <c r="A609" s="36"/>
      <c r="B609" s="81"/>
      <c r="C609" s="64"/>
      <c r="D609" s="72">
        <v>4280</v>
      </c>
      <c r="E609" s="31" t="s">
        <v>109</v>
      </c>
      <c r="F609" s="47">
        <v>223</v>
      </c>
      <c r="G609" s="109">
        <v>95</v>
      </c>
      <c r="H609" s="32">
        <f>G609*100/F609</f>
        <v>42.600896860986545</v>
      </c>
      <c r="I609" s="33">
        <v>0</v>
      </c>
      <c r="J609" s="34"/>
    </row>
    <row r="610" spans="1:10" s="35" customFormat="1" ht="12.75">
      <c r="A610" s="36"/>
      <c r="B610" s="81"/>
      <c r="C610" s="64"/>
      <c r="D610" s="72">
        <v>4300</v>
      </c>
      <c r="E610" s="31" t="s">
        <v>110</v>
      </c>
      <c r="F610" s="47">
        <v>80966</v>
      </c>
      <c r="G610" s="109">
        <v>31375.58</v>
      </c>
      <c r="H610" s="32">
        <f t="shared" si="23"/>
        <v>38.75155003334733</v>
      </c>
      <c r="I610" s="33">
        <v>8598</v>
      </c>
      <c r="J610" s="34"/>
    </row>
    <row r="611" spans="1:10" s="35" customFormat="1" ht="12.75">
      <c r="A611" s="62"/>
      <c r="B611" s="36"/>
      <c r="C611" s="64"/>
      <c r="D611" s="72">
        <v>4360</v>
      </c>
      <c r="E611" s="31" t="s">
        <v>148</v>
      </c>
      <c r="F611" s="47">
        <v>1849</v>
      </c>
      <c r="G611" s="109">
        <v>996.58</v>
      </c>
      <c r="H611" s="32">
        <f aca="true" t="shared" si="24" ref="H611:H623">G611*100/F611</f>
        <v>53.89832341806382</v>
      </c>
      <c r="I611" s="33">
        <v>0</v>
      </c>
      <c r="J611" s="34"/>
    </row>
    <row r="612" spans="1:9" s="5" customFormat="1" ht="25.5">
      <c r="A612" s="62"/>
      <c r="B612" s="36"/>
      <c r="C612" s="64"/>
      <c r="D612" s="72">
        <v>4400</v>
      </c>
      <c r="E612" s="31" t="s">
        <v>112</v>
      </c>
      <c r="F612" s="47">
        <v>10335</v>
      </c>
      <c r="G612" s="109">
        <v>5167.5</v>
      </c>
      <c r="H612" s="32">
        <f t="shared" si="24"/>
        <v>50</v>
      </c>
      <c r="I612" s="33">
        <v>0</v>
      </c>
    </row>
    <row r="613" spans="1:9" s="35" customFormat="1" ht="12.75">
      <c r="A613" s="62"/>
      <c r="B613" s="36"/>
      <c r="C613" s="64"/>
      <c r="D613" s="72">
        <v>4410</v>
      </c>
      <c r="E613" s="31" t="s">
        <v>113</v>
      </c>
      <c r="F613" s="47">
        <v>8000</v>
      </c>
      <c r="G613" s="109">
        <v>0</v>
      </c>
      <c r="H613" s="32">
        <f t="shared" si="24"/>
        <v>0</v>
      </c>
      <c r="I613" s="33">
        <v>0</v>
      </c>
    </row>
    <row r="614" spans="1:9" s="129" customFormat="1" ht="12.75">
      <c r="A614" s="62"/>
      <c r="B614" s="36"/>
      <c r="C614" s="64"/>
      <c r="D614" s="72">
        <v>4430</v>
      </c>
      <c r="E614" s="31" t="s">
        <v>115</v>
      </c>
      <c r="F614" s="47">
        <v>2500</v>
      </c>
      <c r="G614" s="109">
        <v>0</v>
      </c>
      <c r="H614" s="32">
        <f t="shared" si="24"/>
        <v>0</v>
      </c>
      <c r="I614" s="33">
        <v>0</v>
      </c>
    </row>
    <row r="615" spans="1:9" s="35" customFormat="1" ht="12.75">
      <c r="A615" s="36"/>
      <c r="B615" s="81"/>
      <c r="C615" s="64"/>
      <c r="D615" s="72">
        <v>4440</v>
      </c>
      <c r="E615" s="31" t="s">
        <v>116</v>
      </c>
      <c r="F615" s="47">
        <v>4909</v>
      </c>
      <c r="G615" s="109">
        <v>3681.75</v>
      </c>
      <c r="H615" s="32">
        <f t="shared" si="24"/>
        <v>75</v>
      </c>
      <c r="I615" s="33">
        <v>0</v>
      </c>
    </row>
    <row r="616" spans="1:10" s="18" customFormat="1" ht="25.5">
      <c r="A616" s="36"/>
      <c r="B616" s="81"/>
      <c r="C616" s="64"/>
      <c r="D616" s="72">
        <v>4520</v>
      </c>
      <c r="E616" s="31" t="s">
        <v>118</v>
      </c>
      <c r="F616" s="47">
        <v>1200</v>
      </c>
      <c r="G616" s="109">
        <v>189</v>
      </c>
      <c r="H616" s="32">
        <f t="shared" si="24"/>
        <v>15.75</v>
      </c>
      <c r="I616" s="33">
        <v>0</v>
      </c>
      <c r="J616" s="17"/>
    </row>
    <row r="617" spans="1:9" s="56" customFormat="1" ht="25.5">
      <c r="A617" s="36"/>
      <c r="B617" s="342"/>
      <c r="C617" s="64"/>
      <c r="D617" s="72">
        <v>4700</v>
      </c>
      <c r="E617" s="31" t="s">
        <v>133</v>
      </c>
      <c r="F617" s="47">
        <v>3000</v>
      </c>
      <c r="G617" s="109">
        <v>0</v>
      </c>
      <c r="H617" s="32">
        <f t="shared" si="24"/>
        <v>0</v>
      </c>
      <c r="I617" s="33">
        <v>0</v>
      </c>
    </row>
    <row r="618" spans="1:9" s="5" customFormat="1" ht="12.75">
      <c r="A618" s="130"/>
      <c r="B618" s="170"/>
      <c r="C618" s="480"/>
      <c r="D618" s="480"/>
      <c r="E618" s="54" t="s">
        <v>10</v>
      </c>
      <c r="F618" s="47">
        <f>SUM(F620)</f>
        <v>1261735.81</v>
      </c>
      <c r="G618" s="47">
        <f>SUM(G620)</f>
        <v>5963.26</v>
      </c>
      <c r="H618" s="32">
        <f>G618*100/F618</f>
        <v>0.4726235042817719</v>
      </c>
      <c r="I618" s="67">
        <f>SUM(I620)</f>
        <v>0</v>
      </c>
    </row>
    <row r="619" spans="1:11" s="129" customFormat="1" ht="12.75">
      <c r="A619" s="36"/>
      <c r="B619" s="63"/>
      <c r="C619" s="69"/>
      <c r="D619" s="69"/>
      <c r="E619" s="71" t="s">
        <v>61</v>
      </c>
      <c r="F619" s="198"/>
      <c r="G619" s="109"/>
      <c r="H619" s="32" t="s">
        <v>57</v>
      </c>
      <c r="I619" s="33"/>
      <c r="K619" s="382">
        <f>SUM(F645:F664)</f>
        <v>136459.32</v>
      </c>
    </row>
    <row r="620" spans="1:9" s="129" customFormat="1" ht="12.75">
      <c r="A620" s="207"/>
      <c r="B620" s="413"/>
      <c r="C620" s="477"/>
      <c r="D620" s="478">
        <v>6050</v>
      </c>
      <c r="E620" s="66" t="s">
        <v>163</v>
      </c>
      <c r="F620" s="175">
        <v>1261735.81</v>
      </c>
      <c r="G620" s="186">
        <v>5963.26</v>
      </c>
      <c r="H620" s="49">
        <f>G620*100/F620</f>
        <v>0.4726235042817719</v>
      </c>
      <c r="I620" s="67">
        <v>0</v>
      </c>
    </row>
    <row r="621" spans="1:11" s="35" customFormat="1" ht="51.75" thickBot="1">
      <c r="A621" s="296"/>
      <c r="B621" s="290"/>
      <c r="C621" s="518"/>
      <c r="D621" s="278"/>
      <c r="E621" s="476" t="s">
        <v>279</v>
      </c>
      <c r="F621" s="344"/>
      <c r="G621" s="45">
        <v>5963.26</v>
      </c>
      <c r="H621" s="598"/>
      <c r="I621" s="212">
        <v>0</v>
      </c>
      <c r="J621" s="34"/>
      <c r="K621" s="312" t="s">
        <v>57</v>
      </c>
    </row>
    <row r="622" spans="1:9" s="56" customFormat="1" ht="12.75">
      <c r="A622" s="13"/>
      <c r="B622" s="205">
        <v>85195</v>
      </c>
      <c r="C622" s="2"/>
      <c r="D622" s="3"/>
      <c r="E622" s="25" t="s">
        <v>42</v>
      </c>
      <c r="F622" s="84">
        <f>SUM(F623)</f>
        <v>15000</v>
      </c>
      <c r="G622" s="84">
        <f>SUM(G623)</f>
        <v>0</v>
      </c>
      <c r="H622" s="161">
        <f t="shared" si="24"/>
        <v>0</v>
      </c>
      <c r="I622" s="58">
        <f>SUM(I623)</f>
        <v>0</v>
      </c>
    </row>
    <row r="623" spans="1:10" s="18" customFormat="1" ht="12.75">
      <c r="A623" s="28"/>
      <c r="B623" s="204"/>
      <c r="C623" s="80"/>
      <c r="D623" s="80"/>
      <c r="E623" s="39" t="s">
        <v>55</v>
      </c>
      <c r="F623" s="162">
        <f>SUM(F625:F628)</f>
        <v>15000</v>
      </c>
      <c r="G623" s="162">
        <f>SUM(G625)</f>
        <v>0</v>
      </c>
      <c r="H623" s="96">
        <f t="shared" si="24"/>
        <v>0</v>
      </c>
      <c r="I623" s="163">
        <f>SUM(I625:I628)</f>
        <v>0</v>
      </c>
      <c r="J623" s="17"/>
    </row>
    <row r="624" spans="1:9" s="35" customFormat="1" ht="12.75">
      <c r="A624" s="36"/>
      <c r="B624" s="341"/>
      <c r="C624" s="69"/>
      <c r="D624" s="69"/>
      <c r="E624" s="71" t="s">
        <v>61</v>
      </c>
      <c r="F624" s="198"/>
      <c r="G624" s="420"/>
      <c r="H624" s="32" t="s">
        <v>57</v>
      </c>
      <c r="I624" s="163"/>
    </row>
    <row r="625" spans="1:9" s="44" customFormat="1" ht="12.75">
      <c r="A625" s="36"/>
      <c r="B625" s="81"/>
      <c r="C625" s="164"/>
      <c r="D625" s="203">
        <v>2820</v>
      </c>
      <c r="E625" s="285" t="s">
        <v>172</v>
      </c>
      <c r="F625" s="158">
        <v>15000</v>
      </c>
      <c r="G625" s="445">
        <v>0</v>
      </c>
      <c r="H625" s="51">
        <f>G625*100/F625</f>
        <v>0</v>
      </c>
      <c r="I625" s="125">
        <v>0</v>
      </c>
    </row>
    <row r="626" spans="1:10" s="35" customFormat="1" ht="12.75">
      <c r="A626" s="62"/>
      <c r="B626" s="62"/>
      <c r="C626" s="62"/>
      <c r="D626" s="81"/>
      <c r="E626" s="286" t="s">
        <v>23</v>
      </c>
      <c r="F626" s="34"/>
      <c r="G626" s="465"/>
      <c r="H626" s="388" t="s">
        <v>57</v>
      </c>
      <c r="I626" s="160"/>
      <c r="J626" s="34"/>
    </row>
    <row r="627" spans="1:9" s="11" customFormat="1" ht="13.5" thickBot="1">
      <c r="A627" s="218"/>
      <c r="B627" s="612"/>
      <c r="C627" s="534"/>
      <c r="D627" s="394"/>
      <c r="E627" s="678" t="s">
        <v>128</v>
      </c>
      <c r="F627" s="679"/>
      <c r="G627" s="680"/>
      <c r="H627" s="681" t="s">
        <v>57</v>
      </c>
      <c r="I627" s="682"/>
    </row>
    <row r="628" spans="1:9" s="129" customFormat="1" ht="13.5" hidden="1" thickBot="1">
      <c r="A628" s="271"/>
      <c r="B628" s="201"/>
      <c r="C628" s="271"/>
      <c r="D628" s="88"/>
      <c r="E628" s="676" t="s">
        <v>185</v>
      </c>
      <c r="F628" s="308"/>
      <c r="G628" s="522">
        <v>0</v>
      </c>
      <c r="H628" s="677"/>
      <c r="I628" s="212">
        <v>0</v>
      </c>
    </row>
    <row r="629" spans="1:10" s="56" customFormat="1" ht="12.75">
      <c r="A629" s="535">
        <v>852</v>
      </c>
      <c r="B629" s="227"/>
      <c r="C629" s="227"/>
      <c r="D629" s="228"/>
      <c r="E629" s="402" t="s">
        <v>17</v>
      </c>
      <c r="F629" s="403">
        <f>SUM(F630,F638,F658,F668,F673,F679,F684,F692,F718,F727,F735,)</f>
        <v>8739772.15</v>
      </c>
      <c r="G629" s="403">
        <f>SUM(G630,G638,G658,G668,G673,G679,G684,G692,G718,G727,G731,G735,)</f>
        <v>3891389.9</v>
      </c>
      <c r="H629" s="517">
        <f>G629*100/F629</f>
        <v>44.52507265878779</v>
      </c>
      <c r="I629" s="573">
        <f>SUM(I630,I638,I658,I668,I673,I679,I684,I692,I718,I727,I735,)</f>
        <v>89746.70000000001</v>
      </c>
      <c r="J629" s="55"/>
    </row>
    <row r="630" spans="1:9" s="5" customFormat="1" ht="12.75">
      <c r="A630" s="13"/>
      <c r="B630" s="97">
        <v>85202</v>
      </c>
      <c r="C630" s="2"/>
      <c r="D630" s="3"/>
      <c r="E630" s="25" t="s">
        <v>95</v>
      </c>
      <c r="F630" s="435">
        <f>SUM(F631)</f>
        <v>1200000</v>
      </c>
      <c r="G630" s="435">
        <f>SUM(G631)</f>
        <v>642938.98</v>
      </c>
      <c r="H630" s="26">
        <f>G630*100/F630</f>
        <v>53.578248333333335</v>
      </c>
      <c r="I630" s="27">
        <f>SUM(I631)</f>
        <v>0</v>
      </c>
    </row>
    <row r="631" spans="1:9" s="129" customFormat="1" ht="38.25">
      <c r="A631" s="28"/>
      <c r="B631" s="29"/>
      <c r="C631" s="30"/>
      <c r="D631" s="29"/>
      <c r="E631" s="31" t="s">
        <v>3</v>
      </c>
      <c r="F631" s="142">
        <f>SUM(F633:F637)</f>
        <v>1200000</v>
      </c>
      <c r="G631" s="142">
        <f>SUM(G633:G637)</f>
        <v>642938.98</v>
      </c>
      <c r="H631" s="128">
        <f>G631*100/F631</f>
        <v>53.578248333333335</v>
      </c>
      <c r="I631" s="127">
        <f>SUM(I633:I637)</f>
        <v>0</v>
      </c>
    </row>
    <row r="632" spans="1:9" s="129" customFormat="1" ht="12.75">
      <c r="A632" s="75"/>
      <c r="B632" s="443"/>
      <c r="C632" s="99"/>
      <c r="D632" s="99"/>
      <c r="E632" s="208" t="s">
        <v>61</v>
      </c>
      <c r="F632" s="340"/>
      <c r="G632" s="180"/>
      <c r="H632" s="68" t="s">
        <v>57</v>
      </c>
      <c r="I632" s="67"/>
    </row>
    <row r="633" spans="1:9" s="56" customFormat="1" ht="51" hidden="1">
      <c r="A633" s="28"/>
      <c r="B633" s="368"/>
      <c r="C633" s="367"/>
      <c r="D633" s="699">
        <v>2910</v>
      </c>
      <c r="E633" s="568" t="s">
        <v>277</v>
      </c>
      <c r="F633" s="504">
        <v>0</v>
      </c>
      <c r="G633" s="109">
        <v>0</v>
      </c>
      <c r="H633" s="337" t="e">
        <f>G633*100/F633</f>
        <v>#DIV/0!</v>
      </c>
      <c r="I633" s="109">
        <v>0</v>
      </c>
    </row>
    <row r="634" spans="1:9" s="35" customFormat="1" ht="12.75">
      <c r="A634" s="15" t="s">
        <v>54</v>
      </c>
      <c r="B634" s="16">
        <v>24</v>
      </c>
      <c r="C634" s="55"/>
      <c r="D634" s="55"/>
      <c r="E634" s="78"/>
      <c r="F634" s="55"/>
      <c r="G634" s="77"/>
      <c r="H634" s="79" t="s">
        <v>57</v>
      </c>
      <c r="I634" s="77" t="s">
        <v>57</v>
      </c>
    </row>
    <row r="635" spans="1:9" s="35" customFormat="1" ht="13.5" thickBot="1">
      <c r="A635" s="15"/>
      <c r="B635" s="16"/>
      <c r="C635" s="55"/>
      <c r="D635" s="55"/>
      <c r="E635" s="78"/>
      <c r="F635" s="55"/>
      <c r="G635" s="77"/>
      <c r="H635" s="79"/>
      <c r="I635" s="77" t="s">
        <v>57</v>
      </c>
    </row>
    <row r="636" spans="1:9" s="44" customFormat="1" ht="13.5" thickBot="1">
      <c r="A636" s="19" t="s">
        <v>25</v>
      </c>
      <c r="B636" s="20" t="s">
        <v>50</v>
      </c>
      <c r="C636" s="709" t="s">
        <v>35</v>
      </c>
      <c r="D636" s="710"/>
      <c r="E636" s="21" t="s">
        <v>24</v>
      </c>
      <c r="F636" s="20" t="s">
        <v>58</v>
      </c>
      <c r="G636" s="353" t="s">
        <v>59</v>
      </c>
      <c r="H636" s="22" t="s">
        <v>60</v>
      </c>
      <c r="I636" s="190" t="s">
        <v>65</v>
      </c>
    </row>
    <row r="637" spans="1:11" s="129" customFormat="1" ht="25.5">
      <c r="A637" s="36"/>
      <c r="B637" s="342"/>
      <c r="C637" s="64"/>
      <c r="D637" s="72">
        <v>4330</v>
      </c>
      <c r="E637" s="31" t="s">
        <v>125</v>
      </c>
      <c r="F637" s="47">
        <v>1200000</v>
      </c>
      <c r="G637" s="109">
        <v>642938.98</v>
      </c>
      <c r="H637" s="337">
        <f>G637*100/F637</f>
        <v>53.578248333333335</v>
      </c>
      <c r="I637" s="33">
        <v>0</v>
      </c>
      <c r="K637" s="302" t="s">
        <v>57</v>
      </c>
    </row>
    <row r="638" spans="1:9" s="129" customFormat="1" ht="12.75">
      <c r="A638" s="13"/>
      <c r="B638" s="197">
        <v>85203</v>
      </c>
      <c r="C638" s="2"/>
      <c r="D638" s="3"/>
      <c r="E638" s="25" t="s">
        <v>66</v>
      </c>
      <c r="F638" s="89">
        <f>SUM(F639)</f>
        <v>829831</v>
      </c>
      <c r="G638" s="435">
        <f>SUM(G639)</f>
        <v>387180.86000000004</v>
      </c>
      <c r="H638" s="26">
        <f>G638*100/F638</f>
        <v>46.65779658749795</v>
      </c>
      <c r="I638" s="27">
        <f>SUM(I639)</f>
        <v>20478.24</v>
      </c>
    </row>
    <row r="639" spans="1:9" s="129" customFormat="1" ht="30" customHeight="1">
      <c r="A639" s="28"/>
      <c r="B639" s="440"/>
      <c r="C639" s="29"/>
      <c r="D639" s="29"/>
      <c r="E639" s="359" t="s">
        <v>336</v>
      </c>
      <c r="F639" s="142">
        <f>SUM(F641:F656,F657,)</f>
        <v>829831</v>
      </c>
      <c r="G639" s="142">
        <f>SUM(G641:G656,G657,)</f>
        <v>387180.86000000004</v>
      </c>
      <c r="H639" s="128">
        <f>G639*100/F639</f>
        <v>46.65779658749795</v>
      </c>
      <c r="I639" s="127">
        <f>SUM(I641:I656,I657,)</f>
        <v>20478.24</v>
      </c>
    </row>
    <row r="640" spans="1:13" s="129" customFormat="1" ht="12.75">
      <c r="A640" s="130"/>
      <c r="B640" s="407"/>
      <c r="C640" s="171"/>
      <c r="D640" s="171"/>
      <c r="E640" s="71" t="s">
        <v>61</v>
      </c>
      <c r="F640" s="365"/>
      <c r="G640" s="109"/>
      <c r="H640" s="128" t="s">
        <v>57</v>
      </c>
      <c r="I640" s="127"/>
      <c r="M640" s="605">
        <f>SUM(G639)</f>
        <v>387180.86000000004</v>
      </c>
    </row>
    <row r="641" spans="1:9" s="129" customFormat="1" ht="12.75">
      <c r="A641" s="36"/>
      <c r="B641" s="81"/>
      <c r="C641" s="64"/>
      <c r="D641" s="72">
        <v>3020</v>
      </c>
      <c r="E641" s="31" t="s">
        <v>187</v>
      </c>
      <c r="F641" s="104">
        <v>1820</v>
      </c>
      <c r="G641" s="109">
        <v>0</v>
      </c>
      <c r="H641" s="32">
        <f aca="true" t="shared" si="25" ref="H641:H646">G641*100/F641</f>
        <v>0</v>
      </c>
      <c r="I641" s="33">
        <v>0</v>
      </c>
    </row>
    <row r="642" spans="1:13" s="129" customFormat="1" ht="12.75">
      <c r="A642" s="130"/>
      <c r="B642" s="170"/>
      <c r="C642" s="139"/>
      <c r="D642" s="72">
        <v>4010</v>
      </c>
      <c r="E642" s="31" t="s">
        <v>159</v>
      </c>
      <c r="F642" s="140">
        <v>563573.64</v>
      </c>
      <c r="G642" s="109">
        <v>261784.51</v>
      </c>
      <c r="H642" s="128">
        <f t="shared" si="25"/>
        <v>46.450808096702325</v>
      </c>
      <c r="I642" s="127">
        <v>11646.08</v>
      </c>
      <c r="M642" s="605">
        <v>291072.16</v>
      </c>
    </row>
    <row r="643" spans="1:13" s="35" customFormat="1" ht="12.75">
      <c r="A643" s="130"/>
      <c r="B643" s="170"/>
      <c r="C643" s="139"/>
      <c r="D643" s="72">
        <v>4040</v>
      </c>
      <c r="E643" s="31" t="s">
        <v>167</v>
      </c>
      <c r="F643" s="144">
        <v>38739</v>
      </c>
      <c r="G643" s="109">
        <v>38738.28</v>
      </c>
      <c r="H643" s="128">
        <f t="shared" si="25"/>
        <v>99.99814140788352</v>
      </c>
      <c r="I643" s="127">
        <v>0</v>
      </c>
      <c r="J643" s="34"/>
      <c r="M643" s="606">
        <f>SUM(M640-M642)</f>
        <v>96108.70000000007</v>
      </c>
    </row>
    <row r="644" spans="1:10" s="35" customFormat="1" ht="12.75">
      <c r="A644" s="130"/>
      <c r="B644" s="170"/>
      <c r="C644" s="139"/>
      <c r="D644" s="72">
        <v>4110</v>
      </c>
      <c r="E644" s="31" t="s">
        <v>160</v>
      </c>
      <c r="F644" s="144">
        <v>102177.04</v>
      </c>
      <c r="G644" s="109">
        <v>45899.45</v>
      </c>
      <c r="H644" s="128">
        <f t="shared" si="25"/>
        <v>44.92149116866177</v>
      </c>
      <c r="I644" s="127">
        <v>6847.42</v>
      </c>
      <c r="J644" s="34"/>
    </row>
    <row r="645" spans="1:10" s="35" customFormat="1" ht="12.75">
      <c r="A645" s="130"/>
      <c r="B645" s="170"/>
      <c r="C645" s="131"/>
      <c r="D645" s="41">
        <v>4120</v>
      </c>
      <c r="E645" s="39" t="s">
        <v>347</v>
      </c>
      <c r="F645" s="166">
        <v>7070.32</v>
      </c>
      <c r="G645" s="109">
        <v>3085.27</v>
      </c>
      <c r="H645" s="128">
        <f t="shared" si="25"/>
        <v>43.636921666911825</v>
      </c>
      <c r="I645" s="127">
        <v>567.08</v>
      </c>
      <c r="J645" s="34"/>
    </row>
    <row r="646" spans="1:9" s="56" customFormat="1" ht="25.5">
      <c r="A646" s="130"/>
      <c r="B646" s="130"/>
      <c r="C646" s="171"/>
      <c r="D646" s="70">
        <v>4170</v>
      </c>
      <c r="E646" s="31" t="s">
        <v>164</v>
      </c>
      <c r="F646" s="167">
        <v>18270</v>
      </c>
      <c r="G646" s="109">
        <v>7851.86</v>
      </c>
      <c r="H646" s="146">
        <f t="shared" si="25"/>
        <v>42.9767925561029</v>
      </c>
      <c r="I646" s="127">
        <v>398.14</v>
      </c>
    </row>
    <row r="647" spans="1:9" s="56" customFormat="1" ht="12.75">
      <c r="A647" s="36"/>
      <c r="B647" s="81"/>
      <c r="C647" s="64"/>
      <c r="D647" s="72">
        <v>4210</v>
      </c>
      <c r="E647" s="31" t="s">
        <v>107</v>
      </c>
      <c r="F647" s="47">
        <v>12000</v>
      </c>
      <c r="G647" s="109">
        <v>1134.94</v>
      </c>
      <c r="H647" s="32">
        <f aca="true" t="shared" si="26" ref="H647:H656">G647*100/F647</f>
        <v>9.457833333333333</v>
      </c>
      <c r="I647" s="33">
        <v>399.7</v>
      </c>
    </row>
    <row r="648" spans="1:10" s="18" customFormat="1" ht="12.75">
      <c r="A648" s="62"/>
      <c r="B648" s="36"/>
      <c r="C648" s="64"/>
      <c r="D648" s="72">
        <v>4260</v>
      </c>
      <c r="E648" s="31" t="s">
        <v>111</v>
      </c>
      <c r="F648" s="47">
        <v>19500</v>
      </c>
      <c r="G648" s="109">
        <v>9118.55</v>
      </c>
      <c r="H648" s="32">
        <f t="shared" si="26"/>
        <v>46.76179487179487</v>
      </c>
      <c r="I648" s="33">
        <v>568.16</v>
      </c>
      <c r="J648" s="17"/>
    </row>
    <row r="649" spans="1:10" s="35" customFormat="1" ht="12.75">
      <c r="A649" s="62"/>
      <c r="B649" s="36"/>
      <c r="C649" s="64"/>
      <c r="D649" s="72">
        <v>4270</v>
      </c>
      <c r="E649" s="31" t="s">
        <v>108</v>
      </c>
      <c r="F649" s="47">
        <v>38900</v>
      </c>
      <c r="G649" s="109">
        <v>1861.25</v>
      </c>
      <c r="H649" s="32">
        <f t="shared" si="26"/>
        <v>4.7847043701799485</v>
      </c>
      <c r="I649" s="33">
        <v>0</v>
      </c>
      <c r="J649" s="34"/>
    </row>
    <row r="650" spans="1:10" s="35" customFormat="1" ht="12.75">
      <c r="A650" s="36"/>
      <c r="B650" s="81"/>
      <c r="C650" s="64"/>
      <c r="D650" s="72">
        <v>4280</v>
      </c>
      <c r="E650" s="31" t="s">
        <v>109</v>
      </c>
      <c r="F650" s="47">
        <v>400</v>
      </c>
      <c r="G650" s="109">
        <v>80</v>
      </c>
      <c r="H650" s="32">
        <f t="shared" si="26"/>
        <v>20</v>
      </c>
      <c r="I650" s="33">
        <v>0</v>
      </c>
      <c r="J650" s="34"/>
    </row>
    <row r="651" spans="1:10" s="35" customFormat="1" ht="12.75">
      <c r="A651" s="36"/>
      <c r="B651" s="81"/>
      <c r="C651" s="64"/>
      <c r="D651" s="72">
        <v>4300</v>
      </c>
      <c r="E651" s="31" t="s">
        <v>110</v>
      </c>
      <c r="F651" s="47">
        <v>1887</v>
      </c>
      <c r="G651" s="109">
        <v>1098.46</v>
      </c>
      <c r="H651" s="32">
        <f t="shared" si="26"/>
        <v>58.21197668256492</v>
      </c>
      <c r="I651" s="33">
        <v>51.66</v>
      </c>
      <c r="J651" s="34"/>
    </row>
    <row r="652" spans="1:10" s="35" customFormat="1" ht="12.75">
      <c r="A652" s="62"/>
      <c r="B652" s="36"/>
      <c r="C652" s="64"/>
      <c r="D652" s="72">
        <v>4360</v>
      </c>
      <c r="E652" s="31" t="s">
        <v>148</v>
      </c>
      <c r="F652" s="47">
        <v>1808</v>
      </c>
      <c r="G652" s="109">
        <v>903.6</v>
      </c>
      <c r="H652" s="32">
        <f t="shared" si="26"/>
        <v>49.97787610619469</v>
      </c>
      <c r="I652" s="33">
        <v>0</v>
      </c>
      <c r="J652" s="34"/>
    </row>
    <row r="653" spans="1:9" s="5" customFormat="1" ht="12.75" hidden="1">
      <c r="A653" s="62"/>
      <c r="B653" s="36"/>
      <c r="C653" s="64"/>
      <c r="D653" s="72">
        <v>4410</v>
      </c>
      <c r="E653" s="31" t="s">
        <v>113</v>
      </c>
      <c r="F653" s="47">
        <v>0</v>
      </c>
      <c r="G653" s="109">
        <v>0</v>
      </c>
      <c r="H653" s="32" t="e">
        <f t="shared" si="26"/>
        <v>#DIV/0!</v>
      </c>
      <c r="I653" s="33">
        <v>0</v>
      </c>
    </row>
    <row r="654" spans="1:9" s="129" customFormat="1" ht="12.75">
      <c r="A654" s="36"/>
      <c r="B654" s="81"/>
      <c r="C654" s="64"/>
      <c r="D654" s="72">
        <v>4430</v>
      </c>
      <c r="E654" s="31" t="s">
        <v>115</v>
      </c>
      <c r="F654" s="47">
        <v>2000</v>
      </c>
      <c r="G654" s="109">
        <v>216.59</v>
      </c>
      <c r="H654" s="32">
        <f t="shared" si="26"/>
        <v>10.8295</v>
      </c>
      <c r="I654" s="33">
        <v>0</v>
      </c>
    </row>
    <row r="655" spans="1:9" s="129" customFormat="1" ht="12.75">
      <c r="A655" s="36"/>
      <c r="B655" s="81"/>
      <c r="C655" s="64"/>
      <c r="D655" s="72">
        <v>4440</v>
      </c>
      <c r="E655" s="31" t="s">
        <v>116</v>
      </c>
      <c r="F655" s="47">
        <v>19766</v>
      </c>
      <c r="G655" s="109">
        <v>14824.5</v>
      </c>
      <c r="H655" s="32">
        <f t="shared" si="26"/>
        <v>75</v>
      </c>
      <c r="I655" s="33">
        <v>0</v>
      </c>
    </row>
    <row r="656" spans="1:10" s="18" customFormat="1" ht="25.5">
      <c r="A656" s="36"/>
      <c r="B656" s="81"/>
      <c r="C656" s="64"/>
      <c r="D656" s="72">
        <v>4520</v>
      </c>
      <c r="E656" s="31" t="s">
        <v>118</v>
      </c>
      <c r="F656" s="47">
        <v>1640</v>
      </c>
      <c r="G656" s="109">
        <v>303.6</v>
      </c>
      <c r="H656" s="32">
        <f t="shared" si="26"/>
        <v>18.512195121951223</v>
      </c>
      <c r="I656" s="33">
        <v>0</v>
      </c>
      <c r="J656" s="17"/>
    </row>
    <row r="657" spans="1:11" s="35" customFormat="1" ht="25.5">
      <c r="A657" s="36"/>
      <c r="B657" s="342"/>
      <c r="C657" s="64"/>
      <c r="D657" s="72">
        <v>4700</v>
      </c>
      <c r="E657" s="31" t="s">
        <v>133</v>
      </c>
      <c r="F657" s="47">
        <v>280</v>
      </c>
      <c r="G657" s="109">
        <v>280</v>
      </c>
      <c r="H657" s="32">
        <f>G657*100/F657</f>
        <v>100</v>
      </c>
      <c r="I657" s="33">
        <v>0</v>
      </c>
      <c r="J657" s="34"/>
      <c r="K657" s="312" t="s">
        <v>57</v>
      </c>
    </row>
    <row r="658" spans="1:10" s="35" customFormat="1" ht="25.5">
      <c r="A658" s="13"/>
      <c r="B658" s="91">
        <v>85205</v>
      </c>
      <c r="C658" s="2"/>
      <c r="D658" s="3"/>
      <c r="E658" s="25" t="s">
        <v>73</v>
      </c>
      <c r="F658" s="89">
        <f>SUM(F659)</f>
        <v>5530</v>
      </c>
      <c r="G658" s="435">
        <f>SUM(G659)</f>
        <v>1511.82</v>
      </c>
      <c r="H658" s="26">
        <f>G658*100/F658</f>
        <v>27.33851717902351</v>
      </c>
      <c r="I658" s="27">
        <f>SUM(I659)</f>
        <v>0</v>
      </c>
      <c r="J658" s="34"/>
    </row>
    <row r="659" spans="1:10" s="35" customFormat="1" ht="51">
      <c r="A659" s="28"/>
      <c r="B659" s="325"/>
      <c r="C659" s="30"/>
      <c r="D659" s="29"/>
      <c r="E659" s="31" t="s">
        <v>4</v>
      </c>
      <c r="F659" s="142">
        <f>SUM(F661:F667)</f>
        <v>5530</v>
      </c>
      <c r="G659" s="142">
        <f>SUM(G661:G667)</f>
        <v>1511.82</v>
      </c>
      <c r="H659" s="128">
        <f>G659*100/F659</f>
        <v>27.33851717902351</v>
      </c>
      <c r="I659" s="127">
        <f>SUM(I661:I667)</f>
        <v>0</v>
      </c>
      <c r="J659" s="34"/>
    </row>
    <row r="660" spans="1:10" s="35" customFormat="1" ht="12.75">
      <c r="A660" s="36"/>
      <c r="B660" s="63"/>
      <c r="C660" s="99"/>
      <c r="D660" s="99"/>
      <c r="E660" s="208" t="s">
        <v>61</v>
      </c>
      <c r="F660" s="340"/>
      <c r="G660" s="180"/>
      <c r="H660" s="68" t="s">
        <v>57</v>
      </c>
      <c r="I660" s="67"/>
      <c r="J660" s="34"/>
    </row>
    <row r="661" spans="1:9" s="5" customFormat="1" ht="12.75">
      <c r="A661" s="75"/>
      <c r="B661" s="75"/>
      <c r="C661" s="64"/>
      <c r="D661" s="72">
        <v>4210</v>
      </c>
      <c r="E661" s="31" t="s">
        <v>107</v>
      </c>
      <c r="F661" s="47">
        <v>1878</v>
      </c>
      <c r="G661" s="109">
        <v>695.02</v>
      </c>
      <c r="H661" s="339">
        <f>G661*100/F661</f>
        <v>37.008519701810435</v>
      </c>
      <c r="I661" s="33">
        <v>0</v>
      </c>
    </row>
    <row r="662" spans="1:9" s="35" customFormat="1" ht="12.75">
      <c r="A662" s="15" t="s">
        <v>54</v>
      </c>
      <c r="B662" s="16">
        <v>25</v>
      </c>
      <c r="C662" s="55"/>
      <c r="D662" s="55"/>
      <c r="E662" s="78"/>
      <c r="F662" s="55"/>
      <c r="G662" s="77"/>
      <c r="H662" s="79" t="s">
        <v>57</v>
      </c>
      <c r="I662" s="77" t="s">
        <v>57</v>
      </c>
    </row>
    <row r="663" spans="1:9" s="35" customFormat="1" ht="13.5" thickBot="1">
      <c r="A663" s="15"/>
      <c r="B663" s="16"/>
      <c r="C663" s="55"/>
      <c r="D663" s="55"/>
      <c r="E663" s="78"/>
      <c r="F663" s="55"/>
      <c r="G663" s="77"/>
      <c r="H663" s="79"/>
      <c r="I663" s="77" t="s">
        <v>57</v>
      </c>
    </row>
    <row r="664" spans="1:9" s="44" customFormat="1" ht="13.5" thickBot="1">
      <c r="A664" s="19" t="s">
        <v>25</v>
      </c>
      <c r="B664" s="20" t="s">
        <v>50</v>
      </c>
      <c r="C664" s="709" t="s">
        <v>35</v>
      </c>
      <c r="D664" s="710"/>
      <c r="E664" s="21" t="s">
        <v>24</v>
      </c>
      <c r="F664" s="20" t="s">
        <v>58</v>
      </c>
      <c r="G664" s="353" t="s">
        <v>59</v>
      </c>
      <c r="H664" s="22" t="s">
        <v>60</v>
      </c>
      <c r="I664" s="190" t="s">
        <v>65</v>
      </c>
    </row>
    <row r="665" spans="1:9" s="129" customFormat="1" ht="12.75">
      <c r="A665" s="36"/>
      <c r="B665" s="81"/>
      <c r="C665" s="64"/>
      <c r="D665" s="72">
        <v>4300</v>
      </c>
      <c r="E665" s="31" t="s">
        <v>110</v>
      </c>
      <c r="F665" s="47">
        <v>2232</v>
      </c>
      <c r="G665" s="109">
        <v>816.8</v>
      </c>
      <c r="H665" s="339">
        <f>G665*100/F665</f>
        <v>36.59498207885304</v>
      </c>
      <c r="I665" s="33">
        <v>0</v>
      </c>
    </row>
    <row r="666" spans="1:13" s="129" customFormat="1" ht="12.75">
      <c r="A666" s="36"/>
      <c r="B666" s="81"/>
      <c r="C666" s="64"/>
      <c r="D666" s="72">
        <v>4410</v>
      </c>
      <c r="E666" s="31" t="s">
        <v>113</v>
      </c>
      <c r="F666" s="47">
        <v>388</v>
      </c>
      <c r="G666" s="109">
        <v>0</v>
      </c>
      <c r="H666" s="32">
        <f>G666*100/F666</f>
        <v>0</v>
      </c>
      <c r="I666" s="33">
        <v>0</v>
      </c>
      <c r="M666" s="607">
        <f>SUM(G670)</f>
        <v>11058.35</v>
      </c>
    </row>
    <row r="667" spans="1:13" s="129" customFormat="1" ht="25.5">
      <c r="A667" s="36"/>
      <c r="B667" s="342"/>
      <c r="C667" s="64"/>
      <c r="D667" s="72">
        <v>4700</v>
      </c>
      <c r="E667" s="31" t="s">
        <v>133</v>
      </c>
      <c r="F667" s="216">
        <v>1032</v>
      </c>
      <c r="G667" s="109">
        <v>0</v>
      </c>
      <c r="H667" s="32">
        <f>G667*100/F667</f>
        <v>0</v>
      </c>
      <c r="I667" s="33">
        <v>0</v>
      </c>
      <c r="M667" s="129">
        <v>-19070.94</v>
      </c>
    </row>
    <row r="668" spans="1:13" s="35" customFormat="1" ht="12.75">
      <c r="A668" s="13"/>
      <c r="B668" s="205">
        <v>85213</v>
      </c>
      <c r="C668" s="6"/>
      <c r="D668" s="7"/>
      <c r="E668" s="114" t="s">
        <v>90</v>
      </c>
      <c r="F668" s="168">
        <f>SUM(F670)</f>
        <v>25668</v>
      </c>
      <c r="G668" s="466">
        <f>SUM(G670)</f>
        <v>11058.35</v>
      </c>
      <c r="H668" s="116">
        <f>G668*100/F668</f>
        <v>43.08224248091008</v>
      </c>
      <c r="I668" s="169">
        <f>SUM(I670)</f>
        <v>0</v>
      </c>
      <c r="J668" s="34"/>
      <c r="K668" s="312" t="s">
        <v>57</v>
      </c>
      <c r="M668" s="379">
        <f>SUM(M666:M667)</f>
        <v>-8012.589999999998</v>
      </c>
    </row>
    <row r="669" spans="1:9" s="5" customFormat="1" ht="25.5">
      <c r="A669" s="13"/>
      <c r="B669" s="9"/>
      <c r="C669" s="8"/>
      <c r="D669" s="9"/>
      <c r="E669" s="92" t="s">
        <v>337</v>
      </c>
      <c r="F669" s="8"/>
      <c r="G669" s="461"/>
      <c r="H669" s="23" t="s">
        <v>57</v>
      </c>
      <c r="I669" s="118"/>
    </row>
    <row r="670" spans="1:9" s="5" customFormat="1" ht="12.75">
      <c r="A670" s="28"/>
      <c r="B670" s="80"/>
      <c r="C670" s="30"/>
      <c r="D670" s="29"/>
      <c r="E670" s="608" t="s">
        <v>338</v>
      </c>
      <c r="F670" s="316">
        <f>SUM(F672)</f>
        <v>25668</v>
      </c>
      <c r="G670" s="316">
        <f>SUM(G672)</f>
        <v>11058.35</v>
      </c>
      <c r="H670" s="299">
        <f>G670*100/F670</f>
        <v>43.08224248091008</v>
      </c>
      <c r="I670" s="300">
        <f>SUM(I672)</f>
        <v>0</v>
      </c>
    </row>
    <row r="671" spans="1:9" s="129" customFormat="1" ht="12.75">
      <c r="A671" s="138"/>
      <c r="B671" s="301"/>
      <c r="C671" s="131"/>
      <c r="D671" s="131"/>
      <c r="E671" s="39" t="s">
        <v>61</v>
      </c>
      <c r="F671" s="143"/>
      <c r="G671" s="154"/>
      <c r="H671" s="128" t="s">
        <v>57</v>
      </c>
      <c r="I671" s="127"/>
    </row>
    <row r="672" spans="1:9" s="129" customFormat="1" ht="12.75">
      <c r="A672" s="36"/>
      <c r="B672" s="342"/>
      <c r="C672" s="64"/>
      <c r="D672" s="72">
        <v>4130</v>
      </c>
      <c r="E672" s="31" t="s">
        <v>189</v>
      </c>
      <c r="F672" s="104">
        <v>25668</v>
      </c>
      <c r="G672" s="109">
        <v>11058.35</v>
      </c>
      <c r="H672" s="32">
        <f>G672*100/F672</f>
        <v>43.08224248091008</v>
      </c>
      <c r="I672" s="33">
        <v>0</v>
      </c>
    </row>
    <row r="673" spans="1:11" s="35" customFormat="1" ht="12.75">
      <c r="A673" s="13"/>
      <c r="B673" s="205">
        <v>85214</v>
      </c>
      <c r="C673" s="6"/>
      <c r="D673" s="7"/>
      <c r="E673" s="114" t="s">
        <v>91</v>
      </c>
      <c r="F673" s="123">
        <f>SUM(F675)</f>
        <v>714274.75</v>
      </c>
      <c r="G673" s="453">
        <f>SUM(G675)</f>
        <v>267947.57</v>
      </c>
      <c r="H673" s="116">
        <f>G673*100/F673</f>
        <v>37.51323562816689</v>
      </c>
      <c r="I673" s="169">
        <f>SUM(I675)</f>
        <v>0</v>
      </c>
      <c r="J673" s="34"/>
      <c r="K673" s="312" t="s">
        <v>57</v>
      </c>
    </row>
    <row r="674" spans="1:11" s="35" customFormat="1" ht="12.75">
      <c r="A674" s="13"/>
      <c r="B674" s="9"/>
      <c r="C674" s="8"/>
      <c r="D674" s="9"/>
      <c r="E674" s="92" t="s">
        <v>143</v>
      </c>
      <c r="F674" s="8"/>
      <c r="G674" s="461"/>
      <c r="H674" s="23" t="s">
        <v>57</v>
      </c>
      <c r="I674" s="118"/>
      <c r="J674" s="34"/>
      <c r="K674" s="312" t="s">
        <v>57</v>
      </c>
    </row>
    <row r="675" spans="1:9" s="5" customFormat="1" ht="12.75">
      <c r="A675" s="28"/>
      <c r="B675" s="80"/>
      <c r="C675" s="30"/>
      <c r="D675" s="29"/>
      <c r="E675" s="31" t="s">
        <v>5</v>
      </c>
      <c r="F675" s="142">
        <f>SUM(F677:F678)</f>
        <v>714274.75</v>
      </c>
      <c r="G675" s="142">
        <f>SUM(G677:G678)</f>
        <v>267947.57</v>
      </c>
      <c r="H675" s="128">
        <f>G675*100/F675</f>
        <v>37.51323562816689</v>
      </c>
      <c r="I675" s="141">
        <f>SUM(I677:I678)</f>
        <v>0</v>
      </c>
    </row>
    <row r="676" spans="1:9" s="35" customFormat="1" ht="12.75">
      <c r="A676" s="138"/>
      <c r="B676" s="301"/>
      <c r="C676" s="131"/>
      <c r="D676" s="131"/>
      <c r="E676" s="39" t="s">
        <v>61</v>
      </c>
      <c r="F676" s="143"/>
      <c r="G676" s="154"/>
      <c r="H676" s="128" t="s">
        <v>57</v>
      </c>
      <c r="I676" s="127"/>
    </row>
    <row r="677" spans="1:9" s="129" customFormat="1" ht="12.75">
      <c r="A677" s="62"/>
      <c r="B677" s="36"/>
      <c r="C677" s="64"/>
      <c r="D677" s="72">
        <v>3110</v>
      </c>
      <c r="E677" s="31" t="s">
        <v>188</v>
      </c>
      <c r="F677" s="104">
        <v>645219</v>
      </c>
      <c r="G677" s="109">
        <v>256307.57</v>
      </c>
      <c r="H677" s="32">
        <f>G677*100/F677</f>
        <v>39.72412002746354</v>
      </c>
      <c r="I677" s="33">
        <v>0</v>
      </c>
    </row>
    <row r="678" spans="1:13" s="129" customFormat="1" ht="12.75">
      <c r="A678" s="36"/>
      <c r="B678" s="75"/>
      <c r="C678" s="64"/>
      <c r="D678" s="72">
        <v>3119</v>
      </c>
      <c r="E678" s="31" t="s">
        <v>188</v>
      </c>
      <c r="F678" s="104">
        <v>69055.75</v>
      </c>
      <c r="G678" s="109">
        <v>11640</v>
      </c>
      <c r="H678" s="32">
        <f>G678*100/F678</f>
        <v>16.855946101519425</v>
      </c>
      <c r="I678" s="33">
        <v>0</v>
      </c>
      <c r="M678" s="383">
        <f>SUM(G680)</f>
        <v>244344.31</v>
      </c>
    </row>
    <row r="679" spans="1:13" s="5" customFormat="1" ht="12.75">
      <c r="A679" s="13"/>
      <c r="B679" s="91">
        <v>85215</v>
      </c>
      <c r="C679" s="2"/>
      <c r="D679" s="3"/>
      <c r="E679" s="25" t="s">
        <v>144</v>
      </c>
      <c r="F679" s="89">
        <f>SUM(F680)</f>
        <v>431483.56</v>
      </c>
      <c r="G679" s="435">
        <f>SUM(G680)</f>
        <v>244344.31</v>
      </c>
      <c r="H679" s="26">
        <f>G679*100/F679</f>
        <v>56.62888059976144</v>
      </c>
      <c r="I679" s="27">
        <v>0</v>
      </c>
      <c r="M679" s="5">
        <v>-1392.04</v>
      </c>
    </row>
    <row r="680" spans="1:13" s="35" customFormat="1" ht="51">
      <c r="A680" s="28"/>
      <c r="B680" s="80"/>
      <c r="C680" s="30"/>
      <c r="D680" s="29"/>
      <c r="E680" s="608" t="s">
        <v>339</v>
      </c>
      <c r="F680" s="90">
        <f>SUM(F682:F683)</f>
        <v>431483.56</v>
      </c>
      <c r="G680" s="90">
        <f>SUM(G682:G683)</f>
        <v>244344.31</v>
      </c>
      <c r="H680" s="32">
        <f>G680*100/F680</f>
        <v>56.62888059976144</v>
      </c>
      <c r="I680" s="33">
        <f>SUM(I683:I683)</f>
        <v>0</v>
      </c>
      <c r="M680" s="609">
        <f>SUM(M678:M679)</f>
        <v>242952.27</v>
      </c>
    </row>
    <row r="681" spans="1:9" s="129" customFormat="1" ht="12.75">
      <c r="A681" s="130"/>
      <c r="B681" s="407"/>
      <c r="C681" s="131"/>
      <c r="D681" s="131"/>
      <c r="E681" s="39" t="s">
        <v>61</v>
      </c>
      <c r="F681" s="143"/>
      <c r="G681" s="154"/>
      <c r="H681" s="128" t="s">
        <v>57</v>
      </c>
      <c r="I681" s="127"/>
    </row>
    <row r="682" spans="1:11" s="35" customFormat="1" ht="12.75">
      <c r="A682" s="36"/>
      <c r="B682" s="342"/>
      <c r="C682" s="64"/>
      <c r="D682" s="72">
        <v>3110</v>
      </c>
      <c r="E682" s="31" t="s">
        <v>188</v>
      </c>
      <c r="F682" s="104">
        <v>431181.4</v>
      </c>
      <c r="G682" s="109">
        <v>244344.31</v>
      </c>
      <c r="H682" s="32">
        <f>G682*100/F682</f>
        <v>56.6685645531092</v>
      </c>
      <c r="I682" s="33">
        <v>0</v>
      </c>
      <c r="J682" s="34"/>
      <c r="K682" s="312" t="s">
        <v>57</v>
      </c>
    </row>
    <row r="683" spans="1:11" s="35" customFormat="1" ht="12.75">
      <c r="A683" s="36"/>
      <c r="B683" s="342"/>
      <c r="C683" s="64"/>
      <c r="D683" s="72">
        <v>4210</v>
      </c>
      <c r="E683" s="31" t="s">
        <v>107</v>
      </c>
      <c r="F683" s="104">
        <v>302.16</v>
      </c>
      <c r="G683" s="109">
        <v>0</v>
      </c>
      <c r="H683" s="32">
        <f>G683*100/F683</f>
        <v>0</v>
      </c>
      <c r="I683" s="33">
        <v>0</v>
      </c>
      <c r="J683" s="34"/>
      <c r="K683" s="312" t="s">
        <v>57</v>
      </c>
    </row>
    <row r="684" spans="1:9" s="5" customFormat="1" ht="12.75">
      <c r="A684" s="13"/>
      <c r="B684" s="91">
        <v>85216</v>
      </c>
      <c r="C684" s="2"/>
      <c r="D684" s="3"/>
      <c r="E684" s="25" t="s">
        <v>74</v>
      </c>
      <c r="F684" s="89">
        <f>SUM(F685)</f>
        <v>248343</v>
      </c>
      <c r="G684" s="435">
        <f>SUM(G685)</f>
        <v>128176.98</v>
      </c>
      <c r="H684" s="26">
        <f>G684*100/F684</f>
        <v>51.61288218310965</v>
      </c>
      <c r="I684" s="27">
        <v>0</v>
      </c>
    </row>
    <row r="685" spans="1:9" s="129" customFormat="1" ht="12.75">
      <c r="A685" s="28"/>
      <c r="B685" s="80"/>
      <c r="C685" s="30"/>
      <c r="D685" s="29"/>
      <c r="E685" s="31" t="s">
        <v>55</v>
      </c>
      <c r="F685" s="90">
        <f>SUM(F687:F688)</f>
        <v>248343</v>
      </c>
      <c r="G685" s="90">
        <f>SUM(G687:G688)</f>
        <v>128176.98</v>
      </c>
      <c r="H685" s="32">
        <f>G685*100/F685</f>
        <v>51.61288218310965</v>
      </c>
      <c r="I685" s="33">
        <f>SUM(I687:I688)</f>
        <v>0</v>
      </c>
    </row>
    <row r="686" spans="1:9" s="56" customFormat="1" ht="12.75">
      <c r="A686" s="138"/>
      <c r="B686" s="301"/>
      <c r="C686" s="131"/>
      <c r="D686" s="131"/>
      <c r="E686" s="39" t="s">
        <v>61</v>
      </c>
      <c r="F686" s="143"/>
      <c r="G686" s="154" t="s">
        <v>57</v>
      </c>
      <c r="H686" s="128" t="s">
        <v>57</v>
      </c>
      <c r="I686" s="127"/>
    </row>
    <row r="687" spans="1:9" s="56" customFormat="1" ht="51" hidden="1">
      <c r="A687" s="28"/>
      <c r="B687" s="368"/>
      <c r="C687" s="95"/>
      <c r="D687" s="547">
        <v>2910</v>
      </c>
      <c r="E687" s="541" t="s">
        <v>277</v>
      </c>
      <c r="F687" s="548">
        <v>0</v>
      </c>
      <c r="G687" s="109">
        <v>0</v>
      </c>
      <c r="H687" s="337" t="e">
        <f>G687*100/F687</f>
        <v>#DIV/0!</v>
      </c>
      <c r="I687" s="109">
        <v>0</v>
      </c>
    </row>
    <row r="688" spans="1:11" s="35" customFormat="1" ht="12.75">
      <c r="A688" s="75"/>
      <c r="B688" s="342"/>
      <c r="C688" s="64"/>
      <c r="D688" s="72">
        <v>3110</v>
      </c>
      <c r="E688" s="31" t="s">
        <v>188</v>
      </c>
      <c r="F688" s="104">
        <v>248343</v>
      </c>
      <c r="G688" s="109">
        <v>128176.98</v>
      </c>
      <c r="H688" s="32">
        <f>G688*100/F688</f>
        <v>51.61288218310965</v>
      </c>
      <c r="I688" s="33">
        <v>0</v>
      </c>
      <c r="J688" s="34"/>
      <c r="K688" s="312" t="s">
        <v>57</v>
      </c>
    </row>
    <row r="689" spans="1:9" s="129" customFormat="1" ht="12.75">
      <c r="A689" s="15" t="s">
        <v>54</v>
      </c>
      <c r="B689" s="16">
        <v>26</v>
      </c>
      <c r="C689" s="55"/>
      <c r="D689" s="55"/>
      <c r="E689" s="78"/>
      <c r="F689" s="55"/>
      <c r="G689" s="419"/>
      <c r="H689" s="79" t="s">
        <v>57</v>
      </c>
      <c r="I689" s="77"/>
    </row>
    <row r="690" spans="1:9" s="129" customFormat="1" ht="13.5" thickBot="1">
      <c r="A690" s="15"/>
      <c r="B690" s="16"/>
      <c r="C690" s="55"/>
      <c r="D690" s="55"/>
      <c r="E690" s="78"/>
      <c r="F690" s="55"/>
      <c r="G690" s="419"/>
      <c r="H690" s="79"/>
      <c r="I690" s="77"/>
    </row>
    <row r="691" spans="1:11" s="35" customFormat="1" ht="13.5" thickBot="1">
      <c r="A691" s="19" t="s">
        <v>25</v>
      </c>
      <c r="B691" s="20" t="s">
        <v>50</v>
      </c>
      <c r="C691" s="713" t="s">
        <v>35</v>
      </c>
      <c r="D691" s="714"/>
      <c r="E691" s="21" t="s">
        <v>24</v>
      </c>
      <c r="F691" s="20" t="s">
        <v>58</v>
      </c>
      <c r="G691" s="353" t="s">
        <v>59</v>
      </c>
      <c r="H691" s="22" t="s">
        <v>60</v>
      </c>
      <c r="I691" s="190" t="s">
        <v>65</v>
      </c>
      <c r="J691" s="34"/>
      <c r="K691" s="312" t="s">
        <v>57</v>
      </c>
    </row>
    <row r="692" spans="1:9" s="129" customFormat="1" ht="12.75">
      <c r="A692" s="13"/>
      <c r="B692" s="91">
        <v>85219</v>
      </c>
      <c r="C692" s="2"/>
      <c r="D692" s="3"/>
      <c r="E692" s="25" t="s">
        <v>22</v>
      </c>
      <c r="F692" s="84">
        <f>SUM(F693)</f>
        <v>2181533.8600000003</v>
      </c>
      <c r="G692" s="437">
        <f>SUM(G693)</f>
        <v>974039.2900000002</v>
      </c>
      <c r="H692" s="26">
        <f>G692*100/F692</f>
        <v>44.64928589281672</v>
      </c>
      <c r="I692" s="27">
        <f>SUM(I693)</f>
        <v>58197.66</v>
      </c>
    </row>
    <row r="693" spans="1:9" s="129" customFormat="1" ht="51">
      <c r="A693" s="28"/>
      <c r="B693" s="329"/>
      <c r="C693" s="30"/>
      <c r="D693" s="29"/>
      <c r="E693" s="31" t="s">
        <v>340</v>
      </c>
      <c r="F693" s="142">
        <f>SUM(F695:F714)</f>
        <v>2181533.8600000003</v>
      </c>
      <c r="G693" s="142">
        <f>SUM(G695:G714)</f>
        <v>974039.2900000002</v>
      </c>
      <c r="H693" s="128">
        <f>G693*100/F693</f>
        <v>44.64928589281672</v>
      </c>
      <c r="I693" s="127">
        <f>SUM(I695:I714)</f>
        <v>58197.66</v>
      </c>
    </row>
    <row r="694" spans="1:9" s="129" customFormat="1" ht="12.75">
      <c r="A694" s="130"/>
      <c r="B694" s="407"/>
      <c r="C694" s="171"/>
      <c r="D694" s="171"/>
      <c r="E694" s="71" t="s">
        <v>61</v>
      </c>
      <c r="F694" s="504"/>
      <c r="G694" s="109"/>
      <c r="H694" s="23" t="s">
        <v>57</v>
      </c>
      <c r="I694" s="109"/>
    </row>
    <row r="695" spans="1:9" s="129" customFormat="1" ht="12.75">
      <c r="A695" s="36"/>
      <c r="B695" s="81"/>
      <c r="C695" s="64"/>
      <c r="D695" s="72">
        <v>3020</v>
      </c>
      <c r="E695" s="31" t="s">
        <v>187</v>
      </c>
      <c r="F695" s="104">
        <v>8500</v>
      </c>
      <c r="G695" s="109">
        <v>3857.84</v>
      </c>
      <c r="H695" s="32">
        <f aca="true" t="shared" si="27" ref="H695:H707">G695*100/F695</f>
        <v>45.38635294117647</v>
      </c>
      <c r="I695" s="33">
        <v>0</v>
      </c>
    </row>
    <row r="696" spans="1:11" s="35" customFormat="1" ht="12.75">
      <c r="A696" s="62"/>
      <c r="B696" s="36"/>
      <c r="C696" s="64"/>
      <c r="D696" s="72">
        <v>3110</v>
      </c>
      <c r="E696" s="31" t="s">
        <v>188</v>
      </c>
      <c r="F696" s="104">
        <v>3088.86</v>
      </c>
      <c r="G696" s="109">
        <v>3088.86</v>
      </c>
      <c r="H696" s="32">
        <f>G696*100/F696</f>
        <v>100</v>
      </c>
      <c r="I696" s="33">
        <v>0</v>
      </c>
      <c r="J696" s="34"/>
      <c r="K696" s="312" t="s">
        <v>57</v>
      </c>
    </row>
    <row r="697" spans="1:10" s="35" customFormat="1" ht="12.75">
      <c r="A697" s="59"/>
      <c r="B697" s="28"/>
      <c r="C697" s="29"/>
      <c r="D697" s="72">
        <v>4010</v>
      </c>
      <c r="E697" s="31" t="s">
        <v>159</v>
      </c>
      <c r="F697" s="140">
        <v>1514976</v>
      </c>
      <c r="G697" s="109">
        <v>599844.55</v>
      </c>
      <c r="H697" s="128">
        <f t="shared" si="27"/>
        <v>39.59432690682889</v>
      </c>
      <c r="I697" s="127">
        <v>33070.22</v>
      </c>
      <c r="J697" s="34"/>
    </row>
    <row r="698" spans="1:9" s="56" customFormat="1" ht="12.75">
      <c r="A698" s="130"/>
      <c r="B698" s="170"/>
      <c r="C698" s="139"/>
      <c r="D698" s="72">
        <v>4040</v>
      </c>
      <c r="E698" s="31" t="s">
        <v>167</v>
      </c>
      <c r="F698" s="144">
        <v>127166</v>
      </c>
      <c r="G698" s="109">
        <v>127165.54</v>
      </c>
      <c r="H698" s="128">
        <f t="shared" si="27"/>
        <v>99.99963826809052</v>
      </c>
      <c r="I698" s="127">
        <v>0</v>
      </c>
    </row>
    <row r="699" spans="1:9" s="56" customFormat="1" ht="12.75">
      <c r="A699" s="138"/>
      <c r="B699" s="130"/>
      <c r="C699" s="139"/>
      <c r="D699" s="72">
        <v>4110</v>
      </c>
      <c r="E699" s="31" t="s">
        <v>160</v>
      </c>
      <c r="F699" s="140">
        <v>255540</v>
      </c>
      <c r="G699" s="109">
        <v>116018.26</v>
      </c>
      <c r="H699" s="128">
        <f t="shared" si="27"/>
        <v>45.40121311732018</v>
      </c>
      <c r="I699" s="127">
        <v>15660.37</v>
      </c>
    </row>
    <row r="700" spans="1:10" s="18" customFormat="1" ht="12.75">
      <c r="A700" s="138"/>
      <c r="B700" s="130"/>
      <c r="C700" s="139"/>
      <c r="D700" s="72">
        <v>4120</v>
      </c>
      <c r="E700" s="31" t="s">
        <v>347</v>
      </c>
      <c r="F700" s="144">
        <v>20413</v>
      </c>
      <c r="G700" s="109">
        <v>6440.81</v>
      </c>
      <c r="H700" s="146">
        <f t="shared" si="27"/>
        <v>31.55249105961887</v>
      </c>
      <c r="I700" s="127">
        <v>1050.63</v>
      </c>
      <c r="J700" s="17"/>
    </row>
    <row r="701" spans="1:10" s="35" customFormat="1" ht="12.75">
      <c r="A701" s="36"/>
      <c r="B701" s="81"/>
      <c r="C701" s="64"/>
      <c r="D701" s="72">
        <v>4140</v>
      </c>
      <c r="E701" s="31" t="s">
        <v>120</v>
      </c>
      <c r="F701" s="47">
        <v>2000</v>
      </c>
      <c r="G701" s="109">
        <v>0</v>
      </c>
      <c r="H701" s="32">
        <f t="shared" si="27"/>
        <v>0</v>
      </c>
      <c r="I701" s="33">
        <v>0</v>
      </c>
      <c r="J701" s="34"/>
    </row>
    <row r="702" spans="1:10" s="35" customFormat="1" ht="25.5">
      <c r="A702" s="130"/>
      <c r="B702" s="170"/>
      <c r="C702" s="171"/>
      <c r="D702" s="70">
        <v>4170</v>
      </c>
      <c r="E702" s="31" t="s">
        <v>164</v>
      </c>
      <c r="F702" s="167">
        <v>20995</v>
      </c>
      <c r="G702" s="109">
        <v>11335.98</v>
      </c>
      <c r="H702" s="146">
        <f t="shared" si="27"/>
        <v>53.993712788759225</v>
      </c>
      <c r="I702" s="127">
        <v>223</v>
      </c>
      <c r="J702" s="34"/>
    </row>
    <row r="703" spans="1:10" s="35" customFormat="1" ht="12.75">
      <c r="A703" s="36"/>
      <c r="B703" s="81"/>
      <c r="C703" s="64"/>
      <c r="D703" s="72">
        <v>4210</v>
      </c>
      <c r="E703" s="31" t="s">
        <v>107</v>
      </c>
      <c r="F703" s="47">
        <v>16681</v>
      </c>
      <c r="G703" s="109">
        <v>8342.24</v>
      </c>
      <c r="H703" s="32">
        <f t="shared" si="27"/>
        <v>50.01043102931479</v>
      </c>
      <c r="I703" s="33">
        <v>1693.44</v>
      </c>
      <c r="J703" s="34"/>
    </row>
    <row r="704" spans="1:10" s="35" customFormat="1" ht="12.75">
      <c r="A704" s="36"/>
      <c r="B704" s="81"/>
      <c r="C704" s="64"/>
      <c r="D704" s="72">
        <v>4260</v>
      </c>
      <c r="E704" s="31" t="s">
        <v>111</v>
      </c>
      <c r="F704" s="47">
        <v>33179</v>
      </c>
      <c r="G704" s="109">
        <v>21524.55</v>
      </c>
      <c r="H704" s="32">
        <f t="shared" si="27"/>
        <v>64.87401669730853</v>
      </c>
      <c r="I704" s="33">
        <v>0</v>
      </c>
      <c r="J704" s="34"/>
    </row>
    <row r="705" spans="1:10" s="35" customFormat="1" ht="12.75">
      <c r="A705" s="36"/>
      <c r="B705" s="81"/>
      <c r="C705" s="64"/>
      <c r="D705" s="72">
        <v>4270</v>
      </c>
      <c r="E705" s="31" t="s">
        <v>108</v>
      </c>
      <c r="F705" s="47">
        <v>13740</v>
      </c>
      <c r="G705" s="109">
        <v>1076.25</v>
      </c>
      <c r="H705" s="32">
        <f t="shared" si="27"/>
        <v>7.83296943231441</v>
      </c>
      <c r="I705" s="33">
        <v>6500</v>
      </c>
      <c r="J705" s="34"/>
    </row>
    <row r="706" spans="1:10" s="35" customFormat="1" ht="12.75">
      <c r="A706" s="36"/>
      <c r="B706" s="81"/>
      <c r="C706" s="64"/>
      <c r="D706" s="72">
        <v>4280</v>
      </c>
      <c r="E706" s="31" t="s">
        <v>109</v>
      </c>
      <c r="F706" s="47">
        <v>3110</v>
      </c>
      <c r="G706" s="109">
        <v>317</v>
      </c>
      <c r="H706" s="32">
        <f t="shared" si="27"/>
        <v>10.192926045016078</v>
      </c>
      <c r="I706" s="33">
        <v>0</v>
      </c>
      <c r="J706" s="34"/>
    </row>
    <row r="707" spans="1:10" s="35" customFormat="1" ht="12.75">
      <c r="A707" s="36"/>
      <c r="B707" s="81"/>
      <c r="C707" s="64"/>
      <c r="D707" s="72">
        <v>4300</v>
      </c>
      <c r="E707" s="31" t="s">
        <v>110</v>
      </c>
      <c r="F707" s="47">
        <v>90643</v>
      </c>
      <c r="G707" s="109">
        <v>30535.64</v>
      </c>
      <c r="H707" s="32">
        <f t="shared" si="27"/>
        <v>33.687808214644264</v>
      </c>
      <c r="I707" s="33">
        <v>0</v>
      </c>
      <c r="J707" s="34"/>
    </row>
    <row r="708" spans="1:10" s="35" customFormat="1" ht="12.75">
      <c r="A708" s="36"/>
      <c r="B708" s="81"/>
      <c r="C708" s="64"/>
      <c r="D708" s="72">
        <v>4360</v>
      </c>
      <c r="E708" s="31" t="s">
        <v>148</v>
      </c>
      <c r="F708" s="47">
        <v>6884</v>
      </c>
      <c r="G708" s="109">
        <v>3284.74</v>
      </c>
      <c r="H708" s="32">
        <f>G708*100/F708</f>
        <v>47.715572341661826</v>
      </c>
      <c r="I708" s="33">
        <v>0</v>
      </c>
      <c r="J708" s="34"/>
    </row>
    <row r="709" spans="1:10" s="35" customFormat="1" ht="12.75">
      <c r="A709" s="36"/>
      <c r="B709" s="81"/>
      <c r="C709" s="64"/>
      <c r="D709" s="72">
        <v>4410</v>
      </c>
      <c r="E709" s="31" t="s">
        <v>113</v>
      </c>
      <c r="F709" s="47">
        <v>1615</v>
      </c>
      <c r="G709" s="109">
        <v>111.83</v>
      </c>
      <c r="H709" s="32">
        <f aca="true" t="shared" si="28" ref="H709:H719">G709*100/F709</f>
        <v>6.924458204334365</v>
      </c>
      <c r="I709" s="33">
        <v>0</v>
      </c>
      <c r="J709" s="34"/>
    </row>
    <row r="710" spans="1:10" s="35" customFormat="1" ht="12.75">
      <c r="A710" s="36"/>
      <c r="B710" s="81"/>
      <c r="C710" s="64"/>
      <c r="D710" s="72">
        <v>4430</v>
      </c>
      <c r="E710" s="31" t="s">
        <v>115</v>
      </c>
      <c r="F710" s="47">
        <v>6385</v>
      </c>
      <c r="G710" s="109">
        <v>3502.65</v>
      </c>
      <c r="H710" s="32">
        <f t="shared" si="28"/>
        <v>54.8574784651527</v>
      </c>
      <c r="I710" s="33">
        <v>0</v>
      </c>
      <c r="J710" s="34"/>
    </row>
    <row r="711" spans="1:9" s="5" customFormat="1" ht="12.75">
      <c r="A711" s="36"/>
      <c r="B711" s="81"/>
      <c r="C711" s="64"/>
      <c r="D711" s="72">
        <v>4440</v>
      </c>
      <c r="E711" s="31" t="s">
        <v>116</v>
      </c>
      <c r="F711" s="47">
        <v>44237</v>
      </c>
      <c r="G711" s="109">
        <v>33177.75</v>
      </c>
      <c r="H711" s="32">
        <f t="shared" si="28"/>
        <v>75</v>
      </c>
      <c r="I711" s="33">
        <v>0</v>
      </c>
    </row>
    <row r="712" spans="1:9" s="129" customFormat="1" ht="12.75">
      <c r="A712" s="36"/>
      <c r="B712" s="81"/>
      <c r="C712" s="64"/>
      <c r="D712" s="72">
        <v>4480</v>
      </c>
      <c r="E712" s="31" t="s">
        <v>123</v>
      </c>
      <c r="F712" s="47">
        <v>6531</v>
      </c>
      <c r="G712" s="109">
        <v>3048</v>
      </c>
      <c r="H712" s="32">
        <f t="shared" si="28"/>
        <v>46.66972898484153</v>
      </c>
      <c r="I712" s="33">
        <v>0</v>
      </c>
    </row>
    <row r="713" spans="1:10" s="18" customFormat="1" ht="25.5">
      <c r="A713" s="36"/>
      <c r="B713" s="81"/>
      <c r="C713" s="64"/>
      <c r="D713" s="72">
        <v>4520</v>
      </c>
      <c r="E713" s="31" t="s">
        <v>118</v>
      </c>
      <c r="F713" s="47">
        <v>2250</v>
      </c>
      <c r="G713" s="109">
        <v>226.8</v>
      </c>
      <c r="H713" s="32">
        <f t="shared" si="28"/>
        <v>10.08</v>
      </c>
      <c r="I713" s="33">
        <v>0</v>
      </c>
      <c r="J713" s="17"/>
    </row>
    <row r="714" spans="1:13" s="129" customFormat="1" ht="25.5">
      <c r="A714" s="75"/>
      <c r="B714" s="342"/>
      <c r="C714" s="53"/>
      <c r="D714" s="380">
        <v>4700</v>
      </c>
      <c r="E714" s="54" t="s">
        <v>133</v>
      </c>
      <c r="F714" s="47">
        <v>3600</v>
      </c>
      <c r="G714" s="180">
        <v>1140</v>
      </c>
      <c r="H714" s="32">
        <f t="shared" si="28"/>
        <v>31.666666666666668</v>
      </c>
      <c r="I714" s="67">
        <v>0</v>
      </c>
      <c r="M714" s="383">
        <f>SUM(G719)</f>
        <v>753660</v>
      </c>
    </row>
    <row r="715" spans="1:9" s="5" customFormat="1" ht="12.75">
      <c r="A715" s="15" t="s">
        <v>54</v>
      </c>
      <c r="B715" s="16">
        <v>27</v>
      </c>
      <c r="C715" s="55"/>
      <c r="D715" s="55"/>
      <c r="E715" s="78"/>
      <c r="F715" s="55"/>
      <c r="G715" s="419"/>
      <c r="H715" s="79" t="s">
        <v>57</v>
      </c>
      <c r="I715" s="77"/>
    </row>
    <row r="716" spans="1:13" s="129" customFormat="1" ht="13.5" thickBot="1">
      <c r="A716" s="15"/>
      <c r="B716" s="16"/>
      <c r="C716" s="55"/>
      <c r="D716" s="55"/>
      <c r="E716" s="78"/>
      <c r="F716" s="55"/>
      <c r="G716" s="419"/>
      <c r="H716" s="79"/>
      <c r="I716" s="77"/>
      <c r="K716" s="383">
        <f>SUM(F683:F694)</f>
        <v>5108398.880000001</v>
      </c>
      <c r="L716" s="302">
        <f>SUM(G683:G694)</f>
        <v>2332609.5200000005</v>
      </c>
      <c r="M716" s="302">
        <f>SUM(I683:I694)</f>
        <v>116395.32</v>
      </c>
    </row>
    <row r="717" spans="1:9" s="35" customFormat="1" ht="13.5" thickBot="1">
      <c r="A717" s="19" t="s">
        <v>25</v>
      </c>
      <c r="B717" s="20" t="s">
        <v>50</v>
      </c>
      <c r="C717" s="713" t="s">
        <v>35</v>
      </c>
      <c r="D717" s="714"/>
      <c r="E717" s="21" t="s">
        <v>24</v>
      </c>
      <c r="F717" s="20" t="s">
        <v>58</v>
      </c>
      <c r="G717" s="353" t="s">
        <v>59</v>
      </c>
      <c r="H717" s="22" t="s">
        <v>60</v>
      </c>
      <c r="I717" s="190" t="s">
        <v>65</v>
      </c>
    </row>
    <row r="718" spans="1:13" s="129" customFormat="1" ht="25.5">
      <c r="A718" s="13"/>
      <c r="B718" s="472">
        <v>85228</v>
      </c>
      <c r="C718" s="3"/>
      <c r="D718" s="3"/>
      <c r="E718" s="25" t="s">
        <v>92</v>
      </c>
      <c r="F718" s="89">
        <f>SUM(F719)</f>
        <v>2088291.2</v>
      </c>
      <c r="G718" s="435">
        <f>SUM(G719)</f>
        <v>753660</v>
      </c>
      <c r="H718" s="26">
        <f t="shared" si="28"/>
        <v>36.089794373505</v>
      </c>
      <c r="I718" s="58">
        <f>SUM(I719)</f>
        <v>0</v>
      </c>
      <c r="M718" s="129">
        <v>-109620</v>
      </c>
    </row>
    <row r="719" spans="1:13" s="129" customFormat="1" ht="38.25">
      <c r="A719" s="28"/>
      <c r="B719" s="55"/>
      <c r="C719" s="30"/>
      <c r="D719" s="29"/>
      <c r="E719" s="610" t="s">
        <v>341</v>
      </c>
      <c r="F719" s="142">
        <f>SUM(F721:F726)</f>
        <v>2088291.2</v>
      </c>
      <c r="G719" s="142">
        <f>SUM(G721:G726)</f>
        <v>753660</v>
      </c>
      <c r="H719" s="128">
        <f t="shared" si="28"/>
        <v>36.089794373505</v>
      </c>
      <c r="I719" s="127">
        <f>SUM(I721:I726)</f>
        <v>0</v>
      </c>
      <c r="M719" s="383">
        <f>SUM(M714:M718)</f>
        <v>760435.3200000001</v>
      </c>
    </row>
    <row r="720" spans="1:10" s="35" customFormat="1" ht="12.75">
      <c r="A720" s="138"/>
      <c r="B720" s="301"/>
      <c r="C720" s="131"/>
      <c r="D720" s="131"/>
      <c r="E720" s="39" t="s">
        <v>61</v>
      </c>
      <c r="F720" s="343"/>
      <c r="G720" s="109"/>
      <c r="H720" s="23" t="s">
        <v>57</v>
      </c>
      <c r="I720" s="109"/>
      <c r="J720" s="34"/>
    </row>
    <row r="721" spans="1:10" s="35" customFormat="1" ht="12.75" hidden="1">
      <c r="A721" s="59"/>
      <c r="B721" s="28"/>
      <c r="C721" s="29"/>
      <c r="D721" s="72">
        <v>4010</v>
      </c>
      <c r="E721" s="31" t="s">
        <v>159</v>
      </c>
      <c r="F721" s="140">
        <v>0</v>
      </c>
      <c r="G721" s="109">
        <v>0</v>
      </c>
      <c r="H721" s="128" t="e">
        <f aca="true" t="shared" si="29" ref="H721:H728">G721*100/F721</f>
        <v>#DIV/0!</v>
      </c>
      <c r="I721" s="127">
        <v>0</v>
      </c>
      <c r="J721" s="34"/>
    </row>
    <row r="722" spans="1:9" s="56" customFormat="1" ht="12.75" hidden="1">
      <c r="A722" s="138"/>
      <c r="B722" s="130"/>
      <c r="C722" s="139"/>
      <c r="D722" s="72">
        <v>4110</v>
      </c>
      <c r="E722" s="31" t="s">
        <v>160</v>
      </c>
      <c r="F722" s="140">
        <v>0</v>
      </c>
      <c r="G722" s="109">
        <v>0</v>
      </c>
      <c r="H722" s="128" t="e">
        <f t="shared" si="29"/>
        <v>#DIV/0!</v>
      </c>
      <c r="I722" s="127">
        <v>0</v>
      </c>
    </row>
    <row r="723" spans="1:10" s="18" customFormat="1" ht="12.75" hidden="1">
      <c r="A723" s="138"/>
      <c r="B723" s="130"/>
      <c r="C723" s="139"/>
      <c r="D723" s="72">
        <v>4120</v>
      </c>
      <c r="E723" s="31" t="s">
        <v>161</v>
      </c>
      <c r="F723" s="144">
        <v>0</v>
      </c>
      <c r="G723" s="109">
        <v>0</v>
      </c>
      <c r="H723" s="146" t="e">
        <f t="shared" si="29"/>
        <v>#DIV/0!</v>
      </c>
      <c r="I723" s="127">
        <v>0</v>
      </c>
      <c r="J723" s="17"/>
    </row>
    <row r="724" spans="1:10" s="35" customFormat="1" ht="25.5" hidden="1">
      <c r="A724" s="138"/>
      <c r="B724" s="130"/>
      <c r="C724" s="171"/>
      <c r="D724" s="70">
        <v>4170</v>
      </c>
      <c r="E724" s="31" t="s">
        <v>164</v>
      </c>
      <c r="F724" s="167">
        <v>0</v>
      </c>
      <c r="G724" s="109">
        <v>0</v>
      </c>
      <c r="H724" s="146" t="e">
        <f t="shared" si="29"/>
        <v>#DIV/0!</v>
      </c>
      <c r="I724" s="127">
        <v>0</v>
      </c>
      <c r="J724" s="34"/>
    </row>
    <row r="725" spans="1:11" s="35" customFormat="1" ht="12.75">
      <c r="A725" s="62"/>
      <c r="B725" s="75"/>
      <c r="C725" s="64"/>
      <c r="D725" s="72">
        <v>4300</v>
      </c>
      <c r="E725" s="31" t="s">
        <v>110</v>
      </c>
      <c r="F725" s="47">
        <v>2088291.2</v>
      </c>
      <c r="G725" s="109">
        <v>753660</v>
      </c>
      <c r="H725" s="32">
        <f t="shared" si="29"/>
        <v>36.089794373505</v>
      </c>
      <c r="I725" s="33">
        <v>0</v>
      </c>
      <c r="J725" s="34"/>
      <c r="K725" s="312" t="s">
        <v>57</v>
      </c>
    </row>
    <row r="726" spans="1:9" s="5" customFormat="1" ht="12.75" hidden="1">
      <c r="A726" s="62"/>
      <c r="B726" s="75"/>
      <c r="C726" s="64"/>
      <c r="D726" s="72">
        <v>4440</v>
      </c>
      <c r="E726" s="31" t="s">
        <v>116</v>
      </c>
      <c r="F726" s="47">
        <v>0</v>
      </c>
      <c r="G726" s="109">
        <v>0</v>
      </c>
      <c r="H726" s="32" t="e">
        <f t="shared" si="29"/>
        <v>#DIV/0!</v>
      </c>
      <c r="I726" s="33">
        <v>0</v>
      </c>
    </row>
    <row r="727" spans="1:9" s="129" customFormat="1" ht="12.75">
      <c r="A727" s="13"/>
      <c r="B727" s="602">
        <v>85230</v>
      </c>
      <c r="C727" s="3"/>
      <c r="D727" s="3"/>
      <c r="E727" s="25" t="s">
        <v>205</v>
      </c>
      <c r="F727" s="89">
        <f>SUM(F728)</f>
        <v>148124</v>
      </c>
      <c r="G727" s="435">
        <f>SUM(G728)</f>
        <v>74473.4</v>
      </c>
      <c r="H727" s="26">
        <f t="shared" si="29"/>
        <v>50.27774027166428</v>
      </c>
      <c r="I727" s="58">
        <f>SUM(I728)</f>
        <v>0</v>
      </c>
    </row>
    <row r="728" spans="1:9" s="129" customFormat="1" ht="12.75">
      <c r="A728" s="28"/>
      <c r="B728" s="55"/>
      <c r="C728" s="30"/>
      <c r="D728" s="29"/>
      <c r="E728" s="484" t="s">
        <v>204</v>
      </c>
      <c r="F728" s="142">
        <f>SUM(F730:F730)</f>
        <v>148124</v>
      </c>
      <c r="G728" s="142">
        <f>SUM(G730:G730)</f>
        <v>74473.4</v>
      </c>
      <c r="H728" s="128">
        <f t="shared" si="29"/>
        <v>50.27774027166428</v>
      </c>
      <c r="I728" s="127">
        <f>SUM(I730:I730)</f>
        <v>0</v>
      </c>
    </row>
    <row r="729" spans="1:10" s="35" customFormat="1" ht="12.75">
      <c r="A729" s="130"/>
      <c r="B729" s="407"/>
      <c r="C729" s="131"/>
      <c r="D729" s="131"/>
      <c r="E729" s="39" t="s">
        <v>61</v>
      </c>
      <c r="F729" s="343"/>
      <c r="G729" s="109"/>
      <c r="H729" s="23" t="s">
        <v>57</v>
      </c>
      <c r="I729" s="109"/>
      <c r="J729" s="34"/>
    </row>
    <row r="730" spans="1:11" s="35" customFormat="1" ht="12.75">
      <c r="A730" s="36"/>
      <c r="B730" s="342"/>
      <c r="C730" s="64"/>
      <c r="D730" s="72">
        <v>3110</v>
      </c>
      <c r="E730" s="31" t="s">
        <v>188</v>
      </c>
      <c r="F730" s="47">
        <v>148124</v>
      </c>
      <c r="G730" s="109">
        <v>74473.4</v>
      </c>
      <c r="H730" s="32">
        <f>G730*100/F730</f>
        <v>50.27774027166428</v>
      </c>
      <c r="I730" s="33">
        <v>0</v>
      </c>
      <c r="J730" s="34"/>
      <c r="K730" s="312" t="s">
        <v>57</v>
      </c>
    </row>
    <row r="731" spans="1:9" s="129" customFormat="1" ht="12.75" hidden="1">
      <c r="A731" s="13"/>
      <c r="B731" s="472">
        <v>85278</v>
      </c>
      <c r="C731" s="3"/>
      <c r="D731" s="3"/>
      <c r="E731" s="25" t="s">
        <v>223</v>
      </c>
      <c r="F731" s="89">
        <f>SUM(F732)</f>
        <v>0</v>
      </c>
      <c r="G731" s="435">
        <f>SUM(G732)</f>
        <v>0</v>
      </c>
      <c r="H731" s="26" t="e">
        <f>G731*100/F731</f>
        <v>#DIV/0!</v>
      </c>
      <c r="I731" s="58">
        <f>SUM(I732)</f>
        <v>0</v>
      </c>
    </row>
    <row r="732" spans="1:9" s="129" customFormat="1" ht="12.75" hidden="1">
      <c r="A732" s="28"/>
      <c r="B732" s="55"/>
      <c r="C732" s="30"/>
      <c r="D732" s="29"/>
      <c r="E732" s="484" t="s">
        <v>204</v>
      </c>
      <c r="F732" s="142">
        <f>SUM(F734:F734)</f>
        <v>0</v>
      </c>
      <c r="G732" s="142">
        <f>SUM(G734:G734)</f>
        <v>0</v>
      </c>
      <c r="H732" s="128" t="e">
        <f>G732*100/F732</f>
        <v>#DIV/0!</v>
      </c>
      <c r="I732" s="127">
        <f>SUM(I734:I734)</f>
        <v>0</v>
      </c>
    </row>
    <row r="733" spans="1:10" s="35" customFormat="1" ht="12.75" hidden="1">
      <c r="A733" s="130"/>
      <c r="B733" s="407"/>
      <c r="C733" s="131"/>
      <c r="D733" s="131"/>
      <c r="E733" s="39" t="s">
        <v>61</v>
      </c>
      <c r="F733" s="343"/>
      <c r="G733" s="109"/>
      <c r="H733" s="23" t="s">
        <v>57</v>
      </c>
      <c r="I733" s="109"/>
      <c r="J733" s="34"/>
    </row>
    <row r="734" spans="1:9" s="56" customFormat="1" ht="51.75" hidden="1" thickBot="1">
      <c r="A734" s="28"/>
      <c r="B734" s="351"/>
      <c r="C734" s="95"/>
      <c r="D734" s="547">
        <v>2910</v>
      </c>
      <c r="E734" s="541" t="s">
        <v>216</v>
      </c>
      <c r="F734" s="548">
        <v>0</v>
      </c>
      <c r="G734" s="109">
        <v>0</v>
      </c>
      <c r="H734" s="337" t="e">
        <f>G734*100/F734</f>
        <v>#DIV/0!</v>
      </c>
      <c r="I734" s="154">
        <v>0</v>
      </c>
    </row>
    <row r="735" spans="1:9" s="129" customFormat="1" ht="12.75">
      <c r="A735" s="13"/>
      <c r="B735" s="91">
        <v>85295</v>
      </c>
      <c r="C735" s="2"/>
      <c r="D735" s="3"/>
      <c r="E735" s="25" t="s">
        <v>42</v>
      </c>
      <c r="F735" s="89">
        <f>SUM(F736,F761,)</f>
        <v>866692.78</v>
      </c>
      <c r="G735" s="89">
        <f>SUM(G736,G761,)</f>
        <v>406058.33999999997</v>
      </c>
      <c r="H735" s="336">
        <f>G735*100/F735</f>
        <v>46.851473713672796</v>
      </c>
      <c r="I735" s="533">
        <f>SUM(I736,I761,)</f>
        <v>11070.8</v>
      </c>
    </row>
    <row r="736" spans="1:9" s="129" customFormat="1" ht="38.25">
      <c r="A736" s="498"/>
      <c r="B736" s="194"/>
      <c r="C736" s="30"/>
      <c r="D736" s="29"/>
      <c r="E736" s="359" t="s">
        <v>342</v>
      </c>
      <c r="F736" s="142">
        <f>SUM(F738:F751,F755:F760)</f>
        <v>866692.78</v>
      </c>
      <c r="G736" s="142">
        <f>SUM(G738:G751,G755:G760)</f>
        <v>406058.33999999997</v>
      </c>
      <c r="H736" s="128">
        <f>G736*100/F736</f>
        <v>46.851473713672796</v>
      </c>
      <c r="I736" s="127">
        <f>SUM(I738:I751,I755:I760)</f>
        <v>11070.8</v>
      </c>
    </row>
    <row r="737" spans="1:9" s="129" customFormat="1" ht="12.75">
      <c r="A737" s="130"/>
      <c r="B737" s="407"/>
      <c r="C737" s="131"/>
      <c r="D737" s="131"/>
      <c r="E737" s="39" t="s">
        <v>61</v>
      </c>
      <c r="F737" s="143"/>
      <c r="G737" s="109"/>
      <c r="H737" s="128" t="s">
        <v>57</v>
      </c>
      <c r="I737" s="127"/>
    </row>
    <row r="738" spans="1:9" s="129" customFormat="1" ht="12.75">
      <c r="A738" s="36"/>
      <c r="B738" s="81"/>
      <c r="C738" s="64"/>
      <c r="D738" s="72">
        <v>3020</v>
      </c>
      <c r="E738" s="31" t="s">
        <v>187</v>
      </c>
      <c r="F738" s="104">
        <v>630</v>
      </c>
      <c r="G738" s="109">
        <v>0</v>
      </c>
      <c r="H738" s="32">
        <f>G738*100/F738</f>
        <v>0</v>
      </c>
      <c r="I738" s="33">
        <v>0</v>
      </c>
    </row>
    <row r="739" spans="1:10" s="35" customFormat="1" ht="12.75">
      <c r="A739" s="324"/>
      <c r="B739" s="130"/>
      <c r="C739" s="139"/>
      <c r="D739" s="72">
        <v>4010</v>
      </c>
      <c r="E739" s="31" t="s">
        <v>159</v>
      </c>
      <c r="F739" s="144">
        <v>286416.04</v>
      </c>
      <c r="G739" s="109">
        <v>164522.96</v>
      </c>
      <c r="H739" s="128">
        <f aca="true" t="shared" si="30" ref="H739:H744">G739*100/F739</f>
        <v>57.44195052763107</v>
      </c>
      <c r="I739" s="127">
        <v>4676.05</v>
      </c>
      <c r="J739" s="34"/>
    </row>
    <row r="740" spans="1:10" s="35" customFormat="1" ht="15.75" customHeight="1">
      <c r="A740" s="130"/>
      <c r="B740" s="170"/>
      <c r="C740" s="139"/>
      <c r="D740" s="72">
        <v>4040</v>
      </c>
      <c r="E740" s="31" t="s">
        <v>167</v>
      </c>
      <c r="F740" s="145">
        <v>23744</v>
      </c>
      <c r="G740" s="109">
        <v>23743.88</v>
      </c>
      <c r="H740" s="128">
        <f>G740*100/F740</f>
        <v>99.99949460916442</v>
      </c>
      <c r="I740" s="127">
        <v>0</v>
      </c>
      <c r="J740" s="34"/>
    </row>
    <row r="741" spans="1:10" s="35" customFormat="1" ht="12.75">
      <c r="A741" s="130"/>
      <c r="B741" s="170"/>
      <c r="C741" s="131"/>
      <c r="D741" s="41">
        <v>4110</v>
      </c>
      <c r="E741" s="39" t="s">
        <v>160</v>
      </c>
      <c r="F741" s="361">
        <v>80203.28</v>
      </c>
      <c r="G741" s="154">
        <v>36471.37</v>
      </c>
      <c r="H741" s="389">
        <f t="shared" si="30"/>
        <v>45.47366391997934</v>
      </c>
      <c r="I741" s="150">
        <v>2951.86</v>
      </c>
      <c r="J741" s="34"/>
    </row>
    <row r="742" spans="1:10" s="35" customFormat="1" ht="12.75">
      <c r="A742" s="138"/>
      <c r="B742" s="130"/>
      <c r="C742" s="384"/>
      <c r="D742" s="362">
        <v>4120</v>
      </c>
      <c r="E742" s="385" t="s">
        <v>347</v>
      </c>
      <c r="F742" s="363">
        <v>7552.33</v>
      </c>
      <c r="G742" s="109">
        <v>2043.01</v>
      </c>
      <c r="H742" s="146">
        <f t="shared" si="30"/>
        <v>27.05138679056662</v>
      </c>
      <c r="I742" s="127">
        <v>180.89</v>
      </c>
      <c r="J742" s="34"/>
    </row>
    <row r="743" spans="1:10" s="35" customFormat="1" ht="25.5">
      <c r="A743" s="130"/>
      <c r="B743" s="170"/>
      <c r="C743" s="171"/>
      <c r="D743" s="70">
        <v>4170</v>
      </c>
      <c r="E743" s="31" t="s">
        <v>164</v>
      </c>
      <c r="F743" s="167">
        <v>171314.13</v>
      </c>
      <c r="G743" s="109">
        <v>48034.34</v>
      </c>
      <c r="H743" s="146">
        <f t="shared" si="30"/>
        <v>28.038749634954222</v>
      </c>
      <c r="I743" s="127">
        <v>1691.05</v>
      </c>
      <c r="J743" s="34"/>
    </row>
    <row r="744" spans="1:10" s="35" customFormat="1" ht="12.75">
      <c r="A744" s="36"/>
      <c r="B744" s="81"/>
      <c r="C744" s="53"/>
      <c r="D744" s="380">
        <v>4210</v>
      </c>
      <c r="E744" s="54" t="s">
        <v>107</v>
      </c>
      <c r="F744" s="47">
        <v>12889</v>
      </c>
      <c r="G744" s="180">
        <v>1999.99</v>
      </c>
      <c r="H744" s="32">
        <f t="shared" si="30"/>
        <v>15.517030025603228</v>
      </c>
      <c r="I744" s="67">
        <v>773.97</v>
      </c>
      <c r="J744" s="34"/>
    </row>
    <row r="745" spans="1:10" s="35" customFormat="1" ht="12.75">
      <c r="A745" s="36"/>
      <c r="B745" s="81"/>
      <c r="C745" s="64"/>
      <c r="D745" s="72">
        <v>4220</v>
      </c>
      <c r="E745" s="31" t="s">
        <v>124</v>
      </c>
      <c r="F745" s="47">
        <v>178297</v>
      </c>
      <c r="G745" s="109">
        <v>82816.5</v>
      </c>
      <c r="H745" s="32">
        <f aca="true" t="shared" si="31" ref="H745:H758">G745*100/F745</f>
        <v>46.44862224266252</v>
      </c>
      <c r="I745" s="33">
        <v>0</v>
      </c>
      <c r="J745" s="34"/>
    </row>
    <row r="746" spans="1:10" s="35" customFormat="1" ht="12.75">
      <c r="A746" s="62"/>
      <c r="B746" s="36"/>
      <c r="C746" s="64"/>
      <c r="D746" s="72">
        <v>4260</v>
      </c>
      <c r="E746" s="31" t="s">
        <v>111</v>
      </c>
      <c r="F746" s="47">
        <v>49114</v>
      </c>
      <c r="G746" s="109">
        <v>20208.56</v>
      </c>
      <c r="H746" s="32">
        <f t="shared" si="31"/>
        <v>41.14623121716823</v>
      </c>
      <c r="I746" s="33">
        <v>0</v>
      </c>
      <c r="J746" s="34"/>
    </row>
    <row r="747" spans="1:10" s="35" customFormat="1" ht="12.75">
      <c r="A747" s="62"/>
      <c r="B747" s="36"/>
      <c r="C747" s="64"/>
      <c r="D747" s="72">
        <v>4270</v>
      </c>
      <c r="E747" s="31" t="s">
        <v>108</v>
      </c>
      <c r="F747" s="47">
        <v>10961</v>
      </c>
      <c r="G747" s="109">
        <v>3018.92</v>
      </c>
      <c r="H747" s="32">
        <f t="shared" si="31"/>
        <v>27.542377520299244</v>
      </c>
      <c r="I747" s="33">
        <v>0</v>
      </c>
      <c r="J747" s="34"/>
    </row>
    <row r="748" spans="1:10" s="35" customFormat="1" ht="12.75">
      <c r="A748" s="62"/>
      <c r="B748" s="36"/>
      <c r="C748" s="64"/>
      <c r="D748" s="72">
        <v>4280</v>
      </c>
      <c r="E748" s="31" t="s">
        <v>109</v>
      </c>
      <c r="F748" s="47">
        <v>1002</v>
      </c>
      <c r="G748" s="109">
        <v>160</v>
      </c>
      <c r="H748" s="32">
        <f t="shared" si="31"/>
        <v>15.968063872255488</v>
      </c>
      <c r="I748" s="33">
        <v>0</v>
      </c>
      <c r="J748" s="34"/>
    </row>
    <row r="749" spans="1:10" s="35" customFormat="1" ht="12.75">
      <c r="A749" s="62"/>
      <c r="B749" s="36"/>
      <c r="C749" s="64"/>
      <c r="D749" s="72">
        <v>4300</v>
      </c>
      <c r="E749" s="31" t="s">
        <v>110</v>
      </c>
      <c r="F749" s="47">
        <v>11901</v>
      </c>
      <c r="G749" s="109">
        <v>6613.79</v>
      </c>
      <c r="H749" s="32">
        <f t="shared" si="31"/>
        <v>55.57339719351315</v>
      </c>
      <c r="I749" s="33">
        <v>546.06</v>
      </c>
      <c r="J749" s="34"/>
    </row>
    <row r="750" spans="1:10" s="35" customFormat="1" ht="12.75">
      <c r="A750" s="62"/>
      <c r="B750" s="36"/>
      <c r="C750" s="64"/>
      <c r="D750" s="72">
        <v>4360</v>
      </c>
      <c r="E750" s="31" t="s">
        <v>148</v>
      </c>
      <c r="F750" s="47">
        <v>5612</v>
      </c>
      <c r="G750" s="109">
        <v>2190.65</v>
      </c>
      <c r="H750" s="32">
        <f t="shared" si="31"/>
        <v>39.03510334996436</v>
      </c>
      <c r="I750" s="33">
        <v>250.92</v>
      </c>
      <c r="J750" s="34"/>
    </row>
    <row r="751" spans="1:9" s="56" customFormat="1" ht="25.5">
      <c r="A751" s="74"/>
      <c r="B751" s="75"/>
      <c r="C751" s="64"/>
      <c r="D751" s="72">
        <v>4400</v>
      </c>
      <c r="E751" s="31" t="s">
        <v>112</v>
      </c>
      <c r="F751" s="47">
        <v>4289</v>
      </c>
      <c r="G751" s="109">
        <v>2003.22</v>
      </c>
      <c r="H751" s="32">
        <f t="shared" si="31"/>
        <v>46.70599207274423</v>
      </c>
      <c r="I751" s="33">
        <v>0</v>
      </c>
    </row>
    <row r="752" spans="1:9" s="5" customFormat="1" ht="12.75">
      <c r="A752" s="15" t="s">
        <v>54</v>
      </c>
      <c r="B752" s="16">
        <v>28</v>
      </c>
      <c r="C752" s="55"/>
      <c r="D752" s="55"/>
      <c r="E752" s="78"/>
      <c r="F752" s="55"/>
      <c r="G752" s="419" t="s">
        <v>57</v>
      </c>
      <c r="H752" s="79" t="s">
        <v>57</v>
      </c>
      <c r="I752" s="77"/>
    </row>
    <row r="753" spans="1:13" s="129" customFormat="1" ht="13.5" thickBot="1">
      <c r="A753" s="15"/>
      <c r="B753" s="16"/>
      <c r="C753" s="55"/>
      <c r="D753" s="55"/>
      <c r="E753" s="78"/>
      <c r="F753" s="55"/>
      <c r="G753" s="419"/>
      <c r="H753" s="79"/>
      <c r="I753" s="77"/>
      <c r="K753" s="383">
        <f>SUM(F740:F769)</f>
        <v>4968798.4399999995</v>
      </c>
      <c r="L753" s="302">
        <f>SUM(G740:G769)</f>
        <v>2287784.04</v>
      </c>
      <c r="M753" s="302">
        <f>SUM(I740:I769)</f>
        <v>11688.150000000001</v>
      </c>
    </row>
    <row r="754" spans="1:9" s="35" customFormat="1" ht="13.5" thickBot="1">
      <c r="A754" s="19" t="s">
        <v>25</v>
      </c>
      <c r="B754" s="20" t="s">
        <v>50</v>
      </c>
      <c r="C754" s="713" t="s">
        <v>35</v>
      </c>
      <c r="D754" s="714"/>
      <c r="E754" s="21" t="s">
        <v>24</v>
      </c>
      <c r="F754" s="20" t="s">
        <v>58</v>
      </c>
      <c r="G754" s="353" t="s">
        <v>59</v>
      </c>
      <c r="H754" s="22" t="s">
        <v>60</v>
      </c>
      <c r="I754" s="190" t="s">
        <v>65</v>
      </c>
    </row>
    <row r="755" spans="1:10" s="35" customFormat="1" ht="12.75">
      <c r="A755" s="36"/>
      <c r="B755" s="81"/>
      <c r="C755" s="64"/>
      <c r="D755" s="72">
        <v>4410</v>
      </c>
      <c r="E755" s="31" t="s">
        <v>113</v>
      </c>
      <c r="F755" s="47">
        <v>770</v>
      </c>
      <c r="G755" s="109">
        <v>0</v>
      </c>
      <c r="H755" s="32">
        <f t="shared" si="31"/>
        <v>0</v>
      </c>
      <c r="I755" s="33">
        <v>0</v>
      </c>
      <c r="J755" s="34"/>
    </row>
    <row r="756" spans="1:10" s="35" customFormat="1" ht="12.75">
      <c r="A756" s="36"/>
      <c r="B756" s="81"/>
      <c r="C756" s="38"/>
      <c r="D756" s="41">
        <v>4430</v>
      </c>
      <c r="E756" s="39" t="s">
        <v>115</v>
      </c>
      <c r="F756" s="405">
        <v>1600</v>
      </c>
      <c r="G756" s="109">
        <v>1600</v>
      </c>
      <c r="H756" s="32">
        <f t="shared" si="31"/>
        <v>100</v>
      </c>
      <c r="I756" s="33"/>
      <c r="J756" s="34"/>
    </row>
    <row r="757" spans="1:10" s="18" customFormat="1" ht="12.75">
      <c r="A757" s="36"/>
      <c r="B757" s="81"/>
      <c r="C757" s="69"/>
      <c r="D757" s="70">
        <v>4440</v>
      </c>
      <c r="E757" s="71" t="s">
        <v>116</v>
      </c>
      <c r="F757" s="216">
        <v>10465</v>
      </c>
      <c r="G757" s="109">
        <v>7848.75</v>
      </c>
      <c r="H757" s="32">
        <f t="shared" si="31"/>
        <v>75</v>
      </c>
      <c r="I757" s="33">
        <v>0</v>
      </c>
      <c r="J757" s="17"/>
    </row>
    <row r="758" spans="1:9" s="129" customFormat="1" ht="12.75">
      <c r="A758" s="36"/>
      <c r="B758" s="81"/>
      <c r="C758" s="64"/>
      <c r="D758" s="72">
        <v>4480</v>
      </c>
      <c r="E758" s="31" t="s">
        <v>123</v>
      </c>
      <c r="F758" s="47">
        <v>5480</v>
      </c>
      <c r="G758" s="109">
        <v>2268</v>
      </c>
      <c r="H758" s="32">
        <f t="shared" si="31"/>
        <v>41.386861313868614</v>
      </c>
      <c r="I758" s="33">
        <v>0</v>
      </c>
    </row>
    <row r="759" spans="1:10" s="18" customFormat="1" ht="25.5">
      <c r="A759" s="62"/>
      <c r="B759" s="36"/>
      <c r="C759" s="69"/>
      <c r="D759" s="70">
        <v>4520</v>
      </c>
      <c r="E759" s="71" t="s">
        <v>118</v>
      </c>
      <c r="F759" s="216">
        <v>3090</v>
      </c>
      <c r="G759" s="109">
        <v>416.4</v>
      </c>
      <c r="H759" s="32">
        <f>G759*100/F759</f>
        <v>13.475728155339805</v>
      </c>
      <c r="I759" s="33">
        <v>0</v>
      </c>
      <c r="J759" s="17"/>
    </row>
    <row r="760" spans="1:9" s="129" customFormat="1" ht="26.25" thickBot="1">
      <c r="A760" s="218"/>
      <c r="B760" s="394"/>
      <c r="C760" s="612"/>
      <c r="D760" s="613">
        <v>4700</v>
      </c>
      <c r="E760" s="683" t="s">
        <v>133</v>
      </c>
      <c r="F760" s="291">
        <v>1363</v>
      </c>
      <c r="G760" s="525">
        <v>98</v>
      </c>
      <c r="H760" s="122">
        <f>G760*100/F760</f>
        <v>7.19002201027146</v>
      </c>
      <c r="I760" s="623">
        <v>0</v>
      </c>
    </row>
    <row r="761" spans="1:11" s="35" customFormat="1" ht="63.75" hidden="1">
      <c r="A761" s="108"/>
      <c r="B761" s="108"/>
      <c r="C761" s="495"/>
      <c r="D761" s="496"/>
      <c r="E761" s="54" t="s">
        <v>242</v>
      </c>
      <c r="F761" s="126">
        <f>SUM(F763)</f>
        <v>0</v>
      </c>
      <c r="G761" s="126">
        <f>SUM(G763)</f>
        <v>0</v>
      </c>
      <c r="H761" s="32" t="e">
        <f>G761*100/F761</f>
        <v>#DIV/0!</v>
      </c>
      <c r="I761" s="600">
        <v>0</v>
      </c>
      <c r="J761" s="34"/>
      <c r="K761" s="312" t="s">
        <v>57</v>
      </c>
    </row>
    <row r="762" spans="1:9" s="129" customFormat="1" ht="12.75" hidden="1">
      <c r="A762" s="324"/>
      <c r="B762" s="301"/>
      <c r="C762" s="171"/>
      <c r="D762" s="171"/>
      <c r="E762" s="71" t="s">
        <v>61</v>
      </c>
      <c r="F762" s="198"/>
      <c r="G762" s="418"/>
      <c r="H762" s="68" t="s">
        <v>57</v>
      </c>
      <c r="I762" s="33"/>
    </row>
    <row r="763" spans="1:9" s="56" customFormat="1" ht="13.5" hidden="1" thickBot="1">
      <c r="A763" s="534"/>
      <c r="B763" s="218"/>
      <c r="C763" s="350"/>
      <c r="D763" s="110">
        <v>4229</v>
      </c>
      <c r="E763" s="622" t="s">
        <v>124</v>
      </c>
      <c r="F763" s="644">
        <v>0</v>
      </c>
      <c r="G763" s="525">
        <v>0</v>
      </c>
      <c r="H763" s="645" t="e">
        <f>G763*100/F763</f>
        <v>#DIV/0!</v>
      </c>
      <c r="I763" s="646">
        <v>0</v>
      </c>
    </row>
    <row r="764" spans="1:9" s="56" customFormat="1" ht="12.75">
      <c r="A764" s="648">
        <v>853</v>
      </c>
      <c r="B764" s="649"/>
      <c r="C764" s="649"/>
      <c r="D764" s="650"/>
      <c r="E764" s="651" t="s">
        <v>100</v>
      </c>
      <c r="F764" s="652">
        <f>SUM(F765)</f>
        <v>2148575.85</v>
      </c>
      <c r="G764" s="652">
        <f>SUM(G765)</f>
        <v>1023054.87</v>
      </c>
      <c r="H764" s="517">
        <f>G764*100/F764</f>
        <v>47.61548771945845</v>
      </c>
      <c r="I764" s="663">
        <f>SUM(I765)</f>
        <v>2646.7</v>
      </c>
    </row>
    <row r="765" spans="1:11" s="56" customFormat="1" ht="12.75">
      <c r="A765" s="13"/>
      <c r="B765" s="563">
        <v>85395</v>
      </c>
      <c r="C765" s="8"/>
      <c r="D765" s="9"/>
      <c r="E765" s="546" t="s">
        <v>42</v>
      </c>
      <c r="F765" s="464">
        <f>SUM(F766,F779,F789,F801,F814,F837,F864,F889)</f>
        <v>2148575.85</v>
      </c>
      <c r="G765" s="464">
        <f>SUM(G766,G779,G789,G801,G814,G837,G864,G889)</f>
        <v>1023054.87</v>
      </c>
      <c r="H765" s="336">
        <f>G765*100/F765</f>
        <v>47.61548771945845</v>
      </c>
      <c r="I765" s="707">
        <f>SUM(I766,I779,I789,I801,I814,I837,I864,I889)</f>
        <v>2646.7</v>
      </c>
      <c r="K765" s="338" t="s">
        <v>57</v>
      </c>
    </row>
    <row r="766" spans="1:9" s="56" customFormat="1" ht="38.25">
      <c r="A766" s="108"/>
      <c r="B766" s="194"/>
      <c r="C766" s="30"/>
      <c r="D766" s="29"/>
      <c r="E766" s="31" t="s">
        <v>191</v>
      </c>
      <c r="F766" s="126">
        <f>SUM(F768:F778)</f>
        <v>62000</v>
      </c>
      <c r="G766" s="126">
        <f>SUM(G768:G778)</f>
        <v>138.92000000000002</v>
      </c>
      <c r="H766" s="337">
        <f>G766*100/F766</f>
        <v>0.22406451612903228</v>
      </c>
      <c r="I766" s="109">
        <f>SUM(I768:I778)</f>
        <v>0</v>
      </c>
    </row>
    <row r="767" spans="1:10" s="56" customFormat="1" ht="12.75">
      <c r="A767" s="28"/>
      <c r="B767" s="440"/>
      <c r="C767" s="95"/>
      <c r="D767" s="95"/>
      <c r="E767" s="71" t="s">
        <v>61</v>
      </c>
      <c r="F767" s="198"/>
      <c r="G767" s="109"/>
      <c r="H767" s="337" t="s">
        <v>57</v>
      </c>
      <c r="I767" s="109"/>
      <c r="J767" s="55"/>
    </row>
    <row r="768" spans="1:11" s="44" customFormat="1" ht="12.75">
      <c r="A768" s="36"/>
      <c r="B768" s="81"/>
      <c r="C768" s="164"/>
      <c r="D768" s="156">
        <v>2820</v>
      </c>
      <c r="E768" s="157" t="s">
        <v>32</v>
      </c>
      <c r="F768" s="177">
        <v>30000</v>
      </c>
      <c r="G768" s="445">
        <v>0</v>
      </c>
      <c r="H768" s="51">
        <f>G768*100/F768</f>
        <v>0</v>
      </c>
      <c r="I768" s="125">
        <v>0</v>
      </c>
      <c r="K768" s="311" t="s">
        <v>57</v>
      </c>
    </row>
    <row r="769" spans="1:9" s="44" customFormat="1" ht="12.75">
      <c r="A769" s="62"/>
      <c r="B769" s="36"/>
      <c r="C769" s="34"/>
      <c r="D769" s="34"/>
      <c r="E769" s="159" t="s">
        <v>23</v>
      </c>
      <c r="F769" s="34"/>
      <c r="G769" s="421"/>
      <c r="H769" s="112" t="s">
        <v>57</v>
      </c>
      <c r="I769" s="119"/>
    </row>
    <row r="770" spans="1:9" s="44" customFormat="1" ht="12.75">
      <c r="A770" s="59"/>
      <c r="B770" s="28"/>
      <c r="C770" s="367"/>
      <c r="D770" s="367"/>
      <c r="E770" s="369" t="s">
        <v>77</v>
      </c>
      <c r="F770" s="99"/>
      <c r="G770" s="416"/>
      <c r="H770" s="23"/>
      <c r="I770" s="113"/>
    </row>
    <row r="771" spans="1:12" s="44" customFormat="1" ht="12.75" hidden="1">
      <c r="A771" s="42"/>
      <c r="B771" s="200"/>
      <c r="C771" s="43"/>
      <c r="D771" s="43"/>
      <c r="E771" s="579" t="s">
        <v>79</v>
      </c>
      <c r="F771" s="304"/>
      <c r="G771" s="45">
        <v>0</v>
      </c>
      <c r="H771" s="309"/>
      <c r="I771" s="45">
        <v>0</v>
      </c>
      <c r="L771" s="311">
        <f>SUM(G771:G774)</f>
        <v>0</v>
      </c>
    </row>
    <row r="772" spans="1:12" s="44" customFormat="1" ht="12.75" hidden="1">
      <c r="A772" s="42"/>
      <c r="B772" s="200"/>
      <c r="C772" s="43"/>
      <c r="D772" s="43"/>
      <c r="E772" s="579" t="s">
        <v>220</v>
      </c>
      <c r="F772" s="304"/>
      <c r="G772" s="45">
        <v>0</v>
      </c>
      <c r="H772" s="309"/>
      <c r="I772" s="45">
        <v>0</v>
      </c>
      <c r="L772" s="311" t="s">
        <v>57</v>
      </c>
    </row>
    <row r="773" spans="1:12" s="44" customFormat="1" ht="25.5" hidden="1">
      <c r="A773" s="42"/>
      <c r="B773" s="200"/>
      <c r="C773" s="43"/>
      <c r="D773" s="43"/>
      <c r="E773" s="579" t="s">
        <v>221</v>
      </c>
      <c r="F773" s="304"/>
      <c r="G773" s="45">
        <v>0</v>
      </c>
      <c r="H773" s="309"/>
      <c r="I773" s="45">
        <v>0</v>
      </c>
      <c r="L773" s="311" t="s">
        <v>57</v>
      </c>
    </row>
    <row r="774" spans="1:12" s="44" customFormat="1" ht="25.5" hidden="1">
      <c r="A774" s="42"/>
      <c r="B774" s="200"/>
      <c r="C774" s="43"/>
      <c r="D774" s="43"/>
      <c r="E774" s="579" t="s">
        <v>243</v>
      </c>
      <c r="F774" s="304"/>
      <c r="G774" s="45">
        <v>0</v>
      </c>
      <c r="H774" s="309"/>
      <c r="I774" s="45">
        <v>0</v>
      </c>
      <c r="L774" s="311" t="s">
        <v>57</v>
      </c>
    </row>
    <row r="775" spans="1:10" s="56" customFormat="1" ht="12.75">
      <c r="A775" s="28"/>
      <c r="B775" s="368"/>
      <c r="C775" s="95"/>
      <c r="D775" s="554">
        <v>4210</v>
      </c>
      <c r="E775" s="541" t="s">
        <v>107</v>
      </c>
      <c r="F775" s="173">
        <v>1000</v>
      </c>
      <c r="G775" s="109">
        <v>50</v>
      </c>
      <c r="H775" s="337">
        <f>G775*100/F775</f>
        <v>5</v>
      </c>
      <c r="I775" s="109">
        <v>0</v>
      </c>
      <c r="J775" s="55"/>
    </row>
    <row r="776" spans="1:10" s="35" customFormat="1" ht="12.75" hidden="1">
      <c r="A776" s="36"/>
      <c r="B776" s="81"/>
      <c r="C776" s="64"/>
      <c r="D776" s="72">
        <v>4220</v>
      </c>
      <c r="E776" s="31" t="s">
        <v>124</v>
      </c>
      <c r="F776" s="436">
        <v>0</v>
      </c>
      <c r="G776" s="109">
        <v>0</v>
      </c>
      <c r="H776" s="32" t="e">
        <f>G776*100/F776</f>
        <v>#DIV/0!</v>
      </c>
      <c r="I776" s="33">
        <v>0</v>
      </c>
      <c r="J776" s="34"/>
    </row>
    <row r="777" spans="1:10" s="18" customFormat="1" ht="12.75">
      <c r="A777" s="62"/>
      <c r="B777" s="36"/>
      <c r="C777" s="64"/>
      <c r="D777" s="72">
        <v>4300</v>
      </c>
      <c r="E777" s="31" t="s">
        <v>110</v>
      </c>
      <c r="F777" s="436">
        <v>11000</v>
      </c>
      <c r="G777" s="109">
        <v>88.92</v>
      </c>
      <c r="H777" s="32">
        <f>G777*100/F777</f>
        <v>0.8083636363636364</v>
      </c>
      <c r="I777" s="33">
        <v>0</v>
      </c>
      <c r="J777" s="17"/>
    </row>
    <row r="778" spans="1:10" s="18" customFormat="1" ht="25.5">
      <c r="A778" s="36"/>
      <c r="B778" s="75"/>
      <c r="C778" s="64"/>
      <c r="D778" s="72">
        <v>4600</v>
      </c>
      <c r="E778" s="31" t="s">
        <v>343</v>
      </c>
      <c r="F778" s="436">
        <v>20000</v>
      </c>
      <c r="G778" s="109">
        <v>0</v>
      </c>
      <c r="H778" s="32">
        <f>G778*100/F778</f>
        <v>0</v>
      </c>
      <c r="I778" s="33">
        <v>0</v>
      </c>
      <c r="J778" s="17"/>
    </row>
    <row r="779" spans="1:11" s="647" customFormat="1" ht="27.75" customHeight="1">
      <c r="A779" s="655"/>
      <c r="B779" s="655"/>
      <c r="C779" s="656"/>
      <c r="D779" s="657"/>
      <c r="E779" s="172" t="s">
        <v>348</v>
      </c>
      <c r="F779" s="126">
        <f>SUM(F781:F785)</f>
        <v>15000</v>
      </c>
      <c r="G779" s="126">
        <f>SUM(G781:G785)</f>
        <v>1600</v>
      </c>
      <c r="H779" s="337">
        <f>G779*100/F779</f>
        <v>10.666666666666666</v>
      </c>
      <c r="I779" s="577">
        <f>SUM(I781:I785)</f>
        <v>800</v>
      </c>
      <c r="J779" s="654"/>
      <c r="K779" s="411" t="s">
        <v>57</v>
      </c>
    </row>
    <row r="780" spans="1:9" s="129" customFormat="1" ht="12.75">
      <c r="A780" s="324"/>
      <c r="B780" s="301"/>
      <c r="C780" s="171"/>
      <c r="D780" s="171"/>
      <c r="E780" s="71" t="s">
        <v>61</v>
      </c>
      <c r="F780" s="198"/>
      <c r="G780" s="418"/>
      <c r="H780" s="68" t="s">
        <v>57</v>
      </c>
      <c r="I780" s="33"/>
    </row>
    <row r="781" spans="1:12" s="56" customFormat="1" ht="12.75">
      <c r="A781" s="62"/>
      <c r="B781" s="36"/>
      <c r="C781" s="64"/>
      <c r="D781" s="72">
        <v>4010</v>
      </c>
      <c r="E781" s="31" t="s">
        <v>159</v>
      </c>
      <c r="F781" s="137">
        <v>1665.6</v>
      </c>
      <c r="G781" s="180">
        <v>236.44</v>
      </c>
      <c r="H781" s="128">
        <f>G781*100/F781</f>
        <v>14.195485110470702</v>
      </c>
      <c r="I781" s="141">
        <v>0</v>
      </c>
      <c r="K781" s="662">
        <f>SUM(F781,F794,F820,F844,)</f>
        <v>22095.91</v>
      </c>
      <c r="L781" s="338">
        <f>SUM(G781,G794,G820,G844)</f>
        <v>10133.23</v>
      </c>
    </row>
    <row r="782" spans="1:12" s="56" customFormat="1" ht="12.75">
      <c r="A782" s="138"/>
      <c r="B782" s="130"/>
      <c r="C782" s="139"/>
      <c r="D782" s="72">
        <v>4110</v>
      </c>
      <c r="E782" s="31" t="s">
        <v>160</v>
      </c>
      <c r="F782" s="140">
        <v>224.92</v>
      </c>
      <c r="G782" s="109">
        <v>0</v>
      </c>
      <c r="H782" s="128">
        <f>G782*100/F782</f>
        <v>0</v>
      </c>
      <c r="I782" s="127">
        <v>0</v>
      </c>
      <c r="K782" s="662">
        <f>SUM(F782,F795,F821,F845)</f>
        <v>30880.899999999998</v>
      </c>
      <c r="L782" s="338">
        <f>SUM(G782,G795,G821,G845)</f>
        <v>10505.44</v>
      </c>
    </row>
    <row r="783" spans="1:12" s="18" customFormat="1" ht="12.75">
      <c r="A783" s="324"/>
      <c r="B783" s="130"/>
      <c r="C783" s="139"/>
      <c r="D783" s="72">
        <v>4120</v>
      </c>
      <c r="E783" s="31" t="s">
        <v>347</v>
      </c>
      <c r="F783" s="140">
        <v>9605.48</v>
      </c>
      <c r="G783" s="109">
        <v>1363.56</v>
      </c>
      <c r="H783" s="128">
        <f>G783*100/F783</f>
        <v>14.195646651702987</v>
      </c>
      <c r="I783" s="127">
        <v>0</v>
      </c>
      <c r="J783" s="17"/>
      <c r="K783" s="630">
        <f>SUM(F783,F798,F822,F851)</f>
        <v>50301.43</v>
      </c>
      <c r="L783" s="603">
        <f>SUM(G783,G798,G822,G851)</f>
        <v>16505.27</v>
      </c>
    </row>
    <row r="784" spans="1:12" s="56" customFormat="1" ht="12.75">
      <c r="A784" s="62"/>
      <c r="B784" s="36"/>
      <c r="C784" s="64"/>
      <c r="D784" s="72">
        <v>4210</v>
      </c>
      <c r="E784" s="31" t="s">
        <v>107</v>
      </c>
      <c r="F784" s="137">
        <v>244</v>
      </c>
      <c r="G784" s="180">
        <v>0</v>
      </c>
      <c r="H784" s="128">
        <f>G784*100/F784</f>
        <v>0</v>
      </c>
      <c r="I784" s="141">
        <v>0</v>
      </c>
      <c r="K784" s="662">
        <f>SUM(F784,F796,F822,F846,)</f>
        <v>28894.23</v>
      </c>
      <c r="L784" s="338">
        <f>SUM(G784,G796,G822,G846)</f>
        <v>11965.21</v>
      </c>
    </row>
    <row r="785" spans="1:12" s="56" customFormat="1" ht="12.75">
      <c r="A785" s="697"/>
      <c r="B785" s="151"/>
      <c r="C785" s="139"/>
      <c r="D785" s="72">
        <v>4300</v>
      </c>
      <c r="E785" s="31" t="s">
        <v>159</v>
      </c>
      <c r="F785" s="140">
        <v>3260</v>
      </c>
      <c r="G785" s="109">
        <v>0</v>
      </c>
      <c r="H785" s="128">
        <f>G785*100/F785</f>
        <v>0</v>
      </c>
      <c r="I785" s="127">
        <v>800</v>
      </c>
      <c r="K785" s="662">
        <f>SUM(F785,F797,F823,F850)</f>
        <v>96763.37000000001</v>
      </c>
      <c r="L785" s="338">
        <f>SUM(G785,G797,G823,G850)</f>
        <v>25343.14</v>
      </c>
    </row>
    <row r="786" spans="1:9" s="5" customFormat="1" ht="12.75">
      <c r="A786" s="15" t="s">
        <v>54</v>
      </c>
      <c r="B786" s="16">
        <v>29</v>
      </c>
      <c r="C786" s="55"/>
      <c r="D786" s="55"/>
      <c r="E786" s="78"/>
      <c r="F786" s="55"/>
      <c r="G786" s="419" t="s">
        <v>280</v>
      </c>
      <c r="H786" s="79" t="s">
        <v>57</v>
      </c>
      <c r="I786" s="77"/>
    </row>
    <row r="787" spans="1:13" s="129" customFormat="1" ht="13.5" thickBot="1">
      <c r="A787" s="15"/>
      <c r="B787" s="16"/>
      <c r="C787" s="55"/>
      <c r="D787" s="55"/>
      <c r="E787" s="78"/>
      <c r="F787" s="55"/>
      <c r="G787" s="419" t="s">
        <v>57</v>
      </c>
      <c r="H787" s="79"/>
      <c r="I787" s="77"/>
      <c r="K787" s="383">
        <f>SUM(F735:F760)</f>
        <v>2600078.34</v>
      </c>
      <c r="L787" s="302">
        <f>SUM(G735:G760)</f>
        <v>1218175.0199999998</v>
      </c>
      <c r="M787" s="302">
        <f>SUM(I735:I760)</f>
        <v>33212.399999999994</v>
      </c>
    </row>
    <row r="788" spans="1:9" s="35" customFormat="1" ht="13.5" thickBot="1">
      <c r="A788" s="19" t="s">
        <v>25</v>
      </c>
      <c r="B788" s="20" t="s">
        <v>50</v>
      </c>
      <c r="C788" s="713" t="s">
        <v>35</v>
      </c>
      <c r="D788" s="714"/>
      <c r="E788" s="21" t="s">
        <v>24</v>
      </c>
      <c r="F788" s="20" t="s">
        <v>58</v>
      </c>
      <c r="G788" s="353" t="s">
        <v>59</v>
      </c>
      <c r="H788" s="22" t="s">
        <v>60</v>
      </c>
      <c r="I788" s="190" t="s">
        <v>65</v>
      </c>
    </row>
    <row r="789" spans="1:11" s="647" customFormat="1" ht="53.25" customHeight="1">
      <c r="A789" s="655"/>
      <c r="B789" s="655"/>
      <c r="C789" s="656"/>
      <c r="D789" s="657"/>
      <c r="E789" s="172" t="s">
        <v>391</v>
      </c>
      <c r="F789" s="126">
        <f>SUM(F791:F800)</f>
        <v>174213.48</v>
      </c>
      <c r="G789" s="126">
        <f>SUM(G791:G800)</f>
        <v>28227.1</v>
      </c>
      <c r="H789" s="337">
        <f>G789*100/F789</f>
        <v>16.202592359672742</v>
      </c>
      <c r="I789" s="577">
        <f>SUM(I791:I799)</f>
        <v>0</v>
      </c>
      <c r="J789" s="654"/>
      <c r="K789" s="411" t="s">
        <v>57</v>
      </c>
    </row>
    <row r="790" spans="1:9" s="129" customFormat="1" ht="12.75">
      <c r="A790" s="324"/>
      <c r="B790" s="301"/>
      <c r="C790" s="171"/>
      <c r="D790" s="171"/>
      <c r="E790" s="71" t="s">
        <v>61</v>
      </c>
      <c r="F790" s="198"/>
      <c r="G790" s="418"/>
      <c r="H790" s="68" t="s">
        <v>57</v>
      </c>
      <c r="I790" s="33"/>
    </row>
    <row r="791" spans="1:12" s="56" customFormat="1" ht="12.75">
      <c r="A791" s="62"/>
      <c r="B791" s="36"/>
      <c r="C791" s="64"/>
      <c r="D791" s="72">
        <v>4010</v>
      </c>
      <c r="E791" s="31" t="s">
        <v>159</v>
      </c>
      <c r="F791" s="137">
        <v>108910.8</v>
      </c>
      <c r="G791" s="180">
        <v>11776.88</v>
      </c>
      <c r="H791" s="128">
        <f aca="true" t="shared" si="32" ref="H791:H796">G791*100/F791</f>
        <v>10.813326134781859</v>
      </c>
      <c r="I791" s="141">
        <v>0</v>
      </c>
      <c r="K791" s="662">
        <f>SUM(F791,F809,F832,F859,)</f>
        <v>116817.8</v>
      </c>
      <c r="L791" s="338">
        <f>SUM(G791,G809,G832,G859)</f>
        <v>16709.649999999998</v>
      </c>
    </row>
    <row r="792" spans="1:12" s="56" customFormat="1" ht="12.75">
      <c r="A792" s="138"/>
      <c r="B792" s="130"/>
      <c r="C792" s="139"/>
      <c r="D792" s="72">
        <v>4110</v>
      </c>
      <c r="E792" s="31" t="s">
        <v>160</v>
      </c>
      <c r="F792" s="140">
        <v>18922.59</v>
      </c>
      <c r="G792" s="109">
        <v>2042.09</v>
      </c>
      <c r="H792" s="128">
        <f t="shared" si="32"/>
        <v>10.791810212027</v>
      </c>
      <c r="I792" s="127">
        <v>0</v>
      </c>
      <c r="K792" s="662">
        <f>SUM(F792,F810,F833,F860)</f>
        <v>108822.33</v>
      </c>
      <c r="L792" s="338">
        <f>SUM(G792,G810,G833,G860)</f>
        <v>43686.57</v>
      </c>
    </row>
    <row r="793" spans="1:12" s="18" customFormat="1" ht="12.75">
      <c r="A793" s="324"/>
      <c r="B793" s="130"/>
      <c r="C793" s="139"/>
      <c r="D793" s="72">
        <v>4120</v>
      </c>
      <c r="E793" s="31" t="s">
        <v>347</v>
      </c>
      <c r="F793" s="140">
        <v>1766.61</v>
      </c>
      <c r="G793" s="109">
        <v>191.02</v>
      </c>
      <c r="H793" s="128">
        <f t="shared" si="32"/>
        <v>10.812799655838019</v>
      </c>
      <c r="I793" s="127">
        <v>0</v>
      </c>
      <c r="J793" s="17"/>
      <c r="K793" s="630">
        <f>SUM(F793,F806,F834,F863)</f>
        <v>11343.58</v>
      </c>
      <c r="L793" s="603">
        <f>SUM(G793,G806,G834,G863)</f>
        <v>3790.14</v>
      </c>
    </row>
    <row r="794" spans="1:12" s="18" customFormat="1" ht="25.5">
      <c r="A794" s="324"/>
      <c r="B794" s="130"/>
      <c r="C794" s="139"/>
      <c r="D794" s="72">
        <v>4170</v>
      </c>
      <c r="E794" s="31" t="s">
        <v>346</v>
      </c>
      <c r="F794" s="140">
        <v>1500</v>
      </c>
      <c r="G794" s="109">
        <v>1500</v>
      </c>
      <c r="H794" s="128">
        <f t="shared" si="32"/>
        <v>100</v>
      </c>
      <c r="I794" s="127">
        <v>0</v>
      </c>
      <c r="J794" s="17"/>
      <c r="K794" s="630">
        <f>SUM(F794,F807,F835,F864)</f>
        <v>326612.5300000001</v>
      </c>
      <c r="L794" s="603">
        <f>SUM(G794,G807,G835,G864)</f>
        <v>153902.58</v>
      </c>
    </row>
    <row r="795" spans="1:12" s="56" customFormat="1" ht="12.75">
      <c r="A795" s="36"/>
      <c r="B795" s="81"/>
      <c r="C795" s="64"/>
      <c r="D795" s="72">
        <v>4210</v>
      </c>
      <c r="E795" s="31" t="s">
        <v>107</v>
      </c>
      <c r="F795" s="137">
        <v>26562.56</v>
      </c>
      <c r="G795" s="180">
        <v>8731.11</v>
      </c>
      <c r="H795" s="128">
        <f t="shared" si="32"/>
        <v>32.8699869289707</v>
      </c>
      <c r="I795" s="141">
        <v>0</v>
      </c>
      <c r="K795" s="662">
        <f>SUM(F795,F811,F834,F861,)</f>
        <v>36913.7</v>
      </c>
      <c r="L795" s="338">
        <f>SUM(G795,G811,G834,G861)</f>
        <v>13078.330000000002</v>
      </c>
    </row>
    <row r="796" spans="1:12" s="56" customFormat="1" ht="12.75">
      <c r="A796" s="138"/>
      <c r="B796" s="130"/>
      <c r="C796" s="139"/>
      <c r="D796" s="72">
        <v>4300</v>
      </c>
      <c r="E796" s="31" t="s">
        <v>159</v>
      </c>
      <c r="F796" s="140">
        <v>2075</v>
      </c>
      <c r="G796" s="109">
        <v>150</v>
      </c>
      <c r="H796" s="128">
        <f t="shared" si="32"/>
        <v>7.228915662650603</v>
      </c>
      <c r="I796" s="127">
        <v>0</v>
      </c>
      <c r="K796" s="662">
        <f>SUM(F796,F805,F835,F862)</f>
        <v>6211.15</v>
      </c>
      <c r="L796" s="338">
        <f>SUM(G796,G805,G835,G862)</f>
        <v>3252.1</v>
      </c>
    </row>
    <row r="797" spans="1:12" s="56" customFormat="1" ht="12.75">
      <c r="A797" s="62"/>
      <c r="B797" s="36"/>
      <c r="C797" s="64"/>
      <c r="D797" s="72">
        <v>4360</v>
      </c>
      <c r="E797" s="31" t="s">
        <v>159</v>
      </c>
      <c r="F797" s="137">
        <v>2250</v>
      </c>
      <c r="G797" s="180">
        <v>50</v>
      </c>
      <c r="H797" s="128">
        <f>G797*100/F797</f>
        <v>2.2222222222222223</v>
      </c>
      <c r="I797" s="141">
        <v>0</v>
      </c>
      <c r="K797" s="662">
        <f>SUM(F797,F806,F836,F863,)</f>
        <v>2764.63</v>
      </c>
      <c r="L797" s="338">
        <f>SUM(G797,G806,G836,G863)</f>
        <v>435.98</v>
      </c>
    </row>
    <row r="798" spans="1:12" s="56" customFormat="1" ht="12.75">
      <c r="A798" s="138"/>
      <c r="B798" s="130"/>
      <c r="C798" s="139"/>
      <c r="D798" s="72">
        <v>4430</v>
      </c>
      <c r="E798" s="31" t="s">
        <v>159</v>
      </c>
      <c r="F798" s="140">
        <v>3500</v>
      </c>
      <c r="G798" s="109">
        <v>486</v>
      </c>
      <c r="H798" s="128">
        <f>G798*100/F798</f>
        <v>13.885714285714286</v>
      </c>
      <c r="I798" s="127">
        <v>0</v>
      </c>
      <c r="K798" s="662">
        <f>SUM(F798,F807,F837,F864)</f>
        <v>846397.3800000001</v>
      </c>
      <c r="L798" s="338">
        <f>SUM(G798,G807,G837,G864)</f>
        <v>375469.5100000001</v>
      </c>
    </row>
    <row r="799" spans="1:12" s="18" customFormat="1" ht="12.75">
      <c r="A799" s="324"/>
      <c r="B799" s="130"/>
      <c r="C799" s="139"/>
      <c r="D799" s="72">
        <v>4440</v>
      </c>
      <c r="E799" s="31" t="s">
        <v>116</v>
      </c>
      <c r="F799" s="140">
        <v>5425.92</v>
      </c>
      <c r="G799" s="109">
        <v>0</v>
      </c>
      <c r="H799" s="128">
        <f>G799*100/F799</f>
        <v>0</v>
      </c>
      <c r="I799" s="127">
        <v>0</v>
      </c>
      <c r="J799" s="17"/>
      <c r="K799" s="630" t="e">
        <f>SUM(F799,#REF!,F838,F848)</f>
        <v>#REF!</v>
      </c>
      <c r="L799" s="603" t="e">
        <f>SUM(G799,#REF!,G838,G848)</f>
        <v>#REF!</v>
      </c>
    </row>
    <row r="800" spans="1:12" s="18" customFormat="1" ht="12.75">
      <c r="A800" s="130"/>
      <c r="B800" s="636"/>
      <c r="C800" s="139"/>
      <c r="D800" s="72">
        <v>4700</v>
      </c>
      <c r="E800" s="31" t="s">
        <v>160</v>
      </c>
      <c r="F800" s="140">
        <v>3300</v>
      </c>
      <c r="G800" s="109">
        <v>3300</v>
      </c>
      <c r="H800" s="128">
        <f>G800*100/F800</f>
        <v>100</v>
      </c>
      <c r="I800" s="127">
        <v>0</v>
      </c>
      <c r="J800" s="17"/>
      <c r="K800" s="630">
        <f>SUM(F800,F815,F839,F849)</f>
        <v>225854.05</v>
      </c>
      <c r="L800" s="603">
        <f>SUM(G800,G815,G839,G849)</f>
        <v>114987.1</v>
      </c>
    </row>
    <row r="801" spans="1:11" s="647" customFormat="1" ht="76.5">
      <c r="A801" s="655"/>
      <c r="B801" s="655"/>
      <c r="C801" s="656"/>
      <c r="D801" s="657"/>
      <c r="E801" s="172" t="s">
        <v>344</v>
      </c>
      <c r="F801" s="126">
        <f>SUM(F803:F811,F812:F813)</f>
        <v>249064.47</v>
      </c>
      <c r="G801" s="126">
        <f>SUM(G803:G811,G812:G813)</f>
        <v>249064.47</v>
      </c>
      <c r="H801" s="337">
        <f>G801*100/F801</f>
        <v>100</v>
      </c>
      <c r="I801" s="577">
        <f>SUM(I803:I811,I812:I813)</f>
        <v>0</v>
      </c>
      <c r="J801" s="654"/>
      <c r="K801" s="411" t="s">
        <v>57</v>
      </c>
    </row>
    <row r="802" spans="1:9" s="129" customFormat="1" ht="12.75">
      <c r="A802" s="324"/>
      <c r="B802" s="301"/>
      <c r="C802" s="171"/>
      <c r="D802" s="171"/>
      <c r="E802" s="71" t="s">
        <v>61</v>
      </c>
      <c r="F802" s="198"/>
      <c r="G802" s="418"/>
      <c r="H802" s="68" t="s">
        <v>57</v>
      </c>
      <c r="I802" s="33"/>
    </row>
    <row r="803" spans="1:10" s="56" customFormat="1" ht="63.75">
      <c r="A803" s="28"/>
      <c r="B803" s="28"/>
      <c r="C803" s="500"/>
      <c r="D803" s="278">
        <v>2007</v>
      </c>
      <c r="E803" s="571" t="s">
        <v>345</v>
      </c>
      <c r="F803" s="176">
        <v>147991.71</v>
      </c>
      <c r="G803" s="463">
        <v>147991.71</v>
      </c>
      <c r="H803" s="96">
        <f>G803*100/F803</f>
        <v>100</v>
      </c>
      <c r="I803" s="354">
        <v>0</v>
      </c>
      <c r="J803" s="55"/>
    </row>
    <row r="804" spans="1:10" s="56" customFormat="1" ht="63.75">
      <c r="A804" s="497"/>
      <c r="B804" s="351"/>
      <c r="C804" s="367"/>
      <c r="D804" s="278">
        <v>2009</v>
      </c>
      <c r="E804" s="571" t="s">
        <v>345</v>
      </c>
      <c r="F804" s="176">
        <v>8705.39</v>
      </c>
      <c r="G804" s="463">
        <v>8705.39</v>
      </c>
      <c r="H804" s="96">
        <f>G804*100/F804</f>
        <v>100</v>
      </c>
      <c r="I804" s="354">
        <v>0</v>
      </c>
      <c r="J804" s="55"/>
    </row>
    <row r="805" spans="1:9" s="5" customFormat="1" ht="12.75">
      <c r="A805" s="15" t="s">
        <v>54</v>
      </c>
      <c r="B805" s="16">
        <v>30</v>
      </c>
      <c r="C805" s="55"/>
      <c r="D805" s="55"/>
      <c r="E805" s="78"/>
      <c r="F805" s="55"/>
      <c r="G805" s="419" t="s">
        <v>57</v>
      </c>
      <c r="H805" s="79" t="s">
        <v>57</v>
      </c>
      <c r="I805" s="77"/>
    </row>
    <row r="806" spans="1:13" s="129" customFormat="1" ht="13.5" thickBot="1">
      <c r="A806" s="15"/>
      <c r="B806" s="16"/>
      <c r="C806" s="55"/>
      <c r="D806" s="55"/>
      <c r="E806" s="78"/>
      <c r="F806" s="55"/>
      <c r="G806" s="419"/>
      <c r="H806" s="79"/>
      <c r="I806" s="77"/>
      <c r="K806" s="383">
        <f>SUM(F713:F741)</f>
        <v>8839474.479999999</v>
      </c>
      <c r="L806" s="302">
        <f>SUM(G713:G741)</f>
        <v>3522621.889999999</v>
      </c>
      <c r="M806" s="302">
        <f>SUM(I713:I741)</f>
        <v>29769.51</v>
      </c>
    </row>
    <row r="807" spans="1:9" s="35" customFormat="1" ht="13.5" thickBot="1">
      <c r="A807" s="19" t="s">
        <v>25</v>
      </c>
      <c r="B807" s="20" t="s">
        <v>50</v>
      </c>
      <c r="C807" s="713" t="s">
        <v>35</v>
      </c>
      <c r="D807" s="714"/>
      <c r="E807" s="21" t="s">
        <v>24</v>
      </c>
      <c r="F807" s="20" t="s">
        <v>58</v>
      </c>
      <c r="G807" s="353" t="s">
        <v>59</v>
      </c>
      <c r="H807" s="22" t="s">
        <v>60</v>
      </c>
      <c r="I807" s="190" t="s">
        <v>65</v>
      </c>
    </row>
    <row r="808" spans="1:12" s="56" customFormat="1" ht="12.75">
      <c r="A808" s="62"/>
      <c r="B808" s="36"/>
      <c r="C808" s="64"/>
      <c r="D808" s="72">
        <v>4017</v>
      </c>
      <c r="E808" s="31" t="s">
        <v>159</v>
      </c>
      <c r="F808" s="137">
        <v>73341.5</v>
      </c>
      <c r="G808" s="180">
        <v>73341.5</v>
      </c>
      <c r="H808" s="128">
        <f aca="true" t="shared" si="33" ref="H808:H814">G808*100/F808</f>
        <v>100</v>
      </c>
      <c r="I808" s="141">
        <v>0</v>
      </c>
      <c r="K808" s="662">
        <f>SUM(F808,F818,F841,F868,)</f>
        <v>349733.52</v>
      </c>
      <c r="L808" s="338">
        <f>SUM(G808,G818,G841,G868)</f>
        <v>199349.72000000003</v>
      </c>
    </row>
    <row r="809" spans="1:12" s="56" customFormat="1" ht="12.75">
      <c r="A809" s="138"/>
      <c r="B809" s="130"/>
      <c r="C809" s="139"/>
      <c r="D809" s="72">
        <v>4019</v>
      </c>
      <c r="E809" s="31" t="s">
        <v>159</v>
      </c>
      <c r="F809" s="140">
        <v>4314.2</v>
      </c>
      <c r="G809" s="109">
        <v>4314.2</v>
      </c>
      <c r="H809" s="128">
        <f t="shared" si="33"/>
        <v>100</v>
      </c>
      <c r="I809" s="127">
        <v>0</v>
      </c>
      <c r="K809" s="662">
        <f>SUM(F809,F819,F842,F869)</f>
        <v>38022.28</v>
      </c>
      <c r="L809" s="338">
        <f>SUM(G809,G819,G842,G869)</f>
        <v>19675.059999999998</v>
      </c>
    </row>
    <row r="810" spans="1:12" s="18" customFormat="1" ht="12.75">
      <c r="A810" s="324"/>
      <c r="B810" s="130"/>
      <c r="C810" s="139"/>
      <c r="D810" s="72">
        <v>4117</v>
      </c>
      <c r="E810" s="31" t="s">
        <v>160</v>
      </c>
      <c r="F810" s="140">
        <v>12717.6</v>
      </c>
      <c r="G810" s="109">
        <v>12717.6</v>
      </c>
      <c r="H810" s="128">
        <f t="shared" si="33"/>
        <v>100</v>
      </c>
      <c r="I810" s="127">
        <v>0</v>
      </c>
      <c r="J810" s="17"/>
      <c r="K810" s="630">
        <f aca="true" t="shared" si="34" ref="K810:L813">SUM(F810,F822,F843,F875)</f>
        <v>75086.38</v>
      </c>
      <c r="L810" s="603">
        <f t="shared" si="34"/>
        <v>41018.47</v>
      </c>
    </row>
    <row r="811" spans="1:12" s="18" customFormat="1" ht="12.75">
      <c r="A811" s="324"/>
      <c r="B811" s="130"/>
      <c r="C811" s="139"/>
      <c r="D811" s="72">
        <v>4119</v>
      </c>
      <c r="E811" s="31" t="s">
        <v>160</v>
      </c>
      <c r="F811" s="140">
        <v>748.1</v>
      </c>
      <c r="G811" s="109">
        <v>748.1</v>
      </c>
      <c r="H811" s="128">
        <f t="shared" si="33"/>
        <v>100</v>
      </c>
      <c r="I811" s="127">
        <v>0</v>
      </c>
      <c r="J811" s="17"/>
      <c r="K811" s="630">
        <f t="shared" si="34"/>
        <v>8347.3</v>
      </c>
      <c r="L811" s="603">
        <f t="shared" si="34"/>
        <v>4194.25</v>
      </c>
    </row>
    <row r="812" spans="1:12" s="129" customFormat="1" ht="12.75">
      <c r="A812" s="130"/>
      <c r="B812" s="170"/>
      <c r="C812" s="139"/>
      <c r="D812" s="72">
        <v>4127</v>
      </c>
      <c r="E812" s="31" t="s">
        <v>347</v>
      </c>
      <c r="F812" s="144">
        <v>1176.75</v>
      </c>
      <c r="G812" s="109">
        <v>1176.75</v>
      </c>
      <c r="H812" s="128">
        <f t="shared" si="33"/>
        <v>100</v>
      </c>
      <c r="I812" s="127">
        <v>0</v>
      </c>
      <c r="K812" s="607">
        <f t="shared" si="34"/>
        <v>8481.22</v>
      </c>
      <c r="L812" s="302">
        <f t="shared" si="34"/>
        <v>4424.86</v>
      </c>
    </row>
    <row r="813" spans="1:12" s="129" customFormat="1" ht="12.75">
      <c r="A813" s="324"/>
      <c r="B813" s="151"/>
      <c r="C813" s="139"/>
      <c r="D813" s="72">
        <v>4129</v>
      </c>
      <c r="E813" s="31" t="s">
        <v>347</v>
      </c>
      <c r="F813" s="144">
        <v>69.22</v>
      </c>
      <c r="G813" s="109">
        <v>69.22</v>
      </c>
      <c r="H813" s="128">
        <f t="shared" si="33"/>
        <v>100</v>
      </c>
      <c r="I813" s="127">
        <v>0</v>
      </c>
      <c r="K813" s="607">
        <f t="shared" si="34"/>
        <v>958.89</v>
      </c>
      <c r="L813" s="302">
        <f t="shared" si="34"/>
        <v>464.54999999999995</v>
      </c>
    </row>
    <row r="814" spans="1:11" s="647" customFormat="1" ht="81" customHeight="1">
      <c r="A814" s="655"/>
      <c r="B814" s="655"/>
      <c r="C814" s="656"/>
      <c r="D814" s="657"/>
      <c r="E814" s="172" t="s">
        <v>244</v>
      </c>
      <c r="F814" s="126">
        <f>SUM(F816:F823,F824:F836)</f>
        <v>577140</v>
      </c>
      <c r="G814" s="126">
        <f>SUM(G816:G823,G824:G836)</f>
        <v>369040.8699999999</v>
      </c>
      <c r="H814" s="337">
        <f t="shared" si="33"/>
        <v>63.943041549710614</v>
      </c>
      <c r="I814" s="577">
        <f>SUM(I821:I830)</f>
        <v>0</v>
      </c>
      <c r="J814" s="654"/>
      <c r="K814" s="411" t="s">
        <v>57</v>
      </c>
    </row>
    <row r="815" spans="1:9" s="129" customFormat="1" ht="12.75">
      <c r="A815" s="324"/>
      <c r="B815" s="301"/>
      <c r="C815" s="171"/>
      <c r="D815" s="171"/>
      <c r="E815" s="71" t="s">
        <v>61</v>
      </c>
      <c r="F815" s="198"/>
      <c r="G815" s="418"/>
      <c r="H815" s="68" t="s">
        <v>57</v>
      </c>
      <c r="I815" s="33"/>
    </row>
    <row r="816" spans="1:10" s="56" customFormat="1" ht="63.75">
      <c r="A816" s="28"/>
      <c r="B816" s="28"/>
      <c r="C816" s="500"/>
      <c r="D816" s="278">
        <v>2007</v>
      </c>
      <c r="E816" s="571" t="s">
        <v>345</v>
      </c>
      <c r="F816" s="176">
        <v>246859.2</v>
      </c>
      <c r="G816" s="463">
        <v>224645</v>
      </c>
      <c r="H816" s="96">
        <f aca="true" t="shared" si="35" ref="H816:H823">G816*100/F816</f>
        <v>91.0012671190703</v>
      </c>
      <c r="I816" s="354">
        <v>0</v>
      </c>
      <c r="J816" s="55"/>
    </row>
    <row r="817" spans="1:10" s="56" customFormat="1" ht="63.75">
      <c r="A817" s="28"/>
      <c r="B817" s="368"/>
      <c r="C817" s="55"/>
      <c r="D817" s="156">
        <v>2009</v>
      </c>
      <c r="E817" s="571" t="s">
        <v>345</v>
      </c>
      <c r="F817" s="653">
        <v>27460.8</v>
      </c>
      <c r="G817" s="463">
        <v>16643</v>
      </c>
      <c r="H817" s="96">
        <f t="shared" si="35"/>
        <v>60.606391656470315</v>
      </c>
      <c r="I817" s="354">
        <v>0</v>
      </c>
      <c r="J817" s="55"/>
    </row>
    <row r="818" spans="1:9" s="56" customFormat="1" ht="12.75">
      <c r="A818" s="62"/>
      <c r="B818" s="36"/>
      <c r="C818" s="64"/>
      <c r="D818" s="72">
        <v>4017</v>
      </c>
      <c r="E818" s="31" t="s">
        <v>159</v>
      </c>
      <c r="F818" s="137">
        <v>120550.71</v>
      </c>
      <c r="G818" s="180">
        <v>53889.69</v>
      </c>
      <c r="H818" s="128">
        <f t="shared" si="35"/>
        <v>44.70292211468518</v>
      </c>
      <c r="I818" s="141">
        <v>0</v>
      </c>
    </row>
    <row r="819" spans="1:9" s="56" customFormat="1" ht="12.75">
      <c r="A819" s="138"/>
      <c r="B819" s="130"/>
      <c r="C819" s="139"/>
      <c r="D819" s="72">
        <v>4019</v>
      </c>
      <c r="E819" s="31" t="s">
        <v>159</v>
      </c>
      <c r="F819" s="140">
        <v>14999.29</v>
      </c>
      <c r="G819" s="109">
        <v>6705.12</v>
      </c>
      <c r="H819" s="128">
        <f t="shared" si="35"/>
        <v>44.702915938021064</v>
      </c>
      <c r="I819" s="127">
        <v>0</v>
      </c>
    </row>
    <row r="820" spans="1:12" s="56" customFormat="1" ht="12.75">
      <c r="A820" s="62"/>
      <c r="B820" s="36"/>
      <c r="C820" s="64"/>
      <c r="D820" s="72">
        <v>4047</v>
      </c>
      <c r="E820" s="31" t="s">
        <v>167</v>
      </c>
      <c r="F820" s="137">
        <v>17164.36</v>
      </c>
      <c r="G820" s="180">
        <v>7607.23</v>
      </c>
      <c r="H820" s="128">
        <f>G820*100/F820</f>
        <v>44.31991638488123</v>
      </c>
      <c r="I820" s="141">
        <v>0</v>
      </c>
      <c r="K820" s="611">
        <f>SUM(F820,F873)</f>
        <v>23145.71</v>
      </c>
      <c r="L820" s="338">
        <f>SUM(G820,G873)</f>
        <v>12581.2</v>
      </c>
    </row>
    <row r="821" spans="1:12" s="56" customFormat="1" ht="12.75">
      <c r="A821" s="138"/>
      <c r="B821" s="130"/>
      <c r="C821" s="139"/>
      <c r="D821" s="72">
        <v>4049</v>
      </c>
      <c r="E821" s="31" t="s">
        <v>167</v>
      </c>
      <c r="F821" s="140">
        <v>2135.64</v>
      </c>
      <c r="G821" s="109">
        <v>946.51</v>
      </c>
      <c r="H821" s="128">
        <f>G821*100/F821</f>
        <v>44.31973553595176</v>
      </c>
      <c r="I821" s="127">
        <v>0</v>
      </c>
      <c r="K821" s="565">
        <f>SUM(F821,F874)</f>
        <v>2839.33</v>
      </c>
      <c r="L821" s="338">
        <f>SUM(G821,G874)</f>
        <v>1531.6799999999998</v>
      </c>
    </row>
    <row r="822" spans="1:10" s="18" customFormat="1" ht="12.75">
      <c r="A822" s="324"/>
      <c r="B822" s="130"/>
      <c r="C822" s="139"/>
      <c r="D822" s="72">
        <v>4117</v>
      </c>
      <c r="E822" s="31" t="s">
        <v>160</v>
      </c>
      <c r="F822" s="140">
        <v>26333.51</v>
      </c>
      <c r="G822" s="109">
        <v>11712.98</v>
      </c>
      <c r="H822" s="128">
        <f t="shared" si="35"/>
        <v>44.47937248015931</v>
      </c>
      <c r="I822" s="127">
        <v>0</v>
      </c>
      <c r="J822" s="17"/>
    </row>
    <row r="823" spans="1:10" s="18" customFormat="1" ht="12.75">
      <c r="A823" s="324"/>
      <c r="B823" s="130"/>
      <c r="C823" s="139"/>
      <c r="D823" s="72">
        <v>4119</v>
      </c>
      <c r="E823" s="31" t="s">
        <v>160</v>
      </c>
      <c r="F823" s="140">
        <v>3276.49</v>
      </c>
      <c r="G823" s="109">
        <v>1457.41</v>
      </c>
      <c r="H823" s="128">
        <f t="shared" si="35"/>
        <v>44.480831621643894</v>
      </c>
      <c r="I823" s="127">
        <v>0</v>
      </c>
      <c r="J823" s="17"/>
    </row>
    <row r="824" spans="1:9" s="129" customFormat="1" ht="12.75">
      <c r="A824" s="130"/>
      <c r="B824" s="170"/>
      <c r="C824" s="139"/>
      <c r="D824" s="72">
        <v>4127</v>
      </c>
      <c r="E824" s="31" t="s">
        <v>347</v>
      </c>
      <c r="F824" s="144">
        <v>2792.54</v>
      </c>
      <c r="G824" s="109">
        <v>1239.99</v>
      </c>
      <c r="H824" s="128">
        <f>G824*100/F824</f>
        <v>44.40366118300902</v>
      </c>
      <c r="I824" s="127">
        <v>0</v>
      </c>
    </row>
    <row r="825" spans="1:9" s="129" customFormat="1" ht="12.75">
      <c r="A825" s="130"/>
      <c r="B825" s="170"/>
      <c r="C825" s="139"/>
      <c r="D825" s="72">
        <v>4129</v>
      </c>
      <c r="E825" s="31" t="s">
        <v>347</v>
      </c>
      <c r="F825" s="144">
        <v>347.46</v>
      </c>
      <c r="G825" s="109">
        <v>154.25</v>
      </c>
      <c r="H825" s="128">
        <f>G825*100/F825</f>
        <v>44.393599263224544</v>
      </c>
      <c r="I825" s="127">
        <v>0</v>
      </c>
    </row>
    <row r="826" spans="1:12" s="35" customFormat="1" ht="25.5">
      <c r="A826" s="151"/>
      <c r="B826" s="636"/>
      <c r="C826" s="171"/>
      <c r="D826" s="70">
        <v>4177</v>
      </c>
      <c r="E826" s="31" t="s">
        <v>164</v>
      </c>
      <c r="F826" s="167">
        <v>15111.75</v>
      </c>
      <c r="G826" s="109">
        <v>6403.29</v>
      </c>
      <c r="H826" s="146">
        <f>G826*100/F826</f>
        <v>42.37292173308849</v>
      </c>
      <c r="I826" s="127">
        <v>0</v>
      </c>
      <c r="J826" s="34"/>
      <c r="K826" s="371">
        <f>SUM(F826,F850,F879)</f>
        <v>131499.36000000002</v>
      </c>
      <c r="L826" s="312">
        <f>SUM(G826,G850,G879)</f>
        <v>41890.41</v>
      </c>
    </row>
    <row r="827" spans="1:9" s="5" customFormat="1" ht="12.75">
      <c r="A827" s="15" t="s">
        <v>54</v>
      </c>
      <c r="B827" s="16">
        <v>31</v>
      </c>
      <c r="C827" s="55"/>
      <c r="D827" s="55"/>
      <c r="E827" s="78"/>
      <c r="F827" s="55"/>
      <c r="G827" s="419" t="s">
        <v>57</v>
      </c>
      <c r="H827" s="79" t="s">
        <v>57</v>
      </c>
      <c r="I827" s="77"/>
    </row>
    <row r="828" spans="1:13" s="129" customFormat="1" ht="13.5" thickBot="1">
      <c r="A828" s="15"/>
      <c r="B828" s="16"/>
      <c r="C828" s="55"/>
      <c r="D828" s="55"/>
      <c r="E828" s="78"/>
      <c r="F828" s="55"/>
      <c r="G828" s="419"/>
      <c r="H828" s="79"/>
      <c r="I828" s="77"/>
      <c r="K828" s="383">
        <f>SUM(F736:F764)</f>
        <v>3881961.41</v>
      </c>
      <c r="L828" s="302">
        <f>SUM(G736:G764)</f>
        <v>1835171.55</v>
      </c>
      <c r="M828" s="302">
        <f>SUM(I736:I764)</f>
        <v>24788.3</v>
      </c>
    </row>
    <row r="829" spans="1:9" s="35" customFormat="1" ht="13.5" thickBot="1">
      <c r="A829" s="19" t="s">
        <v>25</v>
      </c>
      <c r="B829" s="20" t="s">
        <v>50</v>
      </c>
      <c r="C829" s="713" t="s">
        <v>35</v>
      </c>
      <c r="D829" s="714"/>
      <c r="E829" s="21" t="s">
        <v>24</v>
      </c>
      <c r="F829" s="20" t="s">
        <v>58</v>
      </c>
      <c r="G829" s="353" t="s">
        <v>59</v>
      </c>
      <c r="H829" s="22" t="s">
        <v>60</v>
      </c>
      <c r="I829" s="190" t="s">
        <v>65</v>
      </c>
    </row>
    <row r="830" spans="1:12" s="35" customFormat="1" ht="25.5">
      <c r="A830" s="130"/>
      <c r="B830" s="170"/>
      <c r="C830" s="171"/>
      <c r="D830" s="70">
        <v>4179</v>
      </c>
      <c r="E830" s="31" t="s">
        <v>164</v>
      </c>
      <c r="F830" s="167">
        <v>1880.25</v>
      </c>
      <c r="G830" s="109">
        <v>796.71</v>
      </c>
      <c r="H830" s="146">
        <f aca="true" t="shared" si="36" ref="H830:H836">G830*100/F830</f>
        <v>42.37255684084563</v>
      </c>
      <c r="I830" s="127">
        <v>0</v>
      </c>
      <c r="J830" s="34"/>
      <c r="K830" s="371">
        <f>SUM(F830,F851,F880)</f>
        <v>16085.12</v>
      </c>
      <c r="L830" s="312">
        <f>SUM(G830,G851,G880)</f>
        <v>5110.22</v>
      </c>
    </row>
    <row r="831" spans="1:12" s="35" customFormat="1" ht="12.75">
      <c r="A831" s="36"/>
      <c r="B831" s="81"/>
      <c r="C831" s="64"/>
      <c r="D831" s="72">
        <v>4217</v>
      </c>
      <c r="E831" s="31" t="s">
        <v>107</v>
      </c>
      <c r="F831" s="47">
        <v>6251.4</v>
      </c>
      <c r="G831" s="109">
        <v>734.25</v>
      </c>
      <c r="H831" s="32">
        <f t="shared" si="36"/>
        <v>11.745369037335637</v>
      </c>
      <c r="I831" s="33">
        <v>0</v>
      </c>
      <c r="J831" s="34"/>
      <c r="K831" s="371">
        <f>SUM(F831,F852,)</f>
        <v>18480.33</v>
      </c>
      <c r="L831" s="312">
        <f>SUM(G831,G852)</f>
        <v>5001.64</v>
      </c>
    </row>
    <row r="832" spans="1:12" s="35" customFormat="1" ht="12.75">
      <c r="A832" s="36"/>
      <c r="B832" s="81"/>
      <c r="C832" s="64"/>
      <c r="D832" s="72">
        <v>4219</v>
      </c>
      <c r="E832" s="31" t="s">
        <v>107</v>
      </c>
      <c r="F832" s="47">
        <v>777.82</v>
      </c>
      <c r="G832" s="109">
        <v>91.36</v>
      </c>
      <c r="H832" s="32">
        <f t="shared" si="36"/>
        <v>11.745648093389216</v>
      </c>
      <c r="I832" s="33">
        <v>0</v>
      </c>
      <c r="J832" s="34"/>
      <c r="K832" s="371">
        <f>SUM(F832,F853)</f>
        <v>2287.71</v>
      </c>
      <c r="L832" s="312">
        <f>SUM(G832,G853)</f>
        <v>618.25</v>
      </c>
    </row>
    <row r="833" spans="1:12" s="35" customFormat="1" ht="12.75">
      <c r="A833" s="62"/>
      <c r="B833" s="36"/>
      <c r="C833" s="64"/>
      <c r="D833" s="72">
        <v>4307</v>
      </c>
      <c r="E833" s="31" t="s">
        <v>110</v>
      </c>
      <c r="F833" s="47">
        <v>76971.03</v>
      </c>
      <c r="G833" s="109">
        <v>28926.88</v>
      </c>
      <c r="H833" s="32">
        <f t="shared" si="36"/>
        <v>37.58151605870417</v>
      </c>
      <c r="I833" s="33">
        <v>0</v>
      </c>
      <c r="J833" s="34"/>
      <c r="K833" s="371">
        <f>SUM(F833,F858)</f>
        <v>99770.05</v>
      </c>
      <c r="L833" s="312">
        <f>SUM(G833,G858)</f>
        <v>33196.67</v>
      </c>
    </row>
    <row r="834" spans="1:12" s="35" customFormat="1" ht="12.75">
      <c r="A834" s="36"/>
      <c r="B834" s="81"/>
      <c r="C834" s="69"/>
      <c r="D834" s="70">
        <v>4309</v>
      </c>
      <c r="E834" s="71" t="s">
        <v>110</v>
      </c>
      <c r="F834" s="216">
        <v>9576.97</v>
      </c>
      <c r="G834" s="109">
        <v>3599.12</v>
      </c>
      <c r="H834" s="32">
        <f t="shared" si="36"/>
        <v>37.580988559011885</v>
      </c>
      <c r="I834" s="33">
        <v>0</v>
      </c>
      <c r="J834" s="34"/>
      <c r="K834" s="371">
        <f>SUM(F834,F859)</f>
        <v>12391.949999999999</v>
      </c>
      <c r="L834" s="312">
        <f>SUM(G834,G859)</f>
        <v>4126.33</v>
      </c>
    </row>
    <row r="835" spans="1:12" s="35" customFormat="1" ht="12.75">
      <c r="A835" s="36"/>
      <c r="B835" s="81"/>
      <c r="C835" s="53"/>
      <c r="D835" s="380">
        <v>4447</v>
      </c>
      <c r="E835" s="71" t="s">
        <v>116</v>
      </c>
      <c r="F835" s="47">
        <v>4136.15</v>
      </c>
      <c r="G835" s="180">
        <v>3102.1</v>
      </c>
      <c r="H835" s="32">
        <f t="shared" si="36"/>
        <v>74.99969778658898</v>
      </c>
      <c r="I835" s="67">
        <v>0</v>
      </c>
      <c r="J835" s="34"/>
      <c r="K835" s="371">
        <f>SUM(F835,F887)</f>
        <v>6910.299999999999</v>
      </c>
      <c r="L835" s="312">
        <f>SUM(G835,G887)</f>
        <v>5182.71</v>
      </c>
    </row>
    <row r="836" spans="1:12" s="35" customFormat="1" ht="12.75">
      <c r="A836" s="36"/>
      <c r="B836" s="342"/>
      <c r="C836" s="69"/>
      <c r="D836" s="70">
        <v>4449</v>
      </c>
      <c r="E836" s="71" t="s">
        <v>116</v>
      </c>
      <c r="F836" s="216">
        <v>514.63</v>
      </c>
      <c r="G836" s="109">
        <v>385.98</v>
      </c>
      <c r="H836" s="32">
        <f t="shared" si="36"/>
        <v>75.0014573577133</v>
      </c>
      <c r="I836" s="33">
        <v>0</v>
      </c>
      <c r="J836" s="34"/>
      <c r="K836" s="371">
        <f>SUM(F836,F888)</f>
        <v>841</v>
      </c>
      <c r="L836" s="312">
        <f>SUM(G836,G888)</f>
        <v>630.76</v>
      </c>
    </row>
    <row r="837" spans="1:11" s="647" customFormat="1" ht="89.25">
      <c r="A837" s="655"/>
      <c r="B837" s="655"/>
      <c r="C837" s="656"/>
      <c r="D837" s="657"/>
      <c r="E837" s="172" t="s">
        <v>245</v>
      </c>
      <c r="F837" s="126">
        <f>SUM(F839:F861,F862:F863,)</f>
        <v>521921</v>
      </c>
      <c r="G837" s="126">
        <f>SUM(G839:G861,G862:G863,)</f>
        <v>225683.03000000012</v>
      </c>
      <c r="H837" s="337">
        <f>G837*100/F837</f>
        <v>43.24084104682512</v>
      </c>
      <c r="I837" s="577">
        <f>SUM(I841:I853)</f>
        <v>1846.7</v>
      </c>
      <c r="J837" s="654"/>
      <c r="K837" s="411" t="s">
        <v>57</v>
      </c>
    </row>
    <row r="838" spans="1:9" s="129" customFormat="1" ht="13.5" customHeight="1">
      <c r="A838" s="130"/>
      <c r="B838" s="407"/>
      <c r="C838" s="171"/>
      <c r="D838" s="171"/>
      <c r="E838" s="71" t="s">
        <v>61</v>
      </c>
      <c r="F838" s="198"/>
      <c r="G838" s="418"/>
      <c r="H838" s="68" t="s">
        <v>57</v>
      </c>
      <c r="I838" s="33"/>
    </row>
    <row r="839" spans="1:10" s="56" customFormat="1" ht="63.75">
      <c r="A839" s="28"/>
      <c r="B839" s="368"/>
      <c r="C839" s="499"/>
      <c r="D839" s="362">
        <v>2007</v>
      </c>
      <c r="E839" s="571" t="s">
        <v>345</v>
      </c>
      <c r="F839" s="176">
        <v>222554.05</v>
      </c>
      <c r="G839" s="463">
        <v>111687.1</v>
      </c>
      <c r="H839" s="96">
        <f aca="true" t="shared" si="37" ref="H839:H861">G839*100/F839</f>
        <v>50.18425861043644</v>
      </c>
      <c r="I839" s="354">
        <v>0</v>
      </c>
      <c r="J839" s="55"/>
    </row>
    <row r="840" spans="1:10" s="56" customFormat="1" ht="63.75">
      <c r="A840" s="28"/>
      <c r="B840" s="368"/>
      <c r="C840" s="55"/>
      <c r="D840" s="156">
        <v>2009</v>
      </c>
      <c r="E840" s="571" t="s">
        <v>345</v>
      </c>
      <c r="F840" s="653">
        <v>24728.23</v>
      </c>
      <c r="G840" s="463">
        <v>12409.66</v>
      </c>
      <c r="H840" s="96">
        <f t="shared" si="37"/>
        <v>50.184182207946144</v>
      </c>
      <c r="I840" s="354">
        <v>0</v>
      </c>
      <c r="J840" s="55"/>
    </row>
    <row r="841" spans="1:9" s="56" customFormat="1" ht="12.75">
      <c r="A841" s="62"/>
      <c r="B841" s="36"/>
      <c r="C841" s="64"/>
      <c r="D841" s="72">
        <v>4017</v>
      </c>
      <c r="E841" s="31" t="s">
        <v>159</v>
      </c>
      <c r="F841" s="137">
        <v>64328.9</v>
      </c>
      <c r="G841" s="180">
        <v>29410.7</v>
      </c>
      <c r="H841" s="128">
        <f t="shared" si="37"/>
        <v>45.71926459180866</v>
      </c>
      <c r="I841" s="141">
        <v>0</v>
      </c>
    </row>
    <row r="842" spans="1:9" s="56" customFormat="1" ht="12.75">
      <c r="A842" s="138"/>
      <c r="B842" s="130"/>
      <c r="C842" s="139"/>
      <c r="D842" s="72">
        <v>4019</v>
      </c>
      <c r="E842" s="31" t="s">
        <v>159</v>
      </c>
      <c r="F842" s="140">
        <v>7942.65</v>
      </c>
      <c r="G842" s="109">
        <v>3631.32</v>
      </c>
      <c r="H842" s="128">
        <f t="shared" si="37"/>
        <v>45.719249872523655</v>
      </c>
      <c r="I842" s="127">
        <v>0</v>
      </c>
    </row>
    <row r="843" spans="1:10" s="18" customFormat="1" ht="12.75">
      <c r="A843" s="324"/>
      <c r="B843" s="130"/>
      <c r="C843" s="139"/>
      <c r="D843" s="72">
        <v>4117</v>
      </c>
      <c r="E843" s="31" t="s">
        <v>160</v>
      </c>
      <c r="F843" s="140">
        <v>14302.8</v>
      </c>
      <c r="G843" s="109">
        <v>6394.69</v>
      </c>
      <c r="H843" s="128">
        <f t="shared" si="37"/>
        <v>44.70935760830047</v>
      </c>
      <c r="I843" s="127">
        <v>268.78</v>
      </c>
      <c r="J843" s="17"/>
    </row>
    <row r="844" spans="1:10" s="18" customFormat="1" ht="12.75">
      <c r="A844" s="324"/>
      <c r="B844" s="130"/>
      <c r="C844" s="139"/>
      <c r="D844" s="72">
        <v>4119</v>
      </c>
      <c r="E844" s="31" t="s">
        <v>160</v>
      </c>
      <c r="F844" s="140">
        <v>1765.95</v>
      </c>
      <c r="G844" s="109">
        <v>789.56</v>
      </c>
      <c r="H844" s="128">
        <f t="shared" si="37"/>
        <v>44.710212633426764</v>
      </c>
      <c r="I844" s="127">
        <v>33.19</v>
      </c>
      <c r="J844" s="17"/>
    </row>
    <row r="845" spans="1:9" s="129" customFormat="1" ht="12.75">
      <c r="A845" s="324"/>
      <c r="B845" s="130"/>
      <c r="C845" s="139"/>
      <c r="D845" s="72">
        <v>4127</v>
      </c>
      <c r="E845" s="31" t="s">
        <v>347</v>
      </c>
      <c r="F845" s="144">
        <v>1957.78</v>
      </c>
      <c r="G845" s="109">
        <v>827.82</v>
      </c>
      <c r="H845" s="128">
        <f t="shared" si="37"/>
        <v>42.283606942557384</v>
      </c>
      <c r="I845" s="127">
        <v>38.31</v>
      </c>
    </row>
    <row r="846" spans="1:9" s="129" customFormat="1" ht="12.75">
      <c r="A846" s="689"/>
      <c r="B846" s="151"/>
      <c r="C846" s="139"/>
      <c r="D846" s="72">
        <v>4129</v>
      </c>
      <c r="E846" s="31" t="s">
        <v>347</v>
      </c>
      <c r="F846" s="144">
        <v>241.72</v>
      </c>
      <c r="G846" s="109">
        <v>102.23</v>
      </c>
      <c r="H846" s="128">
        <f t="shared" si="37"/>
        <v>42.29273539632633</v>
      </c>
      <c r="I846" s="127">
        <v>4.73</v>
      </c>
    </row>
    <row r="847" spans="1:9" s="5" customFormat="1" ht="12.75">
      <c r="A847" s="15" t="s">
        <v>54</v>
      </c>
      <c r="B847" s="16">
        <v>32</v>
      </c>
      <c r="C847" s="55"/>
      <c r="D847" s="55"/>
      <c r="E847" s="78"/>
      <c r="F847" s="55"/>
      <c r="G847" s="419" t="s">
        <v>57</v>
      </c>
      <c r="H847" s="79" t="s">
        <v>57</v>
      </c>
      <c r="I847" s="77"/>
    </row>
    <row r="848" spans="1:13" s="129" customFormat="1" ht="13.5" thickBot="1">
      <c r="A848" s="15"/>
      <c r="B848" s="16"/>
      <c r="C848" s="55"/>
      <c r="D848" s="55"/>
      <c r="E848" s="78"/>
      <c r="F848" s="55"/>
      <c r="G848" s="419"/>
      <c r="H848" s="79"/>
      <c r="I848" s="77"/>
      <c r="K848" s="383">
        <f>SUM(F774:F835)</f>
        <v>2062321.2699999998</v>
      </c>
      <c r="L848" s="302">
        <f>SUM(G774:G835)</f>
        <v>1295617.8199999998</v>
      </c>
      <c r="M848" s="302">
        <f>SUM(I774:I835)</f>
        <v>1600</v>
      </c>
    </row>
    <row r="849" spans="1:9" s="35" customFormat="1" ht="13.5" thickBot="1">
      <c r="A849" s="19" t="s">
        <v>25</v>
      </c>
      <c r="B849" s="20" t="s">
        <v>50</v>
      </c>
      <c r="C849" s="713" t="s">
        <v>35</v>
      </c>
      <c r="D849" s="714"/>
      <c r="E849" s="21" t="s">
        <v>24</v>
      </c>
      <c r="F849" s="20" t="s">
        <v>58</v>
      </c>
      <c r="G849" s="353" t="s">
        <v>59</v>
      </c>
      <c r="H849" s="22" t="s">
        <v>60</v>
      </c>
      <c r="I849" s="190" t="s">
        <v>65</v>
      </c>
    </row>
    <row r="850" spans="1:10" s="35" customFormat="1" ht="25.5">
      <c r="A850" s="130"/>
      <c r="B850" s="170"/>
      <c r="C850" s="171"/>
      <c r="D850" s="70">
        <v>4177</v>
      </c>
      <c r="E850" s="31" t="s">
        <v>164</v>
      </c>
      <c r="F850" s="167">
        <v>87976.88</v>
      </c>
      <c r="G850" s="109">
        <v>23835.73</v>
      </c>
      <c r="H850" s="146">
        <f t="shared" si="37"/>
        <v>27.093174934141786</v>
      </c>
      <c r="I850" s="127">
        <v>414.8</v>
      </c>
      <c r="J850" s="34"/>
    </row>
    <row r="851" spans="1:10" s="35" customFormat="1" ht="25.5">
      <c r="A851" s="130"/>
      <c r="B851" s="170"/>
      <c r="C851" s="171"/>
      <c r="D851" s="70">
        <v>4179</v>
      </c>
      <c r="E851" s="31" t="s">
        <v>164</v>
      </c>
      <c r="F851" s="167">
        <v>10862.44</v>
      </c>
      <c r="G851" s="109">
        <v>2942.73</v>
      </c>
      <c r="H851" s="146">
        <f t="shared" si="37"/>
        <v>27.090874610124427</v>
      </c>
      <c r="I851" s="127">
        <v>51.46</v>
      </c>
      <c r="J851" s="34"/>
    </row>
    <row r="852" spans="1:10" s="35" customFormat="1" ht="12.75">
      <c r="A852" s="36"/>
      <c r="B852" s="81"/>
      <c r="C852" s="64"/>
      <c r="D852" s="72">
        <v>4217</v>
      </c>
      <c r="E852" s="31" t="s">
        <v>107</v>
      </c>
      <c r="F852" s="47">
        <v>12228.93</v>
      </c>
      <c r="G852" s="109">
        <v>4267.39</v>
      </c>
      <c r="H852" s="32">
        <f t="shared" si="37"/>
        <v>34.89585760978271</v>
      </c>
      <c r="I852" s="33">
        <v>921.63</v>
      </c>
      <c r="J852" s="34"/>
    </row>
    <row r="853" spans="1:10" s="35" customFormat="1" ht="12.75">
      <c r="A853" s="36"/>
      <c r="B853" s="81"/>
      <c r="C853" s="64"/>
      <c r="D853" s="72">
        <v>4219</v>
      </c>
      <c r="E853" s="31" t="s">
        <v>107</v>
      </c>
      <c r="F853" s="47">
        <v>1509.89</v>
      </c>
      <c r="G853" s="109">
        <v>526.89</v>
      </c>
      <c r="H853" s="32">
        <f t="shared" si="37"/>
        <v>34.895919570299824</v>
      </c>
      <c r="I853" s="33">
        <v>113.8</v>
      </c>
      <c r="J853" s="34"/>
    </row>
    <row r="854" spans="1:10" s="35" customFormat="1" ht="12.75">
      <c r="A854" s="36"/>
      <c r="B854" s="81"/>
      <c r="C854" s="64"/>
      <c r="D854" s="72">
        <v>4227</v>
      </c>
      <c r="E854" s="31" t="s">
        <v>124</v>
      </c>
      <c r="F854" s="47">
        <v>35395.36</v>
      </c>
      <c r="G854" s="109">
        <v>21117.51</v>
      </c>
      <c r="H854" s="32">
        <f>G854*100/F854</f>
        <v>59.6618031289977</v>
      </c>
      <c r="I854" s="33">
        <v>0</v>
      </c>
      <c r="J854" s="34"/>
    </row>
    <row r="855" spans="1:10" s="35" customFormat="1" ht="12.75">
      <c r="A855" s="36"/>
      <c r="B855" s="81"/>
      <c r="C855" s="64"/>
      <c r="D855" s="72">
        <v>4229</v>
      </c>
      <c r="E855" s="31" t="s">
        <v>124</v>
      </c>
      <c r="F855" s="47">
        <v>4370.24</v>
      </c>
      <c r="G855" s="109">
        <v>2607.39</v>
      </c>
      <c r="H855" s="32">
        <f>G855*100/F855</f>
        <v>59.662398403748995</v>
      </c>
      <c r="I855" s="33">
        <v>0</v>
      </c>
      <c r="J855" s="34"/>
    </row>
    <row r="856" spans="1:10" s="35" customFormat="1" ht="12.75">
      <c r="A856" s="36"/>
      <c r="B856" s="81"/>
      <c r="C856" s="64"/>
      <c r="D856" s="72">
        <v>4267</v>
      </c>
      <c r="E856" s="31" t="s">
        <v>202</v>
      </c>
      <c r="F856" s="47">
        <v>5255.15</v>
      </c>
      <c r="G856" s="109">
        <v>298.44</v>
      </c>
      <c r="H856" s="32">
        <f t="shared" si="37"/>
        <v>5.679000599412006</v>
      </c>
      <c r="I856" s="33">
        <v>0</v>
      </c>
      <c r="J856" s="34"/>
    </row>
    <row r="857" spans="1:10" s="35" customFormat="1" ht="12.75">
      <c r="A857" s="36"/>
      <c r="B857" s="81"/>
      <c r="C857" s="64"/>
      <c r="D857" s="72">
        <v>4269</v>
      </c>
      <c r="E857" s="31" t="s">
        <v>202</v>
      </c>
      <c r="F857" s="47">
        <v>648.85</v>
      </c>
      <c r="G857" s="109">
        <v>36.87</v>
      </c>
      <c r="H857" s="32">
        <f t="shared" si="37"/>
        <v>5.682361100408414</v>
      </c>
      <c r="I857" s="33">
        <v>0</v>
      </c>
      <c r="J857" s="34"/>
    </row>
    <row r="858" spans="1:10" s="35" customFormat="1" ht="12.75">
      <c r="A858" s="62"/>
      <c r="B858" s="36"/>
      <c r="C858" s="64"/>
      <c r="D858" s="72">
        <v>4307</v>
      </c>
      <c r="E858" s="31" t="s">
        <v>110</v>
      </c>
      <c r="F858" s="47">
        <v>22799.02</v>
      </c>
      <c r="G858" s="109">
        <v>4269.79</v>
      </c>
      <c r="H858" s="32">
        <f>G858*100/F858</f>
        <v>18.72795409627256</v>
      </c>
      <c r="I858" s="33">
        <v>0</v>
      </c>
      <c r="J858" s="34"/>
    </row>
    <row r="859" spans="1:10" s="35" customFormat="1" ht="12.75">
      <c r="A859" s="62"/>
      <c r="B859" s="36"/>
      <c r="C859" s="69"/>
      <c r="D859" s="70">
        <v>4309</v>
      </c>
      <c r="E859" s="71" t="s">
        <v>110</v>
      </c>
      <c r="F859" s="216">
        <v>2814.98</v>
      </c>
      <c r="G859" s="109">
        <v>527.21</v>
      </c>
      <c r="H859" s="32">
        <f>G859*100/F859</f>
        <v>18.728729866642038</v>
      </c>
      <c r="I859" s="33">
        <v>0</v>
      </c>
      <c r="J859" s="34"/>
    </row>
    <row r="860" spans="1:10" s="35" customFormat="1" ht="12.75">
      <c r="A860" s="62"/>
      <c r="B860" s="36"/>
      <c r="C860" s="64"/>
      <c r="D860" s="72">
        <v>4717</v>
      </c>
      <c r="E860" s="31" t="s">
        <v>316</v>
      </c>
      <c r="F860" s="47">
        <v>211.11</v>
      </c>
      <c r="G860" s="109">
        <v>0</v>
      </c>
      <c r="H860" s="32">
        <f t="shared" si="37"/>
        <v>0</v>
      </c>
      <c r="I860" s="33">
        <v>0</v>
      </c>
      <c r="J860" s="34"/>
    </row>
    <row r="861" spans="1:10" s="35" customFormat="1" ht="12.75">
      <c r="A861" s="36"/>
      <c r="B861" s="342"/>
      <c r="C861" s="69"/>
      <c r="D861" s="70">
        <v>4719</v>
      </c>
      <c r="E861" s="71" t="s">
        <v>316</v>
      </c>
      <c r="F861" s="216">
        <v>26.07</v>
      </c>
      <c r="G861" s="109">
        <v>0</v>
      </c>
      <c r="H861" s="32">
        <f t="shared" si="37"/>
        <v>0</v>
      </c>
      <c r="I861" s="33">
        <v>0</v>
      </c>
      <c r="J861" s="34"/>
    </row>
    <row r="862" spans="1:10" s="18" customFormat="1" ht="25.5" hidden="1">
      <c r="A862" s="62"/>
      <c r="B862" s="36"/>
      <c r="C862" s="69"/>
      <c r="D862" s="70">
        <v>4527</v>
      </c>
      <c r="E862" s="71" t="s">
        <v>118</v>
      </c>
      <c r="F862" s="216">
        <v>0</v>
      </c>
      <c r="G862" s="109">
        <v>0</v>
      </c>
      <c r="H862" s="32" t="e">
        <f>G862*100/F862</f>
        <v>#DIV/0!</v>
      </c>
      <c r="I862" s="33">
        <v>0</v>
      </c>
      <c r="J862" s="17"/>
    </row>
    <row r="863" spans="1:10" s="18" customFormat="1" ht="25.5" hidden="1">
      <c r="A863" s="62"/>
      <c r="B863" s="36"/>
      <c r="C863" s="69"/>
      <c r="D863" s="70">
        <v>4529</v>
      </c>
      <c r="E863" s="71" t="s">
        <v>118</v>
      </c>
      <c r="F863" s="216">
        <v>0</v>
      </c>
      <c r="G863" s="109">
        <v>0</v>
      </c>
      <c r="H863" s="32" t="e">
        <f>G863*100/F863</f>
        <v>#DIV/0!</v>
      </c>
      <c r="I863" s="33">
        <v>0</v>
      </c>
      <c r="J863" s="17"/>
    </row>
    <row r="864" spans="1:11" s="35" customFormat="1" ht="77.25" customHeight="1">
      <c r="A864" s="108"/>
      <c r="B864" s="194"/>
      <c r="C864" s="30"/>
      <c r="D864" s="29"/>
      <c r="E864" s="31" t="s">
        <v>281</v>
      </c>
      <c r="F864" s="126">
        <f>SUM(F866:F888)</f>
        <v>320976.38000000006</v>
      </c>
      <c r="G864" s="126">
        <f>SUM(G866:G888)</f>
        <v>149300.47999999998</v>
      </c>
      <c r="H864" s="32">
        <f>G864*100/F864</f>
        <v>46.5144756134392</v>
      </c>
      <c r="I864" s="577">
        <f>SUM(I866:I888)</f>
        <v>0</v>
      </c>
      <c r="J864" s="34"/>
      <c r="K864" s="312" t="s">
        <v>57</v>
      </c>
    </row>
    <row r="865" spans="1:9" s="129" customFormat="1" ht="12.75">
      <c r="A865" s="130"/>
      <c r="B865" s="170"/>
      <c r="C865" s="171"/>
      <c r="D865" s="171"/>
      <c r="E865" s="71" t="s">
        <v>61</v>
      </c>
      <c r="F865" s="198"/>
      <c r="G865" s="418"/>
      <c r="H865" s="68" t="s">
        <v>57</v>
      </c>
      <c r="I865" s="33"/>
    </row>
    <row r="866" spans="1:10" s="56" customFormat="1" ht="63.75">
      <c r="A866" s="28"/>
      <c r="B866" s="368"/>
      <c r="C866" s="499"/>
      <c r="D866" s="362">
        <v>2007</v>
      </c>
      <c r="E866" s="571" t="s">
        <v>345</v>
      </c>
      <c r="F866" s="176">
        <v>134224.2</v>
      </c>
      <c r="G866" s="463">
        <v>60797.38</v>
      </c>
      <c r="H866" s="96">
        <f>G866*100/F866</f>
        <v>45.29539382615057</v>
      </c>
      <c r="I866" s="354">
        <v>0</v>
      </c>
      <c r="J866" s="55"/>
    </row>
    <row r="867" spans="1:10" s="56" customFormat="1" ht="63.75">
      <c r="A867" s="28"/>
      <c r="B867" s="368"/>
      <c r="C867" s="55"/>
      <c r="D867" s="156">
        <v>2009</v>
      </c>
      <c r="E867" s="571" t="s">
        <v>345</v>
      </c>
      <c r="F867" s="653">
        <v>15791.04</v>
      </c>
      <c r="G867" s="463">
        <v>7152.62</v>
      </c>
      <c r="H867" s="96">
        <f aca="true" t="shared" si="38" ref="H867:H877">G867*100/F867</f>
        <v>45.29543335967738</v>
      </c>
      <c r="I867" s="354">
        <v>0</v>
      </c>
      <c r="J867" s="55"/>
    </row>
    <row r="868" spans="1:9" s="56" customFormat="1" ht="12.75">
      <c r="A868" s="62"/>
      <c r="B868" s="36"/>
      <c r="C868" s="64"/>
      <c r="D868" s="72">
        <v>4017</v>
      </c>
      <c r="E868" s="31" t="s">
        <v>159</v>
      </c>
      <c r="F868" s="137">
        <v>91512.41</v>
      </c>
      <c r="G868" s="180">
        <v>42707.83</v>
      </c>
      <c r="H868" s="128">
        <f t="shared" si="38"/>
        <v>46.66889441552244</v>
      </c>
      <c r="I868" s="141">
        <v>0</v>
      </c>
    </row>
    <row r="869" spans="1:9" s="56" customFormat="1" ht="12.75">
      <c r="A869" s="697"/>
      <c r="B869" s="151"/>
      <c r="C869" s="139"/>
      <c r="D869" s="72">
        <v>4019</v>
      </c>
      <c r="E869" s="31" t="s">
        <v>159</v>
      </c>
      <c r="F869" s="140">
        <v>10766.14</v>
      </c>
      <c r="G869" s="109">
        <v>5024.42</v>
      </c>
      <c r="H869" s="128">
        <f t="shared" si="38"/>
        <v>46.668722494784575</v>
      </c>
      <c r="I869" s="127">
        <v>0</v>
      </c>
    </row>
    <row r="870" spans="1:16" s="44" customFormat="1" ht="12.75">
      <c r="A870" s="15" t="s">
        <v>54</v>
      </c>
      <c r="B870" s="16">
        <v>33</v>
      </c>
      <c r="C870" s="55"/>
      <c r="D870" s="55"/>
      <c r="E870" s="78"/>
      <c r="F870" s="55"/>
      <c r="G870" s="419"/>
      <c r="H870" s="79" t="s">
        <v>57</v>
      </c>
      <c r="I870" s="77"/>
      <c r="M870" s="44">
        <v>-4079143.13</v>
      </c>
      <c r="P870" s="415">
        <f>SUM(F1002:F1004)</f>
        <v>49129</v>
      </c>
    </row>
    <row r="871" spans="1:13" s="56" customFormat="1" ht="13.5" thickBot="1">
      <c r="A871" s="15"/>
      <c r="B871" s="16"/>
      <c r="C871" s="55"/>
      <c r="D871" s="55"/>
      <c r="E871" s="78"/>
      <c r="F871" s="55"/>
      <c r="G871" s="419" t="s">
        <v>57</v>
      </c>
      <c r="H871" s="79"/>
      <c r="I871" s="77"/>
      <c r="M871" s="611">
        <f>SUM(M910:M910)</f>
        <v>0</v>
      </c>
    </row>
    <row r="872" spans="1:9" s="56" customFormat="1" ht="13.5" thickBot="1">
      <c r="A872" s="19" t="s">
        <v>25</v>
      </c>
      <c r="B872" s="20" t="s">
        <v>50</v>
      </c>
      <c r="C872" s="713" t="s">
        <v>35</v>
      </c>
      <c r="D872" s="714"/>
      <c r="E872" s="21" t="s">
        <v>24</v>
      </c>
      <c r="F872" s="20" t="s">
        <v>58</v>
      </c>
      <c r="G872" s="353" t="s">
        <v>59</v>
      </c>
      <c r="H872" s="22" t="s">
        <v>60</v>
      </c>
      <c r="I872" s="190" t="s">
        <v>65</v>
      </c>
    </row>
    <row r="873" spans="1:9" s="56" customFormat="1" ht="12.75">
      <c r="A873" s="708"/>
      <c r="B873" s="130"/>
      <c r="C873" s="139"/>
      <c r="D873" s="72">
        <v>4047</v>
      </c>
      <c r="E873" s="31" t="s">
        <v>167</v>
      </c>
      <c r="F873" s="140">
        <v>5981.35</v>
      </c>
      <c r="G873" s="109">
        <v>4973.97</v>
      </c>
      <c r="H873" s="128">
        <f t="shared" si="38"/>
        <v>83.15798272965132</v>
      </c>
      <c r="I873" s="127">
        <v>0</v>
      </c>
    </row>
    <row r="874" spans="1:9" s="56" customFormat="1" ht="12.75">
      <c r="A874" s="130"/>
      <c r="B874" s="130"/>
      <c r="C874" s="139"/>
      <c r="D874" s="72">
        <v>4049</v>
      </c>
      <c r="E874" s="31" t="s">
        <v>167</v>
      </c>
      <c r="F874" s="140">
        <v>703.69</v>
      </c>
      <c r="G874" s="109">
        <v>585.17</v>
      </c>
      <c r="H874" s="128">
        <f t="shared" si="38"/>
        <v>83.1573562222001</v>
      </c>
      <c r="I874" s="127">
        <v>0</v>
      </c>
    </row>
    <row r="875" spans="1:10" s="18" customFormat="1" ht="12.75">
      <c r="A875" s="130"/>
      <c r="B875" s="130"/>
      <c r="C875" s="139"/>
      <c r="D875" s="72">
        <v>4117</v>
      </c>
      <c r="E875" s="31" t="s">
        <v>160</v>
      </c>
      <c r="F875" s="140">
        <v>21732.47</v>
      </c>
      <c r="G875" s="109">
        <v>10193.2</v>
      </c>
      <c r="H875" s="128">
        <f t="shared" si="38"/>
        <v>46.90309016876591</v>
      </c>
      <c r="I875" s="127">
        <v>0</v>
      </c>
      <c r="J875" s="17"/>
    </row>
    <row r="876" spans="1:10" s="18" customFormat="1" ht="12.75">
      <c r="A876" s="130"/>
      <c r="B876" s="130"/>
      <c r="C876" s="139"/>
      <c r="D876" s="72">
        <v>4119</v>
      </c>
      <c r="E876" s="31" t="s">
        <v>160</v>
      </c>
      <c r="F876" s="140">
        <v>2556.76</v>
      </c>
      <c r="G876" s="109">
        <v>1199.18</v>
      </c>
      <c r="H876" s="128">
        <f t="shared" si="38"/>
        <v>46.902329510787084</v>
      </c>
      <c r="I876" s="127">
        <v>0</v>
      </c>
      <c r="J876" s="17"/>
    </row>
    <row r="877" spans="1:9" s="129" customFormat="1" ht="12.75">
      <c r="A877" s="130"/>
      <c r="B877" s="130"/>
      <c r="C877" s="139"/>
      <c r="D877" s="72">
        <v>4127</v>
      </c>
      <c r="E877" s="31" t="s">
        <v>347</v>
      </c>
      <c r="F877" s="144">
        <v>2554.15</v>
      </c>
      <c r="G877" s="109">
        <v>1180.3</v>
      </c>
      <c r="H877" s="128">
        <f t="shared" si="38"/>
        <v>46.211068261456845</v>
      </c>
      <c r="I877" s="127">
        <v>0</v>
      </c>
    </row>
    <row r="878" spans="1:9" s="129" customFormat="1" ht="12.75">
      <c r="A878" s="130"/>
      <c r="B878" s="130"/>
      <c r="C878" s="139"/>
      <c r="D878" s="72">
        <v>4129</v>
      </c>
      <c r="E878" s="31" t="s">
        <v>347</v>
      </c>
      <c r="F878" s="144">
        <v>300.49</v>
      </c>
      <c r="G878" s="109">
        <v>138.85</v>
      </c>
      <c r="H878" s="128">
        <f aca="true" t="shared" si="39" ref="H878:H888">G878*100/F878</f>
        <v>46.207860494525605</v>
      </c>
      <c r="I878" s="127">
        <v>0</v>
      </c>
    </row>
    <row r="879" spans="1:10" s="35" customFormat="1" ht="25.5">
      <c r="A879" s="130"/>
      <c r="B879" s="170"/>
      <c r="C879" s="171"/>
      <c r="D879" s="70">
        <v>4177</v>
      </c>
      <c r="E879" s="31" t="s">
        <v>164</v>
      </c>
      <c r="F879" s="167">
        <v>28410.73</v>
      </c>
      <c r="G879" s="109">
        <v>11651.39</v>
      </c>
      <c r="H879" s="146">
        <f t="shared" si="39"/>
        <v>41.010526656654015</v>
      </c>
      <c r="I879" s="127">
        <v>0</v>
      </c>
      <c r="J879" s="34"/>
    </row>
    <row r="880" spans="1:10" s="35" customFormat="1" ht="25.5">
      <c r="A880" s="130"/>
      <c r="B880" s="170"/>
      <c r="C880" s="171"/>
      <c r="D880" s="70">
        <v>4179</v>
      </c>
      <c r="E880" s="31" t="s">
        <v>164</v>
      </c>
      <c r="F880" s="167">
        <v>3342.43</v>
      </c>
      <c r="G880" s="109">
        <v>1370.78</v>
      </c>
      <c r="H880" s="146">
        <f t="shared" si="39"/>
        <v>41.01147967197518</v>
      </c>
      <c r="I880" s="127">
        <v>0</v>
      </c>
      <c r="J880" s="34"/>
    </row>
    <row r="881" spans="1:10" s="35" customFormat="1" ht="12.75" hidden="1">
      <c r="A881" s="36"/>
      <c r="B881" s="81"/>
      <c r="C881" s="64"/>
      <c r="D881" s="72">
        <v>4217</v>
      </c>
      <c r="E881" s="31" t="s">
        <v>107</v>
      </c>
      <c r="F881" s="47">
        <v>0</v>
      </c>
      <c r="G881" s="109">
        <v>0</v>
      </c>
      <c r="H881" s="32" t="e">
        <f>G881*100/F881</f>
        <v>#DIV/0!</v>
      </c>
      <c r="I881" s="33">
        <v>0</v>
      </c>
      <c r="J881" s="34"/>
    </row>
    <row r="882" spans="1:10" s="35" customFormat="1" ht="12.75" hidden="1">
      <c r="A882" s="36"/>
      <c r="B882" s="81"/>
      <c r="C882" s="64"/>
      <c r="D882" s="72">
        <v>4219</v>
      </c>
      <c r="E882" s="31" t="s">
        <v>107</v>
      </c>
      <c r="F882" s="47">
        <v>0</v>
      </c>
      <c r="G882" s="109">
        <v>0</v>
      </c>
      <c r="H882" s="32" t="e">
        <f>G882*100/F882</f>
        <v>#DIV/0!</v>
      </c>
      <c r="I882" s="33">
        <v>0</v>
      </c>
      <c r="J882" s="34"/>
    </row>
    <row r="883" spans="1:10" s="35" customFormat="1" ht="12.75" hidden="1">
      <c r="A883" s="36"/>
      <c r="B883" s="81"/>
      <c r="C883" s="64"/>
      <c r="D883" s="72">
        <v>4267</v>
      </c>
      <c r="E883" s="31" t="s">
        <v>202</v>
      </c>
      <c r="F883" s="47">
        <v>0</v>
      </c>
      <c r="G883" s="109">
        <v>0</v>
      </c>
      <c r="H883" s="32" t="e">
        <f t="shared" si="39"/>
        <v>#DIV/0!</v>
      </c>
      <c r="I883" s="33">
        <v>0</v>
      </c>
      <c r="J883" s="34"/>
    </row>
    <row r="884" spans="1:10" s="35" customFormat="1" ht="12.75" hidden="1">
      <c r="A884" s="36"/>
      <c r="B884" s="81"/>
      <c r="C884" s="64"/>
      <c r="D884" s="72">
        <v>4269</v>
      </c>
      <c r="E884" s="31" t="s">
        <v>202</v>
      </c>
      <c r="F884" s="47">
        <v>0</v>
      </c>
      <c r="G884" s="109">
        <v>0</v>
      </c>
      <c r="H884" s="32" t="e">
        <f t="shared" si="39"/>
        <v>#DIV/0!</v>
      </c>
      <c r="I884" s="33">
        <v>0</v>
      </c>
      <c r="J884" s="34"/>
    </row>
    <row r="885" spans="1:10" s="35" customFormat="1" ht="12.75" hidden="1">
      <c r="A885" s="36"/>
      <c r="B885" s="36"/>
      <c r="C885" s="64"/>
      <c r="D885" s="72">
        <v>4307</v>
      </c>
      <c r="E885" s="31" t="s">
        <v>110</v>
      </c>
      <c r="F885" s="47">
        <v>0</v>
      </c>
      <c r="G885" s="109">
        <v>0</v>
      </c>
      <c r="H885" s="32" t="e">
        <f t="shared" si="39"/>
        <v>#DIV/0!</v>
      </c>
      <c r="I885" s="33">
        <v>0</v>
      </c>
      <c r="J885" s="34"/>
    </row>
    <row r="886" spans="1:10" s="35" customFormat="1" ht="12.75" hidden="1">
      <c r="A886" s="36"/>
      <c r="B886" s="81"/>
      <c r="C886" s="69"/>
      <c r="D886" s="70">
        <v>4309</v>
      </c>
      <c r="E886" s="71" t="s">
        <v>110</v>
      </c>
      <c r="F886" s="216">
        <v>0</v>
      </c>
      <c r="G886" s="109">
        <v>0</v>
      </c>
      <c r="H886" s="32" t="e">
        <f t="shared" si="39"/>
        <v>#DIV/0!</v>
      </c>
      <c r="I886" s="33">
        <v>0</v>
      </c>
      <c r="J886" s="34"/>
    </row>
    <row r="887" spans="1:10" s="35" customFormat="1" ht="12.75">
      <c r="A887" s="36"/>
      <c r="B887" s="81"/>
      <c r="C887" s="53"/>
      <c r="D887" s="380">
        <v>4447</v>
      </c>
      <c r="E887" s="71" t="s">
        <v>116</v>
      </c>
      <c r="F887" s="47">
        <v>2774.15</v>
      </c>
      <c r="G887" s="180">
        <v>2080.61</v>
      </c>
      <c r="H887" s="32">
        <f t="shared" si="39"/>
        <v>74.99990988230628</v>
      </c>
      <c r="I887" s="67">
        <v>0</v>
      </c>
      <c r="J887" s="34"/>
    </row>
    <row r="888" spans="1:10" s="35" customFormat="1" ht="12.75">
      <c r="A888" s="36"/>
      <c r="B888" s="342"/>
      <c r="C888" s="69"/>
      <c r="D888" s="70">
        <v>4449</v>
      </c>
      <c r="E888" s="71" t="s">
        <v>116</v>
      </c>
      <c r="F888" s="216">
        <v>326.37</v>
      </c>
      <c r="G888" s="109">
        <v>244.78</v>
      </c>
      <c r="H888" s="32">
        <f t="shared" si="39"/>
        <v>75.00076600177712</v>
      </c>
      <c r="I888" s="33">
        <v>0</v>
      </c>
      <c r="J888" s="34"/>
    </row>
    <row r="889" spans="1:9" s="5" customFormat="1" ht="12.75">
      <c r="A889" s="130"/>
      <c r="B889" s="170"/>
      <c r="C889" s="480"/>
      <c r="D889" s="480"/>
      <c r="E889" s="54" t="s">
        <v>10</v>
      </c>
      <c r="F889" s="47">
        <f>SUM(F891,F893)</f>
        <v>228260.52</v>
      </c>
      <c r="G889" s="47">
        <f>SUM(G891,G893)</f>
        <v>0</v>
      </c>
      <c r="H889" s="32">
        <f>G889*100/F889</f>
        <v>0</v>
      </c>
      <c r="I889" s="67">
        <f>SUM(I891,I893)</f>
        <v>0</v>
      </c>
    </row>
    <row r="890" spans="1:11" s="129" customFormat="1" ht="12.75">
      <c r="A890" s="36"/>
      <c r="B890" s="63"/>
      <c r="C890" s="69"/>
      <c r="D890" s="69"/>
      <c r="E890" s="71" t="s">
        <v>61</v>
      </c>
      <c r="F890" s="198"/>
      <c r="G890" s="109"/>
      <c r="H890" s="32" t="s">
        <v>57</v>
      </c>
      <c r="I890" s="33"/>
      <c r="K890" s="382">
        <f>SUM(F919:F941)</f>
        <v>117349217.94</v>
      </c>
    </row>
    <row r="891" spans="1:9" s="129" customFormat="1" ht="12.75">
      <c r="A891" s="207"/>
      <c r="B891" s="413"/>
      <c r="C891" s="477"/>
      <c r="D891" s="478">
        <v>6050</v>
      </c>
      <c r="E891" s="66" t="s">
        <v>163</v>
      </c>
      <c r="F891" s="175">
        <v>13500</v>
      </c>
      <c r="G891" s="186">
        <v>0</v>
      </c>
      <c r="H891" s="49">
        <f>G891*100/F891</f>
        <v>0</v>
      </c>
      <c r="I891" s="67">
        <v>0</v>
      </c>
    </row>
    <row r="892" spans="1:11" s="35" customFormat="1" ht="12.75">
      <c r="A892" s="207"/>
      <c r="B892" s="207"/>
      <c r="C892" s="345"/>
      <c r="D892" s="278"/>
      <c r="E892" s="476" t="s">
        <v>349</v>
      </c>
      <c r="F892" s="344"/>
      <c r="G892" s="45">
        <v>0</v>
      </c>
      <c r="H892" s="352"/>
      <c r="I892" s="212">
        <v>0</v>
      </c>
      <c r="J892" s="34"/>
      <c r="K892" s="312" t="s">
        <v>57</v>
      </c>
    </row>
    <row r="893" spans="1:9" s="129" customFormat="1" ht="12.75">
      <c r="A893" s="207"/>
      <c r="B893" s="413"/>
      <c r="C893" s="477"/>
      <c r="D893" s="478">
        <v>6060</v>
      </c>
      <c r="E893" s="66" t="s">
        <v>162</v>
      </c>
      <c r="F893" s="175">
        <v>214760.52</v>
      </c>
      <c r="G893" s="186">
        <v>0</v>
      </c>
      <c r="H893" s="49">
        <f>G893*100/F893</f>
        <v>0</v>
      </c>
      <c r="I893" s="67">
        <v>0</v>
      </c>
    </row>
    <row r="894" spans="1:11" s="35" customFormat="1" ht="26.25" thickBot="1">
      <c r="A894" s="685"/>
      <c r="B894" s="685"/>
      <c r="C894" s="700"/>
      <c r="D894" s="701"/>
      <c r="E894" s="702" t="s">
        <v>350</v>
      </c>
      <c r="F894" s="703"/>
      <c r="G894" s="292">
        <v>0</v>
      </c>
      <c r="H894" s="598"/>
      <c r="I894" s="414">
        <v>0</v>
      </c>
      <c r="J894" s="34"/>
      <c r="K894" s="312" t="s">
        <v>57</v>
      </c>
    </row>
    <row r="895" spans="1:11" s="35" customFormat="1" ht="12.75">
      <c r="A895" s="409">
        <v>854</v>
      </c>
      <c r="B895" s="227"/>
      <c r="C895" s="227"/>
      <c r="D895" s="228"/>
      <c r="E895" s="402" t="s">
        <v>21</v>
      </c>
      <c r="F895" s="410">
        <f>SUM(F923,F917,F896)</f>
        <v>1064641</v>
      </c>
      <c r="G895" s="410">
        <f>SUM(G923,G917,G896)</f>
        <v>489159.57999999996</v>
      </c>
      <c r="H895" s="224">
        <f>G895*100/F895</f>
        <v>45.94596488393739</v>
      </c>
      <c r="I895" s="599">
        <f>SUM(I896,I917,I923)</f>
        <v>24997.09</v>
      </c>
      <c r="J895" s="34"/>
      <c r="K895" s="312" t="s">
        <v>57</v>
      </c>
    </row>
    <row r="896" spans="1:9" s="129" customFormat="1" ht="12.75">
      <c r="A896" s="1"/>
      <c r="B896" s="107">
        <v>85401</v>
      </c>
      <c r="C896" s="2"/>
      <c r="D896" s="3"/>
      <c r="E896" s="25" t="s">
        <v>49</v>
      </c>
      <c r="F896" s="435">
        <f>SUM(F897)</f>
        <v>924706</v>
      </c>
      <c r="G896" s="435">
        <f>SUM(G897)</f>
        <v>472938.05</v>
      </c>
      <c r="H896" s="26">
        <f>G896*100/F896</f>
        <v>51.144693556654765</v>
      </c>
      <c r="I896" s="27">
        <f>SUM(I897)</f>
        <v>24997.09</v>
      </c>
    </row>
    <row r="897" spans="1:11" s="129" customFormat="1" ht="38.25">
      <c r="A897" s="108"/>
      <c r="B897" s="390"/>
      <c r="C897" s="30"/>
      <c r="D897" s="29"/>
      <c r="E897" s="31" t="s">
        <v>93</v>
      </c>
      <c r="F897" s="142">
        <f>SUM(F899:F916)</f>
        <v>924706</v>
      </c>
      <c r="G897" s="142">
        <f>SUM(G899:G916)</f>
        <v>472938.05</v>
      </c>
      <c r="H897" s="128">
        <f>G897*100/F897</f>
        <v>51.144693556654765</v>
      </c>
      <c r="I897" s="127">
        <f>SUM(I899:I916)</f>
        <v>24997.09</v>
      </c>
      <c r="K897" s="302" t="s">
        <v>57</v>
      </c>
    </row>
    <row r="898" spans="1:9" s="129" customFormat="1" ht="12.75">
      <c r="A898" s="138"/>
      <c r="B898" s="301"/>
      <c r="C898" s="171"/>
      <c r="D898" s="171"/>
      <c r="E898" s="71" t="s">
        <v>61</v>
      </c>
      <c r="F898" s="365"/>
      <c r="G898" s="109"/>
      <c r="H898" s="128" t="s">
        <v>57</v>
      </c>
      <c r="I898" s="127"/>
    </row>
    <row r="899" spans="1:9" s="129" customFormat="1" ht="12.75">
      <c r="A899" s="36"/>
      <c r="B899" s="81"/>
      <c r="C899" s="64"/>
      <c r="D899" s="72">
        <v>3020</v>
      </c>
      <c r="E899" s="31" t="s">
        <v>187</v>
      </c>
      <c r="F899" s="104">
        <v>4462</v>
      </c>
      <c r="G899" s="109">
        <v>0</v>
      </c>
      <c r="H899" s="32">
        <f>G899*100/F899</f>
        <v>0</v>
      </c>
      <c r="I899" s="33">
        <v>0</v>
      </c>
    </row>
    <row r="900" spans="1:10" s="35" customFormat="1" ht="12.75">
      <c r="A900" s="324"/>
      <c r="B900" s="130"/>
      <c r="C900" s="139"/>
      <c r="D900" s="72">
        <v>4010</v>
      </c>
      <c r="E900" s="31" t="s">
        <v>159</v>
      </c>
      <c r="F900" s="140">
        <v>635321</v>
      </c>
      <c r="G900" s="109">
        <v>324751.09</v>
      </c>
      <c r="H900" s="128">
        <f>G900*100/F900</f>
        <v>51.11606416284052</v>
      </c>
      <c r="I900" s="127">
        <v>14802.6</v>
      </c>
      <c r="J900" s="34"/>
    </row>
    <row r="901" spans="1:10" s="35" customFormat="1" ht="12.75">
      <c r="A901" s="130"/>
      <c r="B901" s="170"/>
      <c r="C901" s="139"/>
      <c r="D901" s="72">
        <v>4040</v>
      </c>
      <c r="E901" s="31" t="s">
        <v>167</v>
      </c>
      <c r="F901" s="144">
        <v>45114</v>
      </c>
      <c r="G901" s="109">
        <v>43016.92</v>
      </c>
      <c r="H901" s="128">
        <f>G901*100/F901</f>
        <v>95.35159817351598</v>
      </c>
      <c r="I901" s="127">
        <v>0</v>
      </c>
      <c r="J901" s="34"/>
    </row>
    <row r="902" spans="1:10" s="35" customFormat="1" ht="12.75">
      <c r="A902" s="130"/>
      <c r="B902" s="170"/>
      <c r="C902" s="139"/>
      <c r="D902" s="72">
        <v>4110</v>
      </c>
      <c r="E902" s="31" t="s">
        <v>160</v>
      </c>
      <c r="F902" s="144">
        <v>113327</v>
      </c>
      <c r="G902" s="109">
        <v>60275.84</v>
      </c>
      <c r="H902" s="128">
        <f aca="true" t="shared" si="40" ref="H902:H918">G902*100/F902</f>
        <v>53.1875369505943</v>
      </c>
      <c r="I902" s="127">
        <v>8818.23</v>
      </c>
      <c r="J902" s="34"/>
    </row>
    <row r="903" spans="1:10" s="35" customFormat="1" ht="12.75">
      <c r="A903" s="138"/>
      <c r="B903" s="130"/>
      <c r="C903" s="139"/>
      <c r="D903" s="72">
        <v>4120</v>
      </c>
      <c r="E903" s="31" t="s">
        <v>347</v>
      </c>
      <c r="F903" s="145">
        <v>16233</v>
      </c>
      <c r="G903" s="109">
        <v>5913.51</v>
      </c>
      <c r="H903" s="128">
        <f t="shared" si="40"/>
        <v>36.42894104601737</v>
      </c>
      <c r="I903" s="127">
        <v>830.44</v>
      </c>
      <c r="J903" s="34"/>
    </row>
    <row r="904" spans="1:10" s="35" customFormat="1" ht="12.75">
      <c r="A904" s="36"/>
      <c r="B904" s="81"/>
      <c r="C904" s="64"/>
      <c r="D904" s="72">
        <v>4140</v>
      </c>
      <c r="E904" s="31" t="s">
        <v>120</v>
      </c>
      <c r="F904" s="47">
        <v>1000</v>
      </c>
      <c r="G904" s="109">
        <v>162</v>
      </c>
      <c r="H904" s="32">
        <f t="shared" si="40"/>
        <v>16.2</v>
      </c>
      <c r="I904" s="109">
        <v>27</v>
      </c>
      <c r="J904" s="34"/>
    </row>
    <row r="905" spans="1:10" s="35" customFormat="1" ht="12.75">
      <c r="A905" s="62"/>
      <c r="B905" s="36"/>
      <c r="C905" s="64"/>
      <c r="D905" s="72">
        <v>4210</v>
      </c>
      <c r="E905" s="31" t="s">
        <v>107</v>
      </c>
      <c r="F905" s="47">
        <v>35500</v>
      </c>
      <c r="G905" s="109">
        <v>8694.69</v>
      </c>
      <c r="H905" s="32">
        <f t="shared" si="40"/>
        <v>24.492084507042254</v>
      </c>
      <c r="I905" s="33">
        <v>518.82</v>
      </c>
      <c r="J905" s="34"/>
    </row>
    <row r="906" spans="1:10" s="35" customFormat="1" ht="12.75">
      <c r="A906" s="74"/>
      <c r="B906" s="75"/>
      <c r="C906" s="64"/>
      <c r="D906" s="72">
        <v>4240</v>
      </c>
      <c r="E906" s="31" t="s">
        <v>122</v>
      </c>
      <c r="F906" s="47">
        <v>7500</v>
      </c>
      <c r="G906" s="109">
        <v>0</v>
      </c>
      <c r="H906" s="32">
        <f t="shared" si="40"/>
        <v>0</v>
      </c>
      <c r="I906" s="33">
        <v>0</v>
      </c>
      <c r="J906" s="34"/>
    </row>
    <row r="907" spans="1:16" s="44" customFormat="1" ht="12.75">
      <c r="A907" s="15" t="s">
        <v>54</v>
      </c>
      <c r="B907" s="16">
        <v>34</v>
      </c>
      <c r="C907" s="55"/>
      <c r="D907" s="55"/>
      <c r="E907" s="78"/>
      <c r="F907" s="55"/>
      <c r="G907" s="419"/>
      <c r="H907" s="79" t="s">
        <v>57</v>
      </c>
      <c r="I907" s="77"/>
      <c r="M907" s="44">
        <v>-4079143.13</v>
      </c>
      <c r="P907" s="415">
        <f>SUM(F1021:F1069)</f>
        <v>38074167.57000001</v>
      </c>
    </row>
    <row r="908" spans="1:13" s="56" customFormat="1" ht="13.5" thickBot="1">
      <c r="A908" s="15"/>
      <c r="B908" s="16"/>
      <c r="C908" s="55"/>
      <c r="D908" s="55"/>
      <c r="E908" s="78"/>
      <c r="F908" s="55"/>
      <c r="G908" s="419" t="s">
        <v>57</v>
      </c>
      <c r="H908" s="79"/>
      <c r="I908" s="77"/>
      <c r="M908" s="611">
        <f>SUM(M955:M955)</f>
        <v>4045053.5700000003</v>
      </c>
    </row>
    <row r="909" spans="1:9" s="56" customFormat="1" ht="13.5" thickBot="1">
      <c r="A909" s="19" t="s">
        <v>25</v>
      </c>
      <c r="B909" s="20" t="s">
        <v>50</v>
      </c>
      <c r="C909" s="713" t="s">
        <v>35</v>
      </c>
      <c r="D909" s="714"/>
      <c r="E909" s="21" t="s">
        <v>24</v>
      </c>
      <c r="F909" s="20" t="s">
        <v>58</v>
      </c>
      <c r="G909" s="353" t="s">
        <v>59</v>
      </c>
      <c r="H909" s="22" t="s">
        <v>60</v>
      </c>
      <c r="I909" s="190" t="s">
        <v>65</v>
      </c>
    </row>
    <row r="910" spans="1:10" s="35" customFormat="1" ht="12.75">
      <c r="A910" s="62"/>
      <c r="B910" s="36"/>
      <c r="C910" s="64"/>
      <c r="D910" s="72">
        <v>4270</v>
      </c>
      <c r="E910" s="31" t="s">
        <v>108</v>
      </c>
      <c r="F910" s="47">
        <v>16000</v>
      </c>
      <c r="G910" s="109">
        <v>1366.5</v>
      </c>
      <c r="H910" s="32">
        <f t="shared" si="40"/>
        <v>8.540625</v>
      </c>
      <c r="I910" s="33">
        <v>0</v>
      </c>
      <c r="J910" s="34"/>
    </row>
    <row r="911" spans="1:9" s="56" customFormat="1" ht="12.75">
      <c r="A911" s="62"/>
      <c r="B911" s="36"/>
      <c r="C911" s="64"/>
      <c r="D911" s="72">
        <v>4280</v>
      </c>
      <c r="E911" s="31" t="s">
        <v>109</v>
      </c>
      <c r="F911" s="47">
        <v>1400</v>
      </c>
      <c r="G911" s="109">
        <v>65</v>
      </c>
      <c r="H911" s="32">
        <f t="shared" si="40"/>
        <v>4.642857142857143</v>
      </c>
      <c r="I911" s="33">
        <v>0</v>
      </c>
    </row>
    <row r="912" spans="1:10" s="18" customFormat="1" ht="12.75">
      <c r="A912" s="62"/>
      <c r="B912" s="36"/>
      <c r="C912" s="64"/>
      <c r="D912" s="72">
        <v>4300</v>
      </c>
      <c r="E912" s="31" t="s">
        <v>110</v>
      </c>
      <c r="F912" s="47">
        <v>100</v>
      </c>
      <c r="G912" s="109">
        <v>0</v>
      </c>
      <c r="H912" s="32">
        <f t="shared" si="40"/>
        <v>0</v>
      </c>
      <c r="I912" s="33">
        <v>0</v>
      </c>
      <c r="J912" s="17"/>
    </row>
    <row r="913" spans="1:10" s="35" customFormat="1" ht="12.75">
      <c r="A913" s="62"/>
      <c r="B913" s="36"/>
      <c r="C913" s="64"/>
      <c r="D913" s="72">
        <v>4410</v>
      </c>
      <c r="E913" s="31" t="s">
        <v>113</v>
      </c>
      <c r="F913" s="47">
        <v>200</v>
      </c>
      <c r="G913" s="109">
        <v>0</v>
      </c>
      <c r="H913" s="32">
        <f t="shared" si="40"/>
        <v>0</v>
      </c>
      <c r="I913" s="33">
        <v>0</v>
      </c>
      <c r="J913" s="34"/>
    </row>
    <row r="914" spans="1:10" s="44" customFormat="1" ht="12.75">
      <c r="A914" s="62"/>
      <c r="B914" s="36"/>
      <c r="C914" s="64"/>
      <c r="D914" s="72">
        <v>4440</v>
      </c>
      <c r="E914" s="31" t="s">
        <v>116</v>
      </c>
      <c r="F914" s="47">
        <v>37896</v>
      </c>
      <c r="G914" s="109">
        <v>28692.5</v>
      </c>
      <c r="H914" s="32">
        <f t="shared" si="40"/>
        <v>75.71379565125606</v>
      </c>
      <c r="I914" s="33">
        <v>0</v>
      </c>
      <c r="J914" s="43"/>
    </row>
    <row r="915" spans="1:9" s="56" customFormat="1" ht="25.5">
      <c r="A915" s="36"/>
      <c r="B915" s="81"/>
      <c r="C915" s="64"/>
      <c r="D915" s="72">
        <v>4700</v>
      </c>
      <c r="E915" s="31" t="s">
        <v>134</v>
      </c>
      <c r="F915" s="47">
        <v>1200</v>
      </c>
      <c r="G915" s="109">
        <v>0</v>
      </c>
      <c r="H915" s="32">
        <f>G915*100/F915</f>
        <v>0</v>
      </c>
      <c r="I915" s="33">
        <v>0</v>
      </c>
    </row>
    <row r="916" spans="1:9" s="56" customFormat="1" ht="12.75">
      <c r="A916" s="36"/>
      <c r="B916" s="342"/>
      <c r="C916" s="64"/>
      <c r="D916" s="72">
        <v>4710</v>
      </c>
      <c r="E916" s="31" t="s">
        <v>316</v>
      </c>
      <c r="F916" s="47">
        <v>9453</v>
      </c>
      <c r="G916" s="109">
        <v>0</v>
      </c>
      <c r="H916" s="32">
        <f>G916*100/F916</f>
        <v>0</v>
      </c>
      <c r="I916" s="33">
        <v>0</v>
      </c>
    </row>
    <row r="917" spans="1:11" s="56" customFormat="1" ht="12.75">
      <c r="A917" s="13"/>
      <c r="B917" s="205">
        <v>85415</v>
      </c>
      <c r="C917" s="6"/>
      <c r="D917" s="7"/>
      <c r="E917" s="114" t="s">
        <v>44</v>
      </c>
      <c r="F917" s="168">
        <f>SUM(F918)</f>
        <v>135700</v>
      </c>
      <c r="G917" s="466">
        <f>SUM(G918)</f>
        <v>15181.8</v>
      </c>
      <c r="H917" s="161">
        <f t="shared" si="40"/>
        <v>11.187767133382462</v>
      </c>
      <c r="I917" s="277">
        <f>SUM(I918)</f>
        <v>0</v>
      </c>
      <c r="J917" s="55"/>
      <c r="K917" s="338" t="s">
        <v>57</v>
      </c>
    </row>
    <row r="918" spans="1:9" s="56" customFormat="1" ht="12.75">
      <c r="A918" s="28"/>
      <c r="B918" s="155"/>
      <c r="C918" s="274"/>
      <c r="D918" s="155"/>
      <c r="E918" s="183" t="s">
        <v>55</v>
      </c>
      <c r="F918" s="213">
        <f>SUM(F921:F922)</f>
        <v>135700</v>
      </c>
      <c r="G918" s="467">
        <f>SUM(G921:G922)</f>
        <v>15181.8</v>
      </c>
      <c r="H918" s="51">
        <f t="shared" si="40"/>
        <v>11.187767133382462</v>
      </c>
      <c r="I918" s="125">
        <f>SUM(I921:I922)</f>
        <v>0</v>
      </c>
    </row>
    <row r="919" spans="1:9" s="5" customFormat="1" ht="25.5">
      <c r="A919" s="42"/>
      <c r="B919" s="82"/>
      <c r="C919" s="271"/>
      <c r="D919" s="289" t="s">
        <v>57</v>
      </c>
      <c r="E919" s="211" t="s">
        <v>99</v>
      </c>
      <c r="F919" s="214" t="s">
        <v>57</v>
      </c>
      <c r="G919" s="448"/>
      <c r="H919" s="23" t="s">
        <v>57</v>
      </c>
      <c r="I919" s="212"/>
    </row>
    <row r="920" spans="1:9" s="129" customFormat="1" ht="12.75">
      <c r="A920" s="28"/>
      <c r="B920" s="204"/>
      <c r="C920" s="95"/>
      <c r="D920" s="95"/>
      <c r="E920" s="71" t="s">
        <v>61</v>
      </c>
      <c r="F920" s="504"/>
      <c r="G920" s="109"/>
      <c r="H920" s="337" t="s">
        <v>57</v>
      </c>
      <c r="I920" s="109"/>
    </row>
    <row r="921" spans="1:10" s="35" customFormat="1" ht="12.75">
      <c r="A921" s="28"/>
      <c r="B921" s="368"/>
      <c r="C921" s="29"/>
      <c r="D921" s="72">
        <v>3240</v>
      </c>
      <c r="E921" s="31" t="s">
        <v>178</v>
      </c>
      <c r="F921" s="104">
        <v>130700</v>
      </c>
      <c r="G921" s="109">
        <v>15181.8</v>
      </c>
      <c r="H921" s="337">
        <f>G921*100/F921</f>
        <v>11.61576128538638</v>
      </c>
      <c r="I921" s="109">
        <v>0</v>
      </c>
      <c r="J921" s="34"/>
    </row>
    <row r="922" spans="1:10" s="35" customFormat="1" ht="12.75">
      <c r="A922" s="28"/>
      <c r="B922" s="351"/>
      <c r="C922" s="29"/>
      <c r="D922" s="72">
        <v>3260</v>
      </c>
      <c r="E922" s="31" t="s">
        <v>190</v>
      </c>
      <c r="F922" s="140">
        <v>5000</v>
      </c>
      <c r="G922" s="109">
        <v>0</v>
      </c>
      <c r="H922" s="337">
        <f>G922*100/F922</f>
        <v>0</v>
      </c>
      <c r="I922" s="109">
        <v>0</v>
      </c>
      <c r="J922" s="34"/>
    </row>
    <row r="923" spans="1:10" s="35" customFormat="1" ht="12.75">
      <c r="A923" s="13"/>
      <c r="B923" s="91">
        <v>85446</v>
      </c>
      <c r="C923" s="8"/>
      <c r="D923" s="9"/>
      <c r="E923" s="92" t="s">
        <v>33</v>
      </c>
      <c r="F923" s="93">
        <f>SUM(F924)</f>
        <v>4235</v>
      </c>
      <c r="G923" s="455">
        <f>SUM(G924)</f>
        <v>1039.73</v>
      </c>
      <c r="H923" s="26">
        <f>G923*100/F923</f>
        <v>24.550885478158204</v>
      </c>
      <c r="I923" s="58">
        <v>0</v>
      </c>
      <c r="J923" s="34"/>
    </row>
    <row r="924" spans="1:10" s="35" customFormat="1" ht="38.25">
      <c r="A924" s="108"/>
      <c r="B924" s="94"/>
      <c r="C924" s="94"/>
      <c r="D924" s="95"/>
      <c r="E924" s="71" t="s">
        <v>81</v>
      </c>
      <c r="F924" s="173">
        <f>SUM(F926:F929)</f>
        <v>4235</v>
      </c>
      <c r="G924" s="173">
        <f>SUM(G926:G929)</f>
        <v>1039.73</v>
      </c>
      <c r="H924" s="146">
        <f>G924*100/F924</f>
        <v>24.550885478158204</v>
      </c>
      <c r="I924" s="127">
        <f>SUM(I926:I929)</f>
        <v>0</v>
      </c>
      <c r="J924" s="34"/>
    </row>
    <row r="925" spans="1:10" s="35" customFormat="1" ht="12.75">
      <c r="A925" s="36"/>
      <c r="B925" s="341"/>
      <c r="C925" s="321"/>
      <c r="D925" s="321"/>
      <c r="E925" s="395" t="s">
        <v>61</v>
      </c>
      <c r="F925" s="176"/>
      <c r="G925" s="180"/>
      <c r="H925" s="339" t="s">
        <v>57</v>
      </c>
      <c r="I925" s="67"/>
      <c r="J925" s="34"/>
    </row>
    <row r="926" spans="1:9" s="11" customFormat="1" ht="12.75">
      <c r="A926" s="62"/>
      <c r="B926" s="36"/>
      <c r="C926" s="64"/>
      <c r="D926" s="72">
        <v>4210</v>
      </c>
      <c r="E926" s="31" t="s">
        <v>107</v>
      </c>
      <c r="F926" s="47">
        <v>474</v>
      </c>
      <c r="G926" s="109">
        <v>0</v>
      </c>
      <c r="H926" s="146">
        <f aca="true" t="shared" si="41" ref="H926:H932">G926*100/F926</f>
        <v>0</v>
      </c>
      <c r="I926" s="33">
        <v>0</v>
      </c>
    </row>
    <row r="927" spans="1:9" s="5" customFormat="1" ht="12.75" hidden="1">
      <c r="A927" s="62"/>
      <c r="B927" s="36"/>
      <c r="C927" s="64"/>
      <c r="D927" s="72">
        <v>4300</v>
      </c>
      <c r="E927" s="31" t="s">
        <v>110</v>
      </c>
      <c r="F927" s="47">
        <v>0</v>
      </c>
      <c r="G927" s="109">
        <v>0</v>
      </c>
      <c r="H927" s="146" t="e">
        <f t="shared" si="41"/>
        <v>#DIV/0!</v>
      </c>
      <c r="I927" s="33">
        <v>0</v>
      </c>
    </row>
    <row r="928" spans="1:10" s="35" customFormat="1" ht="12.75" hidden="1">
      <c r="A928" s="36"/>
      <c r="B928" s="81"/>
      <c r="C928" s="64"/>
      <c r="D928" s="72">
        <v>4410</v>
      </c>
      <c r="E928" s="31" t="s">
        <v>113</v>
      </c>
      <c r="F928" s="47">
        <v>0</v>
      </c>
      <c r="G928" s="109">
        <v>0</v>
      </c>
      <c r="H928" s="32" t="e">
        <f t="shared" si="41"/>
        <v>#DIV/0!</v>
      </c>
      <c r="I928" s="33">
        <v>0</v>
      </c>
      <c r="J928" s="34"/>
    </row>
    <row r="929" spans="1:10" s="35" customFormat="1" ht="26.25" thickBot="1">
      <c r="A929" s="74"/>
      <c r="B929" s="75"/>
      <c r="C929" s="69"/>
      <c r="D929" s="70">
        <v>4700</v>
      </c>
      <c r="E929" s="71" t="s">
        <v>133</v>
      </c>
      <c r="F929" s="216">
        <v>3761</v>
      </c>
      <c r="G929" s="109">
        <v>1039.73</v>
      </c>
      <c r="H929" s="704">
        <f t="shared" si="41"/>
        <v>27.6450412124435</v>
      </c>
      <c r="I929" s="33">
        <v>0</v>
      </c>
      <c r="J929" s="34"/>
    </row>
    <row r="930" spans="1:10" s="56" customFormat="1" ht="12.75">
      <c r="A930" s="535">
        <v>855</v>
      </c>
      <c r="B930" s="281"/>
      <c r="C930" s="281"/>
      <c r="D930" s="282"/>
      <c r="E930" s="536" t="s">
        <v>206</v>
      </c>
      <c r="F930" s="468">
        <f>SUM(F931,F953,F981,F990,F1023,F1011,F1019,F1015,)</f>
        <v>39665967.940000005</v>
      </c>
      <c r="G930" s="468">
        <f>SUM(G931,G953,G981,G990,G1023,G1011,G1019,G1015,)</f>
        <v>19415751.600000005</v>
      </c>
      <c r="H930" s="517">
        <f t="shared" si="41"/>
        <v>48.948135160520685</v>
      </c>
      <c r="I930" s="573">
        <f>SUM(I931,I953,I981,I990,I1023,I1011,I1019,I1015,)</f>
        <v>53932.46</v>
      </c>
      <c r="J930" s="55"/>
    </row>
    <row r="931" spans="1:13" s="56" customFormat="1" ht="12.75">
      <c r="A931" s="14"/>
      <c r="B931" s="537">
        <v>85501</v>
      </c>
      <c r="C931" s="1"/>
      <c r="D931" s="4"/>
      <c r="E931" s="538" t="s">
        <v>212</v>
      </c>
      <c r="F931" s="539">
        <f>SUM(F932)</f>
        <v>25867860</v>
      </c>
      <c r="G931" s="539">
        <f>SUM(G932)</f>
        <v>14257761.67</v>
      </c>
      <c r="H931" s="540">
        <f t="shared" si="41"/>
        <v>55.11766984203564</v>
      </c>
      <c r="I931" s="27">
        <f>SUM(I932)</f>
        <v>4417.65</v>
      </c>
      <c r="J931" s="55"/>
      <c r="K931" s="338" t="s">
        <v>57</v>
      </c>
      <c r="M931" s="611">
        <f>SUM(G932)</f>
        <v>14257761.67</v>
      </c>
    </row>
    <row r="932" spans="1:13" s="56" customFormat="1" ht="51">
      <c r="A932" s="28"/>
      <c r="B932" s="80"/>
      <c r="C932" s="30"/>
      <c r="D932" s="29"/>
      <c r="E932" s="359" t="s">
        <v>352</v>
      </c>
      <c r="F932" s="126">
        <f>SUM(F937:F943,F944:F952,)</f>
        <v>25867860</v>
      </c>
      <c r="G932" s="126">
        <f>SUM(G937:G943,G944:G952,)</f>
        <v>14257761.67</v>
      </c>
      <c r="H932" s="337">
        <f t="shared" si="41"/>
        <v>55.11766984203564</v>
      </c>
      <c r="I932" s="180">
        <f>SUM(I937:I952)</f>
        <v>4417.65</v>
      </c>
      <c r="M932" s="56">
        <v>-8747681.2</v>
      </c>
    </row>
    <row r="933" spans="1:13" s="56" customFormat="1" ht="12.75">
      <c r="A933" s="497"/>
      <c r="B933" s="666"/>
      <c r="C933" s="95"/>
      <c r="D933" s="95"/>
      <c r="E933" s="541" t="s">
        <v>142</v>
      </c>
      <c r="F933" s="365"/>
      <c r="G933" s="109"/>
      <c r="H933" s="337" t="s">
        <v>57</v>
      </c>
      <c r="I933" s="109"/>
      <c r="M933" s="611">
        <f>SUM(M931:M932)</f>
        <v>5510080.470000001</v>
      </c>
    </row>
    <row r="934" spans="1:9" s="5" customFormat="1" ht="12.75">
      <c r="A934" s="561" t="s">
        <v>54</v>
      </c>
      <c r="B934" s="562">
        <v>35</v>
      </c>
      <c r="C934" s="55"/>
      <c r="D934" s="55"/>
      <c r="E934" s="78"/>
      <c r="F934" s="55"/>
      <c r="G934" s="77"/>
      <c r="H934" s="79" t="s">
        <v>57</v>
      </c>
      <c r="I934" s="77" t="s">
        <v>57</v>
      </c>
    </row>
    <row r="935" spans="1:13" s="56" customFormat="1" ht="13.5" thickBot="1">
      <c r="A935" s="561"/>
      <c r="B935" s="562"/>
      <c r="C935" s="55"/>
      <c r="D935" s="55"/>
      <c r="E935" s="78"/>
      <c r="F935" s="55"/>
      <c r="G935" s="77"/>
      <c r="H935" s="79"/>
      <c r="I935" s="77"/>
      <c r="K935" s="565">
        <f>SUM(F975:F1004)</f>
        <v>3967853.26</v>
      </c>
      <c r="L935" s="338">
        <f>SUM(G975:G1004)</f>
        <v>266944.95999999996</v>
      </c>
      <c r="M935" s="338">
        <f>SUM(I975:I1004)</f>
        <v>12882.05</v>
      </c>
    </row>
    <row r="936" spans="1:9" s="56" customFormat="1" ht="12.75" customHeight="1" thickBot="1">
      <c r="A936" s="555" t="s">
        <v>25</v>
      </c>
      <c r="B936" s="556" t="s">
        <v>50</v>
      </c>
      <c r="C936" s="715" t="s">
        <v>35</v>
      </c>
      <c r="D936" s="716"/>
      <c r="E936" s="557" t="s">
        <v>24</v>
      </c>
      <c r="F936" s="556" t="s">
        <v>58</v>
      </c>
      <c r="G936" s="353" t="s">
        <v>59</v>
      </c>
      <c r="H936" s="353" t="s">
        <v>60</v>
      </c>
      <c r="I936" s="356" t="s">
        <v>65</v>
      </c>
    </row>
    <row r="937" spans="1:9" s="56" customFormat="1" ht="76.5">
      <c r="A937" s="28"/>
      <c r="B937" s="368"/>
      <c r="C937" s="95"/>
      <c r="D937" s="547">
        <v>2910</v>
      </c>
      <c r="E937" s="541" t="s">
        <v>214</v>
      </c>
      <c r="F937" s="548">
        <v>38877</v>
      </c>
      <c r="G937" s="109">
        <v>3786.2</v>
      </c>
      <c r="H937" s="337">
        <f>G937*100/F937</f>
        <v>9.73892018417059</v>
      </c>
      <c r="I937" s="109">
        <v>690.6</v>
      </c>
    </row>
    <row r="938" spans="1:9" s="56" customFormat="1" ht="12.75">
      <c r="A938" s="28"/>
      <c r="B938" s="28"/>
      <c r="C938" s="29"/>
      <c r="D938" s="542">
        <v>3110</v>
      </c>
      <c r="E938" s="172" t="s">
        <v>188</v>
      </c>
      <c r="F938" s="137">
        <v>25595228</v>
      </c>
      <c r="G938" s="109">
        <v>14170732.7</v>
      </c>
      <c r="H938" s="337">
        <f aca="true" t="shared" si="42" ref="H938:H952">G938*100/F938</f>
        <v>55.36474494386219</v>
      </c>
      <c r="I938" s="109">
        <v>0</v>
      </c>
    </row>
    <row r="939" spans="1:10" s="56" customFormat="1" ht="12.75">
      <c r="A939" s="28"/>
      <c r="B939" s="28"/>
      <c r="C939" s="29"/>
      <c r="D939" s="542">
        <v>4010</v>
      </c>
      <c r="E939" s="172" t="s">
        <v>159</v>
      </c>
      <c r="F939" s="144">
        <v>129792</v>
      </c>
      <c r="G939" s="109">
        <v>40633.9</v>
      </c>
      <c r="H939" s="337">
        <f t="shared" si="42"/>
        <v>31.306937253451675</v>
      </c>
      <c r="I939" s="109">
        <v>1995.8</v>
      </c>
      <c r="J939" s="55"/>
    </row>
    <row r="940" spans="1:10" s="56" customFormat="1" ht="12.75">
      <c r="A940" s="28"/>
      <c r="B940" s="368"/>
      <c r="C940" s="29"/>
      <c r="D940" s="542">
        <v>4040</v>
      </c>
      <c r="E940" s="172" t="s">
        <v>167</v>
      </c>
      <c r="F940" s="145">
        <v>11441</v>
      </c>
      <c r="G940" s="109">
        <v>11440.9</v>
      </c>
      <c r="H940" s="337">
        <f t="shared" si="42"/>
        <v>99.99912595052879</v>
      </c>
      <c r="I940" s="109">
        <v>0</v>
      </c>
      <c r="J940" s="55"/>
    </row>
    <row r="941" spans="1:10" s="56" customFormat="1" ht="12.75">
      <c r="A941" s="28"/>
      <c r="B941" s="28"/>
      <c r="C941" s="29"/>
      <c r="D941" s="542">
        <v>4110</v>
      </c>
      <c r="E941" s="172" t="s">
        <v>160</v>
      </c>
      <c r="F941" s="144">
        <v>23787</v>
      </c>
      <c r="G941" s="109">
        <v>8090.99</v>
      </c>
      <c r="H941" s="337">
        <f t="shared" si="42"/>
        <v>34.01433556144112</v>
      </c>
      <c r="I941" s="109">
        <v>1245.83</v>
      </c>
      <c r="J941" s="55"/>
    </row>
    <row r="942" spans="1:10" s="56" customFormat="1" ht="12.75">
      <c r="A942" s="28"/>
      <c r="B942" s="28"/>
      <c r="C942" s="29"/>
      <c r="D942" s="542">
        <v>4120</v>
      </c>
      <c r="E942" s="172" t="s">
        <v>347</v>
      </c>
      <c r="F942" s="145">
        <v>3129</v>
      </c>
      <c r="G942" s="109">
        <v>1125.98</v>
      </c>
      <c r="H942" s="339">
        <f t="shared" si="42"/>
        <v>35.98529881751358</v>
      </c>
      <c r="I942" s="109">
        <v>176.02</v>
      </c>
      <c r="J942" s="55"/>
    </row>
    <row r="943" spans="1:10" s="56" customFormat="1" ht="12.75">
      <c r="A943" s="28"/>
      <c r="B943" s="28"/>
      <c r="C943" s="95"/>
      <c r="D943" s="542">
        <v>4210</v>
      </c>
      <c r="E943" s="172" t="s">
        <v>107</v>
      </c>
      <c r="F943" s="436">
        <v>6818</v>
      </c>
      <c r="G943" s="109">
        <v>424.2</v>
      </c>
      <c r="H943" s="337">
        <f t="shared" si="42"/>
        <v>6.2217659137577</v>
      </c>
      <c r="I943" s="109">
        <v>0</v>
      </c>
      <c r="J943" s="55"/>
    </row>
    <row r="944" spans="1:10" s="56" customFormat="1" ht="12.75">
      <c r="A944" s="28"/>
      <c r="B944" s="368"/>
      <c r="C944" s="29"/>
      <c r="D944" s="542">
        <v>4260</v>
      </c>
      <c r="E944" s="172" t="s">
        <v>207</v>
      </c>
      <c r="F944" s="436">
        <v>3100</v>
      </c>
      <c r="G944" s="109">
        <v>816.85</v>
      </c>
      <c r="H944" s="337">
        <f t="shared" si="42"/>
        <v>26.35</v>
      </c>
      <c r="I944" s="109">
        <v>0</v>
      </c>
      <c r="J944" s="55"/>
    </row>
    <row r="945" spans="1:10" s="56" customFormat="1" ht="12.75">
      <c r="A945" s="28"/>
      <c r="B945" s="368"/>
      <c r="C945" s="29"/>
      <c r="D945" s="542">
        <v>4270</v>
      </c>
      <c r="E945" s="172" t="s">
        <v>351</v>
      </c>
      <c r="F945" s="436">
        <v>1500</v>
      </c>
      <c r="G945" s="109">
        <v>0</v>
      </c>
      <c r="H945" s="337">
        <f t="shared" si="42"/>
        <v>0</v>
      </c>
      <c r="I945" s="109">
        <v>0</v>
      </c>
      <c r="J945" s="55"/>
    </row>
    <row r="946" spans="1:10" s="56" customFormat="1" ht="12.75">
      <c r="A946" s="28"/>
      <c r="B946" s="368"/>
      <c r="C946" s="29"/>
      <c r="D946" s="542">
        <v>4280</v>
      </c>
      <c r="E946" s="172" t="s">
        <v>109</v>
      </c>
      <c r="F946" s="436">
        <v>600</v>
      </c>
      <c r="G946" s="109">
        <v>0</v>
      </c>
      <c r="H946" s="337">
        <f t="shared" si="42"/>
        <v>0</v>
      </c>
      <c r="I946" s="109">
        <v>0</v>
      </c>
      <c r="J946" s="55"/>
    </row>
    <row r="947" spans="1:10" s="56" customFormat="1" ht="12.75">
      <c r="A947" s="28"/>
      <c r="B947" s="368"/>
      <c r="C947" s="29"/>
      <c r="D947" s="542">
        <v>4300</v>
      </c>
      <c r="E947" s="172" t="s">
        <v>110</v>
      </c>
      <c r="F947" s="436">
        <v>38837</v>
      </c>
      <c r="G947" s="109">
        <v>16523.73</v>
      </c>
      <c r="H947" s="337">
        <f t="shared" si="42"/>
        <v>42.54636042948734</v>
      </c>
      <c r="I947" s="109">
        <v>0</v>
      </c>
      <c r="J947" s="55"/>
    </row>
    <row r="948" spans="1:10" s="56" customFormat="1" ht="12.75">
      <c r="A948" s="28"/>
      <c r="B948" s="28"/>
      <c r="C948" s="29"/>
      <c r="D948" s="542">
        <v>4360</v>
      </c>
      <c r="E948" s="172" t="s">
        <v>148</v>
      </c>
      <c r="F948" s="436">
        <v>1900</v>
      </c>
      <c r="G948" s="109">
        <v>354.24</v>
      </c>
      <c r="H948" s="337">
        <f t="shared" si="42"/>
        <v>18.64421052631579</v>
      </c>
      <c r="I948" s="109">
        <v>0</v>
      </c>
      <c r="J948" s="55"/>
    </row>
    <row r="949" spans="1:9" s="56" customFormat="1" ht="12.75">
      <c r="A949" s="28"/>
      <c r="B949" s="368"/>
      <c r="C949" s="29"/>
      <c r="D949" s="542">
        <v>4410</v>
      </c>
      <c r="E949" s="172" t="s">
        <v>113</v>
      </c>
      <c r="F949" s="436">
        <v>400</v>
      </c>
      <c r="G949" s="109">
        <v>0</v>
      </c>
      <c r="H949" s="337">
        <f t="shared" si="42"/>
        <v>0</v>
      </c>
      <c r="I949" s="109">
        <v>0</v>
      </c>
    </row>
    <row r="950" spans="1:10" s="550" customFormat="1" ht="12.75">
      <c r="A950" s="28"/>
      <c r="B950" s="368"/>
      <c r="C950" s="29"/>
      <c r="D950" s="542">
        <v>4440</v>
      </c>
      <c r="E950" s="172" t="s">
        <v>116</v>
      </c>
      <c r="F950" s="436">
        <v>4651</v>
      </c>
      <c r="G950" s="109">
        <v>3488.25</v>
      </c>
      <c r="H950" s="337">
        <f t="shared" si="42"/>
        <v>75</v>
      </c>
      <c r="I950" s="109">
        <v>0</v>
      </c>
      <c r="J950" s="549"/>
    </row>
    <row r="951" spans="1:10" s="550" customFormat="1" ht="12.75">
      <c r="A951" s="59"/>
      <c r="B951" s="28"/>
      <c r="C951" s="80"/>
      <c r="D951" s="551">
        <v>4580</v>
      </c>
      <c r="E951" s="552" t="s">
        <v>135</v>
      </c>
      <c r="F951" s="553">
        <v>7000</v>
      </c>
      <c r="G951" s="109">
        <v>343.73</v>
      </c>
      <c r="H951" s="337">
        <f>G951*100/F951</f>
        <v>4.910428571428572</v>
      </c>
      <c r="I951" s="109">
        <v>309.4</v>
      </c>
      <c r="J951" s="549"/>
    </row>
    <row r="952" spans="1:10" s="35" customFormat="1" ht="25.5">
      <c r="A952" s="36"/>
      <c r="B952" s="342"/>
      <c r="C952" s="69"/>
      <c r="D952" s="70">
        <v>4700</v>
      </c>
      <c r="E952" s="71" t="s">
        <v>133</v>
      </c>
      <c r="F952" s="216">
        <v>800</v>
      </c>
      <c r="G952" s="109">
        <v>0</v>
      </c>
      <c r="H952" s="146">
        <f t="shared" si="42"/>
        <v>0</v>
      </c>
      <c r="I952" s="33">
        <v>0</v>
      </c>
      <c r="J952" s="34"/>
    </row>
    <row r="953" spans="1:11" s="56" customFormat="1" ht="39" customHeight="1">
      <c r="A953" s="13"/>
      <c r="B953" s="537">
        <v>85502</v>
      </c>
      <c r="C953" s="6"/>
      <c r="D953" s="7"/>
      <c r="E953" s="543" t="s">
        <v>211</v>
      </c>
      <c r="F953" s="544">
        <f>SUM(F955,F976)</f>
        <v>7041567</v>
      </c>
      <c r="G953" s="544">
        <f>SUM(G955,G976)</f>
        <v>4062727.4000000004</v>
      </c>
      <c r="H953" s="481">
        <f>G953*100/F953</f>
        <v>57.696353666733565</v>
      </c>
      <c r="I953" s="545">
        <f>SUM(I955,I976)</f>
        <v>7865.97</v>
      </c>
      <c r="J953" s="55"/>
      <c r="K953" s="338" t="s">
        <v>57</v>
      </c>
    </row>
    <row r="954" spans="1:11" s="56" customFormat="1" ht="12.75">
      <c r="A954" s="13"/>
      <c r="B954" s="9"/>
      <c r="C954" s="8"/>
      <c r="D954" s="9"/>
      <c r="E954" s="546" t="s">
        <v>213</v>
      </c>
      <c r="F954" s="8"/>
      <c r="G954" s="461"/>
      <c r="H954" s="23" t="s">
        <v>57</v>
      </c>
      <c r="I954" s="118"/>
      <c r="J954" s="55"/>
      <c r="K954" s="338" t="s">
        <v>57</v>
      </c>
    </row>
    <row r="955" spans="1:13" s="56" customFormat="1" ht="38.25">
      <c r="A955" s="28"/>
      <c r="B955" s="329"/>
      <c r="C955" s="30"/>
      <c r="D955" s="29"/>
      <c r="E955" s="359" t="s">
        <v>354</v>
      </c>
      <c r="F955" s="126">
        <f>SUM(F960:F975)</f>
        <v>7023893.17</v>
      </c>
      <c r="G955" s="126">
        <f>SUM(G960:G975)</f>
        <v>4045053.5700000003</v>
      </c>
      <c r="H955" s="337">
        <f>G955*100/F955</f>
        <v>57.5899073647215</v>
      </c>
      <c r="I955" s="180">
        <f>SUM(I960:I962,I963:I975)</f>
        <v>7865.97</v>
      </c>
      <c r="M955" s="611">
        <f>SUM(G955)</f>
        <v>4045053.5700000003</v>
      </c>
    </row>
    <row r="956" spans="1:9" s="56" customFormat="1" ht="12.75">
      <c r="A956" s="497"/>
      <c r="B956" s="440"/>
      <c r="C956" s="95"/>
      <c r="D956" s="95"/>
      <c r="E956" s="541" t="s">
        <v>142</v>
      </c>
      <c r="F956" s="365"/>
      <c r="G956" s="109"/>
      <c r="H956" s="337" t="s">
        <v>57</v>
      </c>
      <c r="I956" s="109"/>
    </row>
    <row r="957" spans="1:9" s="5" customFormat="1" ht="12.75">
      <c r="A957" s="561" t="s">
        <v>54</v>
      </c>
      <c r="B957" s="562">
        <v>36</v>
      </c>
      <c r="C957" s="55"/>
      <c r="D957" s="55"/>
      <c r="E957" s="78"/>
      <c r="F957" s="55"/>
      <c r="G957" s="77"/>
      <c r="H957" s="79" t="s">
        <v>57</v>
      </c>
      <c r="I957" s="77" t="s">
        <v>57</v>
      </c>
    </row>
    <row r="958" spans="1:13" s="56" customFormat="1" ht="13.5" thickBot="1">
      <c r="A958" s="561"/>
      <c r="B958" s="562"/>
      <c r="C958" s="55"/>
      <c r="D958" s="55"/>
      <c r="E958" s="78"/>
      <c r="F958" s="55"/>
      <c r="G958" s="77"/>
      <c r="H958" s="79"/>
      <c r="I958" s="77"/>
      <c r="K958" s="565">
        <f>SUM(F1027:F1048)</f>
        <v>1530497</v>
      </c>
      <c r="L958" s="338">
        <f>SUM(G1027:G1048)</f>
        <v>662991.07</v>
      </c>
      <c r="M958" s="338">
        <f>SUM(I1027:I1048)</f>
        <v>35639.61</v>
      </c>
    </row>
    <row r="959" spans="1:9" s="56" customFormat="1" ht="12.75" customHeight="1" thickBot="1">
      <c r="A959" s="555" t="s">
        <v>25</v>
      </c>
      <c r="B959" s="556" t="s">
        <v>50</v>
      </c>
      <c r="C959" s="715" t="s">
        <v>35</v>
      </c>
      <c r="D959" s="716"/>
      <c r="E959" s="557" t="s">
        <v>24</v>
      </c>
      <c r="F959" s="556" t="s">
        <v>58</v>
      </c>
      <c r="G959" s="353" t="s">
        <v>59</v>
      </c>
      <c r="H959" s="353" t="s">
        <v>60</v>
      </c>
      <c r="I959" s="356" t="s">
        <v>65</v>
      </c>
    </row>
    <row r="960" spans="1:9" s="56" customFormat="1" ht="76.5">
      <c r="A960" s="28"/>
      <c r="B960" s="368"/>
      <c r="C960" s="95"/>
      <c r="D960" s="547">
        <v>2910</v>
      </c>
      <c r="E960" s="541" t="s">
        <v>208</v>
      </c>
      <c r="F960" s="548">
        <v>41894</v>
      </c>
      <c r="G960" s="109">
        <v>15527.7</v>
      </c>
      <c r="H960" s="337">
        <f>G960*100/F960</f>
        <v>37.064257411562515</v>
      </c>
      <c r="I960" s="109">
        <v>1103.13</v>
      </c>
    </row>
    <row r="961" spans="1:9" s="56" customFormat="1" ht="12.75">
      <c r="A961" s="28"/>
      <c r="B961" s="368"/>
      <c r="C961" s="29"/>
      <c r="D961" s="542">
        <v>3110</v>
      </c>
      <c r="E961" s="172" t="s">
        <v>188</v>
      </c>
      <c r="F961" s="137">
        <v>6349057</v>
      </c>
      <c r="G961" s="109">
        <v>3729238.6</v>
      </c>
      <c r="H961" s="337">
        <f aca="true" t="shared" si="43" ref="H961:H969">G961*100/F961</f>
        <v>58.73688958848535</v>
      </c>
      <c r="I961" s="109">
        <v>0</v>
      </c>
    </row>
    <row r="962" spans="1:10" s="56" customFormat="1" ht="12.75">
      <c r="A962" s="28"/>
      <c r="B962" s="28"/>
      <c r="C962" s="29"/>
      <c r="D962" s="542">
        <v>4010</v>
      </c>
      <c r="E962" s="172" t="s">
        <v>159</v>
      </c>
      <c r="F962" s="144">
        <v>207395.28</v>
      </c>
      <c r="G962" s="109">
        <v>74010.95</v>
      </c>
      <c r="H962" s="337">
        <f t="shared" si="43"/>
        <v>35.68593750060271</v>
      </c>
      <c r="I962" s="109">
        <v>4118.25</v>
      </c>
      <c r="J962" s="55"/>
    </row>
    <row r="963" spans="1:10" s="56" customFormat="1" ht="12.75">
      <c r="A963" s="28"/>
      <c r="B963" s="368"/>
      <c r="C963" s="29"/>
      <c r="D963" s="542">
        <v>4040</v>
      </c>
      <c r="E963" s="172" t="s">
        <v>167</v>
      </c>
      <c r="F963" s="145">
        <v>10025</v>
      </c>
      <c r="G963" s="109">
        <v>10024.1</v>
      </c>
      <c r="H963" s="337">
        <f t="shared" si="43"/>
        <v>99.99102244389027</v>
      </c>
      <c r="I963" s="109">
        <v>0</v>
      </c>
      <c r="J963" s="55"/>
    </row>
    <row r="964" spans="1:10" s="56" customFormat="1" ht="12.75">
      <c r="A964" s="28"/>
      <c r="B964" s="28"/>
      <c r="C964" s="29"/>
      <c r="D964" s="542">
        <v>4110</v>
      </c>
      <c r="E964" s="172" t="s">
        <v>160</v>
      </c>
      <c r="F964" s="144">
        <v>330636.59</v>
      </c>
      <c r="G964" s="109">
        <v>181924.26</v>
      </c>
      <c r="H964" s="337">
        <f t="shared" si="43"/>
        <v>55.02242204953783</v>
      </c>
      <c r="I964" s="109">
        <v>2212.3</v>
      </c>
      <c r="J964" s="55"/>
    </row>
    <row r="965" spans="1:10" s="56" customFormat="1" ht="12.75">
      <c r="A965" s="28"/>
      <c r="B965" s="28"/>
      <c r="C965" s="29"/>
      <c r="D965" s="542">
        <v>4120</v>
      </c>
      <c r="E965" s="172" t="s">
        <v>347</v>
      </c>
      <c r="F965" s="145">
        <v>3679.3</v>
      </c>
      <c r="G965" s="109">
        <v>725.78</v>
      </c>
      <c r="H965" s="339">
        <f t="shared" si="43"/>
        <v>19.726034843584376</v>
      </c>
      <c r="I965" s="109">
        <v>127.36</v>
      </c>
      <c r="J965" s="55"/>
    </row>
    <row r="966" spans="1:10" s="56" customFormat="1" ht="12.75">
      <c r="A966" s="28"/>
      <c r="B966" s="28"/>
      <c r="C966" s="29"/>
      <c r="D966" s="542">
        <v>4210</v>
      </c>
      <c r="E966" s="172" t="s">
        <v>107</v>
      </c>
      <c r="F966" s="436">
        <v>5955</v>
      </c>
      <c r="G966" s="109">
        <v>564.88</v>
      </c>
      <c r="H966" s="337">
        <f t="shared" si="43"/>
        <v>9.485810243492864</v>
      </c>
      <c r="I966" s="109">
        <v>0</v>
      </c>
      <c r="J966" s="55"/>
    </row>
    <row r="967" spans="1:10" s="56" customFormat="1" ht="12.75">
      <c r="A967" s="28"/>
      <c r="B967" s="28"/>
      <c r="C967" s="29"/>
      <c r="D967" s="542">
        <v>4260</v>
      </c>
      <c r="E967" s="172" t="s">
        <v>207</v>
      </c>
      <c r="F967" s="436">
        <v>1700</v>
      </c>
      <c r="G967" s="109">
        <v>774.29</v>
      </c>
      <c r="H967" s="337">
        <f t="shared" si="43"/>
        <v>45.546470588235294</v>
      </c>
      <c r="I967" s="109">
        <v>0</v>
      </c>
      <c r="J967" s="55"/>
    </row>
    <row r="968" spans="1:10" s="56" customFormat="1" ht="12.75">
      <c r="A968" s="28"/>
      <c r="B968" s="28"/>
      <c r="C968" s="29"/>
      <c r="D968" s="542">
        <v>4270</v>
      </c>
      <c r="E968" s="172" t="s">
        <v>108</v>
      </c>
      <c r="F968" s="436">
        <v>800</v>
      </c>
      <c r="G968" s="109">
        <v>0</v>
      </c>
      <c r="H968" s="337">
        <f t="shared" si="43"/>
        <v>0</v>
      </c>
      <c r="I968" s="109">
        <v>0</v>
      </c>
      <c r="J968" s="55"/>
    </row>
    <row r="969" spans="1:10" s="56" customFormat="1" ht="12.75">
      <c r="A969" s="28"/>
      <c r="B969" s="368"/>
      <c r="C969" s="29"/>
      <c r="D969" s="542">
        <v>4280</v>
      </c>
      <c r="E969" s="172" t="s">
        <v>109</v>
      </c>
      <c r="F969" s="436">
        <v>320</v>
      </c>
      <c r="G969" s="109">
        <v>55</v>
      </c>
      <c r="H969" s="337">
        <f t="shared" si="43"/>
        <v>17.1875</v>
      </c>
      <c r="I969" s="109">
        <v>0</v>
      </c>
      <c r="J969" s="55"/>
    </row>
    <row r="970" spans="1:10" s="56" customFormat="1" ht="12.75">
      <c r="A970" s="28"/>
      <c r="B970" s="368"/>
      <c r="C970" s="29"/>
      <c r="D970" s="542">
        <v>4300</v>
      </c>
      <c r="E970" s="172" t="s">
        <v>110</v>
      </c>
      <c r="F970" s="436">
        <v>54420</v>
      </c>
      <c r="G970" s="109">
        <v>26384.12</v>
      </c>
      <c r="H970" s="337">
        <f aca="true" t="shared" si="44" ref="H970:H975">G970*100/F970</f>
        <v>48.48239617787578</v>
      </c>
      <c r="I970" s="109">
        <v>0</v>
      </c>
      <c r="J970" s="55"/>
    </row>
    <row r="971" spans="1:10" s="56" customFormat="1" ht="12.75">
      <c r="A971" s="28"/>
      <c r="B971" s="368"/>
      <c r="C971" s="29"/>
      <c r="D971" s="542">
        <v>4360</v>
      </c>
      <c r="E971" s="172" t="s">
        <v>148</v>
      </c>
      <c r="F971" s="436">
        <v>1700</v>
      </c>
      <c r="G971" s="109">
        <v>822.42</v>
      </c>
      <c r="H971" s="337">
        <f t="shared" si="44"/>
        <v>48.37764705882353</v>
      </c>
      <c r="I971" s="109">
        <v>0</v>
      </c>
      <c r="J971" s="55"/>
    </row>
    <row r="972" spans="1:9" s="56" customFormat="1" ht="12.75">
      <c r="A972" s="28"/>
      <c r="B972" s="368"/>
      <c r="C972" s="29"/>
      <c r="D972" s="542">
        <v>4410</v>
      </c>
      <c r="E972" s="172" t="s">
        <v>113</v>
      </c>
      <c r="F972" s="436">
        <v>310</v>
      </c>
      <c r="G972" s="109">
        <v>0</v>
      </c>
      <c r="H972" s="337">
        <f t="shared" si="44"/>
        <v>0</v>
      </c>
      <c r="I972" s="109">
        <v>0</v>
      </c>
    </row>
    <row r="973" spans="1:10" s="550" customFormat="1" ht="12.75">
      <c r="A973" s="28"/>
      <c r="B973" s="368"/>
      <c r="C973" s="29"/>
      <c r="D973" s="542">
        <v>4440</v>
      </c>
      <c r="E973" s="172" t="s">
        <v>116</v>
      </c>
      <c r="F973" s="436">
        <v>6201</v>
      </c>
      <c r="G973" s="109">
        <v>4650.75</v>
      </c>
      <c r="H973" s="337">
        <f t="shared" si="44"/>
        <v>75</v>
      </c>
      <c r="I973" s="109">
        <v>0</v>
      </c>
      <c r="J973" s="549"/>
    </row>
    <row r="974" spans="1:10" s="550" customFormat="1" ht="12.75">
      <c r="A974" s="28"/>
      <c r="B974" s="368"/>
      <c r="C974" s="95"/>
      <c r="D974" s="554">
        <v>4580</v>
      </c>
      <c r="E974" s="541" t="s">
        <v>135</v>
      </c>
      <c r="F974" s="553">
        <v>9000</v>
      </c>
      <c r="G974" s="109">
        <v>350.72</v>
      </c>
      <c r="H974" s="337">
        <f>G974*100/F974</f>
        <v>3.896888888888889</v>
      </c>
      <c r="I974" s="109">
        <v>304.93</v>
      </c>
      <c r="J974" s="549"/>
    </row>
    <row r="975" spans="1:9" s="5" customFormat="1" ht="25.5">
      <c r="A975" s="28"/>
      <c r="B975" s="351"/>
      <c r="C975" s="29"/>
      <c r="D975" s="542">
        <v>4700</v>
      </c>
      <c r="E975" s="172" t="s">
        <v>133</v>
      </c>
      <c r="F975" s="436">
        <v>800</v>
      </c>
      <c r="G975" s="109">
        <v>0</v>
      </c>
      <c r="H975" s="337">
        <f t="shared" si="44"/>
        <v>0</v>
      </c>
      <c r="I975" s="109">
        <v>0</v>
      </c>
    </row>
    <row r="976" spans="1:13" s="56" customFormat="1" ht="54.75" customHeight="1">
      <c r="A976" s="28"/>
      <c r="B976" s="329"/>
      <c r="C976" s="30"/>
      <c r="D976" s="29"/>
      <c r="E976" s="359" t="s">
        <v>353</v>
      </c>
      <c r="F976" s="126">
        <f>SUM(F978:F980)</f>
        <v>17673.83</v>
      </c>
      <c r="G976" s="126">
        <f>SUM(G978:G980)</f>
        <v>17673.83</v>
      </c>
      <c r="H976" s="337">
        <f>G976*100/F976</f>
        <v>100</v>
      </c>
      <c r="I976" s="180">
        <f>SUM(I978:I980)</f>
        <v>0</v>
      </c>
      <c r="M976" s="611">
        <f>SUM(G976)</f>
        <v>17673.83</v>
      </c>
    </row>
    <row r="977" spans="1:9" s="56" customFormat="1" ht="12.75">
      <c r="A977" s="28"/>
      <c r="B977" s="204"/>
      <c r="C977" s="95"/>
      <c r="D977" s="95"/>
      <c r="E977" s="541" t="s">
        <v>142</v>
      </c>
      <c r="F977" s="365"/>
      <c r="G977" s="109"/>
      <c r="H977" s="337" t="s">
        <v>57</v>
      </c>
      <c r="I977" s="109"/>
    </row>
    <row r="978" spans="1:10" s="56" customFormat="1" ht="12.75">
      <c r="A978" s="28"/>
      <c r="B978" s="28"/>
      <c r="C978" s="29"/>
      <c r="D978" s="542">
        <v>4019</v>
      </c>
      <c r="E978" s="172" t="s">
        <v>159</v>
      </c>
      <c r="F978" s="144">
        <v>14832.15</v>
      </c>
      <c r="G978" s="109">
        <v>14832.15</v>
      </c>
      <c r="H978" s="337">
        <f>G978*100/F978</f>
        <v>100</v>
      </c>
      <c r="I978" s="109">
        <v>0</v>
      </c>
      <c r="J978" s="55"/>
    </row>
    <row r="979" spans="1:10" s="56" customFormat="1" ht="12.75">
      <c r="A979" s="28"/>
      <c r="B979" s="28"/>
      <c r="C979" s="29"/>
      <c r="D979" s="542">
        <v>4119</v>
      </c>
      <c r="E979" s="172" t="s">
        <v>160</v>
      </c>
      <c r="F979" s="144">
        <v>2571.89</v>
      </c>
      <c r="G979" s="109">
        <v>2571.89</v>
      </c>
      <c r="H979" s="337">
        <f>G979*100/F979</f>
        <v>100</v>
      </c>
      <c r="I979" s="109">
        <v>0</v>
      </c>
      <c r="J979" s="55"/>
    </row>
    <row r="980" spans="1:10" s="56" customFormat="1" ht="12.75">
      <c r="A980" s="28"/>
      <c r="B980" s="497"/>
      <c r="C980" s="29"/>
      <c r="D980" s="542">
        <v>4129</v>
      </c>
      <c r="E980" s="172" t="s">
        <v>347</v>
      </c>
      <c r="F980" s="145">
        <v>269.79</v>
      </c>
      <c r="G980" s="109">
        <v>269.79</v>
      </c>
      <c r="H980" s="339">
        <f>G980*100/F980</f>
        <v>100</v>
      </c>
      <c r="I980" s="109">
        <v>0</v>
      </c>
      <c r="J980" s="55"/>
    </row>
    <row r="981" spans="1:11" s="56" customFormat="1" ht="12.75">
      <c r="A981" s="13"/>
      <c r="B981" s="563">
        <v>85503</v>
      </c>
      <c r="C981" s="8"/>
      <c r="D981" s="9"/>
      <c r="E981" s="546" t="s">
        <v>227</v>
      </c>
      <c r="F981" s="464">
        <f>SUM(F982)</f>
        <v>394.2</v>
      </c>
      <c r="G981" s="464">
        <f>SUM(G982)</f>
        <v>163.68999999999997</v>
      </c>
      <c r="H981" s="336">
        <f>G981*100/F981</f>
        <v>41.52460679857939</v>
      </c>
      <c r="I981" s="58">
        <f>SUM(I982)</f>
        <v>0</v>
      </c>
      <c r="K981" s="338" t="s">
        <v>57</v>
      </c>
    </row>
    <row r="982" spans="1:9" s="56" customFormat="1" ht="12.75">
      <c r="A982" s="108"/>
      <c r="B982" s="121"/>
      <c r="C982" s="30"/>
      <c r="D982" s="29"/>
      <c r="E982" s="172" t="s">
        <v>215</v>
      </c>
      <c r="F982" s="126">
        <f>SUM(F984:F989)</f>
        <v>394.2</v>
      </c>
      <c r="G982" s="126">
        <f>SUM(G984:G989)</f>
        <v>163.68999999999997</v>
      </c>
      <c r="H982" s="337">
        <f>G982*100/F982</f>
        <v>41.52460679857939</v>
      </c>
      <c r="I982" s="109">
        <f>SUM(I984:I989)</f>
        <v>0</v>
      </c>
    </row>
    <row r="983" spans="1:10" s="56" customFormat="1" ht="12.75">
      <c r="A983" s="690"/>
      <c r="B983" s="666"/>
      <c r="C983" s="95"/>
      <c r="D983" s="95"/>
      <c r="E983" s="541" t="s">
        <v>61</v>
      </c>
      <c r="F983" s="365"/>
      <c r="G983" s="109"/>
      <c r="H983" s="337" t="s">
        <v>57</v>
      </c>
      <c r="I983" s="109"/>
      <c r="J983" s="55"/>
    </row>
    <row r="984" spans="1:9" s="5" customFormat="1" ht="12.75">
      <c r="A984" s="561" t="s">
        <v>54</v>
      </c>
      <c r="B984" s="562">
        <v>37</v>
      </c>
      <c r="C984" s="55"/>
      <c r="D984" s="55"/>
      <c r="E984" s="78"/>
      <c r="F984" s="55"/>
      <c r="G984" s="77" t="s">
        <v>57</v>
      </c>
      <c r="H984" s="79" t="s">
        <v>57</v>
      </c>
      <c r="I984" s="77"/>
    </row>
    <row r="985" spans="1:13" s="56" customFormat="1" ht="13.5" thickBot="1">
      <c r="A985" s="561"/>
      <c r="B985" s="562"/>
      <c r="C985" s="55"/>
      <c r="D985" s="55"/>
      <c r="E985" s="78"/>
      <c r="F985" s="55"/>
      <c r="G985" s="77"/>
      <c r="H985" s="79"/>
      <c r="I985" s="77"/>
      <c r="K985" s="565">
        <f>SUM(F1011:F1082)</f>
        <v>54569246.57000001</v>
      </c>
      <c r="L985" s="338">
        <f>SUM(G1011:G1082)</f>
        <v>21508941.110000003</v>
      </c>
      <c r="M985" s="338">
        <f>SUM(I1011:I1082)</f>
        <v>299316.97</v>
      </c>
    </row>
    <row r="986" spans="1:9" s="56" customFormat="1" ht="13.5" thickBot="1">
      <c r="A986" s="555" t="s">
        <v>25</v>
      </c>
      <c r="B986" s="556" t="s">
        <v>50</v>
      </c>
      <c r="C986" s="715" t="s">
        <v>35</v>
      </c>
      <c r="D986" s="716"/>
      <c r="E986" s="557" t="s">
        <v>24</v>
      </c>
      <c r="F986" s="556" t="s">
        <v>58</v>
      </c>
      <c r="G986" s="353" t="s">
        <v>59</v>
      </c>
      <c r="H986" s="353" t="s">
        <v>60</v>
      </c>
      <c r="I986" s="356" t="s">
        <v>65</v>
      </c>
    </row>
    <row r="987" spans="1:10" s="56" customFormat="1" ht="12.75">
      <c r="A987" s="28"/>
      <c r="B987" s="28"/>
      <c r="C987" s="29"/>
      <c r="D987" s="542">
        <v>4010</v>
      </c>
      <c r="E987" s="172" t="s">
        <v>159</v>
      </c>
      <c r="F987" s="144">
        <v>329.41</v>
      </c>
      <c r="G987" s="109">
        <v>136.64</v>
      </c>
      <c r="H987" s="337">
        <f>G987*100/F987</f>
        <v>41.48022221547615</v>
      </c>
      <c r="I987" s="109">
        <v>0</v>
      </c>
      <c r="J987" s="55"/>
    </row>
    <row r="988" spans="1:10" s="56" customFormat="1" ht="12.75">
      <c r="A988" s="28"/>
      <c r="B988" s="28"/>
      <c r="C988" s="29"/>
      <c r="D988" s="542">
        <v>4110</v>
      </c>
      <c r="E988" s="172" t="s">
        <v>160</v>
      </c>
      <c r="F988" s="144">
        <v>56.72</v>
      </c>
      <c r="G988" s="109">
        <v>23.7</v>
      </c>
      <c r="H988" s="337">
        <f>G988*100/F988</f>
        <v>41.78420310296192</v>
      </c>
      <c r="I988" s="109">
        <v>0</v>
      </c>
      <c r="J988" s="55"/>
    </row>
    <row r="989" spans="1:10" s="56" customFormat="1" ht="12.75">
      <c r="A989" s="28"/>
      <c r="B989" s="497"/>
      <c r="C989" s="29"/>
      <c r="D989" s="542">
        <v>4120</v>
      </c>
      <c r="E989" s="172" t="s">
        <v>347</v>
      </c>
      <c r="F989" s="145">
        <v>8.07</v>
      </c>
      <c r="G989" s="109">
        <v>3.35</v>
      </c>
      <c r="H989" s="339">
        <f>G989*100/F989</f>
        <v>41.51177199504337</v>
      </c>
      <c r="I989" s="109">
        <v>0</v>
      </c>
      <c r="J989" s="55"/>
    </row>
    <row r="990" spans="1:9" s="56" customFormat="1" ht="12.75">
      <c r="A990" s="13"/>
      <c r="B990" s="537">
        <v>85504</v>
      </c>
      <c r="C990" s="6"/>
      <c r="D990" s="7"/>
      <c r="E990" s="558" t="s">
        <v>228</v>
      </c>
      <c r="F990" s="559">
        <f>SUM(F991)</f>
        <v>1312099</v>
      </c>
      <c r="G990" s="560">
        <f>SUM(G991)</f>
        <v>78198.15999999999</v>
      </c>
      <c r="H990" s="540">
        <f>G990*100/F990</f>
        <v>5.959775901056246</v>
      </c>
      <c r="I990" s="27">
        <f>SUM(I991)</f>
        <v>4301.56</v>
      </c>
    </row>
    <row r="991" spans="1:13" s="56" customFormat="1" ht="51">
      <c r="A991" s="28"/>
      <c r="B991" s="80"/>
      <c r="C991" s="30"/>
      <c r="D991" s="29"/>
      <c r="E991" s="359" t="s">
        <v>355</v>
      </c>
      <c r="F991" s="126">
        <f>SUM(F993:F1007)</f>
        <v>1312099</v>
      </c>
      <c r="G991" s="126">
        <f>SUM(G993:G1007)</f>
        <v>78198.15999999999</v>
      </c>
      <c r="H991" s="337">
        <f>G991*100/F991</f>
        <v>5.959775901056246</v>
      </c>
      <c r="I991" s="180">
        <f>SUM(I993:I1007)</f>
        <v>4301.56</v>
      </c>
      <c r="M991" s="611">
        <f>SUM(G991)</f>
        <v>78198.15999999999</v>
      </c>
    </row>
    <row r="992" spans="1:13" s="550" customFormat="1" ht="12.75">
      <c r="A992" s="59"/>
      <c r="B992" s="60"/>
      <c r="C992" s="95"/>
      <c r="D992" s="95"/>
      <c r="E992" s="541" t="s">
        <v>61</v>
      </c>
      <c r="F992" s="365" t="s">
        <v>57</v>
      </c>
      <c r="G992" s="109"/>
      <c r="H992" s="337" t="s">
        <v>57</v>
      </c>
      <c r="I992" s="109"/>
      <c r="J992" s="549"/>
      <c r="M992" s="550" t="e">
        <f>-E991</f>
        <v>#VALUE!</v>
      </c>
    </row>
    <row r="993" spans="1:9" s="56" customFormat="1" ht="76.5">
      <c r="A993" s="28"/>
      <c r="B993" s="368"/>
      <c r="C993" s="95"/>
      <c r="D993" s="547">
        <v>2910</v>
      </c>
      <c r="E993" s="541" t="s">
        <v>214</v>
      </c>
      <c r="F993" s="548">
        <v>600</v>
      </c>
      <c r="G993" s="109">
        <v>300</v>
      </c>
      <c r="H993" s="337">
        <f>G993*100/F993</f>
        <v>50</v>
      </c>
      <c r="I993" s="109">
        <v>300</v>
      </c>
    </row>
    <row r="994" spans="1:9" s="56" customFormat="1" ht="12.75" hidden="1">
      <c r="A994" s="28"/>
      <c r="B994" s="368"/>
      <c r="C994" s="29"/>
      <c r="D994" s="542">
        <v>3110</v>
      </c>
      <c r="E994" s="172" t="s">
        <v>188</v>
      </c>
      <c r="F994" s="137">
        <v>0</v>
      </c>
      <c r="G994" s="109">
        <v>0</v>
      </c>
      <c r="H994" s="337" t="e">
        <f>G994*100/F994</f>
        <v>#DIV/0!</v>
      </c>
      <c r="I994" s="109">
        <v>0</v>
      </c>
    </row>
    <row r="995" spans="1:9" s="56" customFormat="1" ht="12.75">
      <c r="A995" s="28"/>
      <c r="B995" s="368"/>
      <c r="C995" s="29"/>
      <c r="D995" s="542">
        <v>4010</v>
      </c>
      <c r="E995" s="172" t="s">
        <v>159</v>
      </c>
      <c r="F995" s="144">
        <v>110327</v>
      </c>
      <c r="G995" s="109">
        <v>47389.27</v>
      </c>
      <c r="H995" s="337">
        <f aca="true" t="shared" si="45" ref="H995:H1002">G995*100/F995</f>
        <v>42.9534656067871</v>
      </c>
      <c r="I995" s="109">
        <v>2338.73</v>
      </c>
    </row>
    <row r="996" spans="1:10" s="56" customFormat="1" ht="12.75">
      <c r="A996" s="59"/>
      <c r="B996" s="28"/>
      <c r="C996" s="29"/>
      <c r="D996" s="542">
        <v>4040</v>
      </c>
      <c r="E996" s="172" t="s">
        <v>167</v>
      </c>
      <c r="F996" s="144">
        <v>8949</v>
      </c>
      <c r="G996" s="109">
        <v>8948.04</v>
      </c>
      <c r="H996" s="337">
        <f t="shared" si="45"/>
        <v>99.98927254441838</v>
      </c>
      <c r="I996" s="109">
        <v>0</v>
      </c>
      <c r="J996" s="55"/>
    </row>
    <row r="997" spans="1:9" s="5" customFormat="1" ht="12.75">
      <c r="A997" s="28"/>
      <c r="B997" s="368"/>
      <c r="C997" s="95"/>
      <c r="D997" s="542">
        <v>4110</v>
      </c>
      <c r="E997" s="172" t="s">
        <v>160</v>
      </c>
      <c r="F997" s="144">
        <v>178851.88</v>
      </c>
      <c r="G997" s="109">
        <v>8696.71</v>
      </c>
      <c r="H997" s="337">
        <f t="shared" si="45"/>
        <v>4.862520874815517</v>
      </c>
      <c r="I997" s="109">
        <v>1437.14</v>
      </c>
    </row>
    <row r="998" spans="1:10" s="56" customFormat="1" ht="12.75">
      <c r="A998" s="28"/>
      <c r="B998" s="28"/>
      <c r="C998" s="29"/>
      <c r="D998" s="542">
        <v>4120</v>
      </c>
      <c r="E998" s="172" t="s">
        <v>347</v>
      </c>
      <c r="F998" s="145">
        <v>25291.17</v>
      </c>
      <c r="G998" s="109">
        <v>1234.52</v>
      </c>
      <c r="H998" s="339">
        <f t="shared" si="45"/>
        <v>4.881229298605008</v>
      </c>
      <c r="I998" s="109">
        <v>203.06</v>
      </c>
      <c r="J998" s="55"/>
    </row>
    <row r="999" spans="1:10" s="56" customFormat="1" ht="25.5">
      <c r="A999" s="59"/>
      <c r="B999" s="28"/>
      <c r="C999" s="95"/>
      <c r="D999" s="554">
        <v>4170</v>
      </c>
      <c r="E999" s="172" t="s">
        <v>210</v>
      </c>
      <c r="F999" s="167">
        <v>916169.95</v>
      </c>
      <c r="G999" s="109">
        <v>0</v>
      </c>
      <c r="H999" s="339">
        <f>G999*100/F999</f>
        <v>0</v>
      </c>
      <c r="I999" s="109">
        <v>0</v>
      </c>
      <c r="J999" s="55"/>
    </row>
    <row r="1000" spans="1:9" s="5" customFormat="1" ht="12.75">
      <c r="A1000" s="59"/>
      <c r="B1000" s="28"/>
      <c r="C1000" s="29"/>
      <c r="D1000" s="542">
        <v>4210</v>
      </c>
      <c r="E1000" s="172" t="s">
        <v>107</v>
      </c>
      <c r="F1000" s="436">
        <v>15807</v>
      </c>
      <c r="G1000" s="109">
        <v>3195.14</v>
      </c>
      <c r="H1000" s="339">
        <f t="shared" si="45"/>
        <v>20.213449737458088</v>
      </c>
      <c r="I1000" s="109">
        <v>0</v>
      </c>
    </row>
    <row r="1001" spans="1:10" s="56" customFormat="1" ht="12.75">
      <c r="A1001" s="28"/>
      <c r="B1001" s="28"/>
      <c r="C1001" s="29"/>
      <c r="D1001" s="542">
        <v>4260</v>
      </c>
      <c r="E1001" s="172" t="s">
        <v>207</v>
      </c>
      <c r="F1001" s="436">
        <v>1200</v>
      </c>
      <c r="G1001" s="109">
        <v>754.67</v>
      </c>
      <c r="H1001" s="337">
        <f t="shared" si="45"/>
        <v>62.88916666666667</v>
      </c>
      <c r="I1001" s="109">
        <v>0</v>
      </c>
      <c r="J1001" s="55"/>
    </row>
    <row r="1002" spans="1:9" s="56" customFormat="1" ht="12.75">
      <c r="A1002" s="59"/>
      <c r="B1002" s="28"/>
      <c r="C1002" s="29"/>
      <c r="D1002" s="542">
        <v>4300</v>
      </c>
      <c r="E1002" s="172" t="s">
        <v>110</v>
      </c>
      <c r="F1002" s="436">
        <v>16749</v>
      </c>
      <c r="G1002" s="109">
        <v>3991.38</v>
      </c>
      <c r="H1002" s="339">
        <f t="shared" si="45"/>
        <v>23.83055704818198</v>
      </c>
      <c r="I1002" s="109">
        <v>0</v>
      </c>
    </row>
    <row r="1003" spans="1:10" s="56" customFormat="1" ht="12.75">
      <c r="A1003" s="28"/>
      <c r="B1003" s="368"/>
      <c r="C1003" s="29"/>
      <c r="D1003" s="542">
        <v>4360</v>
      </c>
      <c r="E1003" s="172" t="s">
        <v>148</v>
      </c>
      <c r="F1003" s="436">
        <v>1200</v>
      </c>
      <c r="G1003" s="109">
        <v>200.18</v>
      </c>
      <c r="H1003" s="337">
        <f>G1003*100/F1003</f>
        <v>16.68166666666667</v>
      </c>
      <c r="I1003" s="109">
        <v>0</v>
      </c>
      <c r="J1003" s="55"/>
    </row>
    <row r="1004" spans="1:9" s="56" customFormat="1" ht="12.75">
      <c r="A1004" s="28"/>
      <c r="B1004" s="368"/>
      <c r="C1004" s="29"/>
      <c r="D1004" s="542">
        <v>4410</v>
      </c>
      <c r="E1004" s="172" t="s">
        <v>113</v>
      </c>
      <c r="F1004" s="436">
        <v>31180</v>
      </c>
      <c r="G1004" s="109">
        <v>0</v>
      </c>
      <c r="H1004" s="337">
        <f>G1004*100/F1004</f>
        <v>0</v>
      </c>
      <c r="I1004" s="109">
        <v>0</v>
      </c>
    </row>
    <row r="1005" spans="1:9" s="56" customFormat="1" ht="12.75">
      <c r="A1005" s="28"/>
      <c r="B1005" s="368"/>
      <c r="C1005" s="29"/>
      <c r="D1005" s="542">
        <v>4440</v>
      </c>
      <c r="E1005" s="172" t="s">
        <v>116</v>
      </c>
      <c r="F1005" s="436">
        <v>4651</v>
      </c>
      <c r="G1005" s="109">
        <v>3488.25</v>
      </c>
      <c r="H1005" s="337">
        <f>G1005*100/F1005</f>
        <v>75</v>
      </c>
      <c r="I1005" s="109">
        <v>0</v>
      </c>
    </row>
    <row r="1006" spans="1:10" s="550" customFormat="1" ht="12.75">
      <c r="A1006" s="28"/>
      <c r="B1006" s="368"/>
      <c r="C1006" s="95"/>
      <c r="D1006" s="554">
        <v>4580</v>
      </c>
      <c r="E1006" s="541" t="s">
        <v>135</v>
      </c>
      <c r="F1006" s="553">
        <v>23</v>
      </c>
      <c r="G1006" s="109">
        <v>0</v>
      </c>
      <c r="H1006" s="337">
        <f>G1006*100/F1006</f>
        <v>0</v>
      </c>
      <c r="I1006" s="109">
        <v>22.63</v>
      </c>
      <c r="J1006" s="549"/>
    </row>
    <row r="1007" spans="1:9" s="56" customFormat="1" ht="25.5">
      <c r="A1007" s="497"/>
      <c r="B1007" s="351"/>
      <c r="C1007" s="29"/>
      <c r="D1007" s="542">
        <v>4700</v>
      </c>
      <c r="E1007" s="172" t="s">
        <v>133</v>
      </c>
      <c r="F1007" s="173">
        <v>1100</v>
      </c>
      <c r="G1007" s="109">
        <v>0</v>
      </c>
      <c r="H1007" s="339">
        <f>G1007*100/F1007</f>
        <v>0</v>
      </c>
      <c r="I1007" s="109">
        <v>0</v>
      </c>
    </row>
    <row r="1008" spans="1:10" s="35" customFormat="1" ht="12.75">
      <c r="A1008" s="15" t="s">
        <v>54</v>
      </c>
      <c r="B1008" s="16">
        <v>38</v>
      </c>
      <c r="C1008" s="55"/>
      <c r="D1008" s="55"/>
      <c r="E1008" s="78"/>
      <c r="F1008" s="55"/>
      <c r="G1008" s="419"/>
      <c r="H1008" s="79" t="s">
        <v>57</v>
      </c>
      <c r="I1008" s="77"/>
      <c r="J1008" s="34"/>
    </row>
    <row r="1009" spans="1:9" s="5" customFormat="1" ht="13.5" thickBot="1">
      <c r="A1009" s="15"/>
      <c r="B1009" s="16"/>
      <c r="C1009" s="55"/>
      <c r="D1009" s="55"/>
      <c r="E1009" s="78"/>
      <c r="F1009" s="55"/>
      <c r="G1009" s="419"/>
      <c r="H1009" s="79"/>
      <c r="I1009" s="77"/>
    </row>
    <row r="1010" spans="1:10" s="35" customFormat="1" ht="13.5" thickBot="1">
      <c r="A1010" s="19" t="s">
        <v>25</v>
      </c>
      <c r="B1010" s="20" t="s">
        <v>50</v>
      </c>
      <c r="C1010" s="713" t="s">
        <v>35</v>
      </c>
      <c r="D1010" s="714"/>
      <c r="E1010" s="21" t="s">
        <v>24</v>
      </c>
      <c r="F1010" s="20" t="s">
        <v>58</v>
      </c>
      <c r="G1010" s="353" t="s">
        <v>59</v>
      </c>
      <c r="H1010" s="22" t="s">
        <v>60</v>
      </c>
      <c r="I1010" s="190" t="s">
        <v>65</v>
      </c>
      <c r="J1010" s="34"/>
    </row>
    <row r="1011" spans="1:9" s="5" customFormat="1" ht="12.75">
      <c r="A1011" s="13"/>
      <c r="B1011" s="537">
        <v>85508</v>
      </c>
      <c r="C1011" s="6"/>
      <c r="D1011" s="7"/>
      <c r="E1011" s="543" t="s">
        <v>127</v>
      </c>
      <c r="F1011" s="566">
        <f>SUM(F1012)</f>
        <v>149640</v>
      </c>
      <c r="G1011" s="566">
        <f>SUM(G1012)</f>
        <v>55610.87</v>
      </c>
      <c r="H1011" s="336">
        <f>G1011*100/F1011</f>
        <v>37.163104784816895</v>
      </c>
      <c r="I1011" s="58">
        <f>SUM(I1012)</f>
        <v>0</v>
      </c>
    </row>
    <row r="1012" spans="1:9" s="56" customFormat="1" ht="12.75">
      <c r="A1012" s="28"/>
      <c r="B1012" s="80"/>
      <c r="C1012" s="30"/>
      <c r="D1012" s="29"/>
      <c r="E1012" s="172" t="s">
        <v>55</v>
      </c>
      <c r="F1012" s="126">
        <f>SUM(F1014)</f>
        <v>149640</v>
      </c>
      <c r="G1012" s="126">
        <f>SUM(G1014)</f>
        <v>55610.87</v>
      </c>
      <c r="H1012" s="337">
        <f>G1012*100/F1012</f>
        <v>37.163104784816895</v>
      </c>
      <c r="I1012" s="180">
        <f>SUM(I1014)</f>
        <v>0</v>
      </c>
    </row>
    <row r="1013" spans="1:10" s="56" customFormat="1" ht="12.75">
      <c r="A1013" s="28"/>
      <c r="B1013" s="204"/>
      <c r="C1013" s="95"/>
      <c r="D1013" s="95"/>
      <c r="E1013" s="541" t="s">
        <v>61</v>
      </c>
      <c r="F1013" s="365"/>
      <c r="G1013" s="109"/>
      <c r="H1013" s="337" t="s">
        <v>57</v>
      </c>
      <c r="I1013" s="109"/>
      <c r="J1013" s="55"/>
    </row>
    <row r="1014" spans="1:9" s="56" customFormat="1" ht="25.5">
      <c r="A1014" s="28"/>
      <c r="B1014" s="351"/>
      <c r="C1014" s="29"/>
      <c r="D1014" s="542">
        <v>4330</v>
      </c>
      <c r="E1014" s="172" t="s">
        <v>186</v>
      </c>
      <c r="F1014" s="137">
        <v>149640</v>
      </c>
      <c r="G1014" s="109">
        <v>55610.87</v>
      </c>
      <c r="H1014" s="337">
        <f>G1014*100/F1014</f>
        <v>37.163104784816895</v>
      </c>
      <c r="I1014" s="109">
        <v>0</v>
      </c>
    </row>
    <row r="1015" spans="1:9" s="5" customFormat="1" ht="12.75">
      <c r="A1015" s="13"/>
      <c r="B1015" s="567">
        <v>85510</v>
      </c>
      <c r="C1015" s="2"/>
      <c r="D1015" s="3"/>
      <c r="E1015" s="564" t="s">
        <v>217</v>
      </c>
      <c r="F1015" s="435">
        <f>SUM(F1016)</f>
        <v>14820</v>
      </c>
      <c r="G1015" s="435">
        <f>SUM(G1016)</f>
        <v>0</v>
      </c>
      <c r="H1015" s="336">
        <f>G1015*100/F1015</f>
        <v>0</v>
      </c>
      <c r="I1015" s="27">
        <f>SUM(I1016)</f>
        <v>0</v>
      </c>
    </row>
    <row r="1016" spans="1:9" s="56" customFormat="1" ht="12.75">
      <c r="A1016" s="28"/>
      <c r="B1016" s="80"/>
      <c r="C1016" s="30"/>
      <c r="D1016" s="29"/>
      <c r="E1016" s="172" t="s">
        <v>126</v>
      </c>
      <c r="F1016" s="142">
        <f>SUM(F1018)</f>
        <v>14820</v>
      </c>
      <c r="G1016" s="142">
        <f>SUM(G1018)</f>
        <v>0</v>
      </c>
      <c r="H1016" s="337">
        <f>G1016*100/F1016</f>
        <v>0</v>
      </c>
      <c r="I1016" s="109">
        <f>SUM(I1018)</f>
        <v>0</v>
      </c>
    </row>
    <row r="1017" spans="1:10" s="56" customFormat="1" ht="12.75">
      <c r="A1017" s="59"/>
      <c r="B1017" s="60"/>
      <c r="C1017" s="367"/>
      <c r="D1017" s="367"/>
      <c r="E1017" s="568" t="s">
        <v>61</v>
      </c>
      <c r="F1017" s="360"/>
      <c r="G1017" s="180"/>
      <c r="H1017" s="337" t="s">
        <v>57</v>
      </c>
      <c r="I1017" s="180"/>
      <c r="J1017" s="55"/>
    </row>
    <row r="1018" spans="1:10" s="56" customFormat="1" ht="25.5">
      <c r="A1018" s="59"/>
      <c r="B1018" s="497"/>
      <c r="C1018" s="29"/>
      <c r="D1018" s="542">
        <v>4330</v>
      </c>
      <c r="E1018" s="172" t="s">
        <v>125</v>
      </c>
      <c r="F1018" s="436">
        <v>14820</v>
      </c>
      <c r="G1018" s="109">
        <v>0</v>
      </c>
      <c r="H1018" s="339">
        <f>G1018*100/F1018</f>
        <v>0</v>
      </c>
      <c r="I1018" s="109">
        <v>0</v>
      </c>
      <c r="J1018" s="55"/>
    </row>
    <row r="1019" spans="1:9" s="5" customFormat="1" ht="90.75" customHeight="1">
      <c r="A1019" s="13"/>
      <c r="B1019" s="563">
        <v>85513</v>
      </c>
      <c r="C1019" s="2"/>
      <c r="D1019" s="3"/>
      <c r="E1019" s="564" t="s">
        <v>246</v>
      </c>
      <c r="F1019" s="435">
        <f>SUM(F1020)</f>
        <v>38258</v>
      </c>
      <c r="G1019" s="435">
        <f>SUM(G1020)</f>
        <v>36093.6</v>
      </c>
      <c r="H1019" s="336">
        <f>G1019*100/F1019</f>
        <v>94.3426211511318</v>
      </c>
      <c r="I1019" s="58">
        <f>SUM(I1020)</f>
        <v>0</v>
      </c>
    </row>
    <row r="1020" spans="1:9" s="56" customFormat="1" ht="12.75">
      <c r="A1020" s="28"/>
      <c r="B1020" s="80"/>
      <c r="C1020" s="30"/>
      <c r="D1020" s="29"/>
      <c r="E1020" s="172" t="s">
        <v>126</v>
      </c>
      <c r="F1020" s="142">
        <f>SUM(F1022)</f>
        <v>38258</v>
      </c>
      <c r="G1020" s="142">
        <f>SUM(G1022)</f>
        <v>36093.6</v>
      </c>
      <c r="H1020" s="337">
        <f>G1020*100/F1020</f>
        <v>94.3426211511318</v>
      </c>
      <c r="I1020" s="109">
        <f>SUM(I1022)</f>
        <v>0</v>
      </c>
    </row>
    <row r="1021" spans="1:10" s="56" customFormat="1" ht="12.75">
      <c r="A1021" s="59"/>
      <c r="B1021" s="60"/>
      <c r="C1021" s="367"/>
      <c r="D1021" s="367"/>
      <c r="E1021" s="568" t="s">
        <v>61</v>
      </c>
      <c r="F1021" s="360"/>
      <c r="G1021" s="180"/>
      <c r="H1021" s="337" t="s">
        <v>57</v>
      </c>
      <c r="I1021" s="180"/>
      <c r="J1021" s="55"/>
    </row>
    <row r="1022" spans="1:10" s="56" customFormat="1" ht="12.75">
      <c r="A1022" s="28"/>
      <c r="B1022" s="351"/>
      <c r="C1022" s="29"/>
      <c r="D1022" s="542">
        <v>4130</v>
      </c>
      <c r="E1022" s="172" t="s">
        <v>247</v>
      </c>
      <c r="F1022" s="436">
        <v>38258</v>
      </c>
      <c r="G1022" s="109">
        <v>36093.6</v>
      </c>
      <c r="H1022" s="339">
        <f>G1022*100/F1022</f>
        <v>94.3426211511318</v>
      </c>
      <c r="I1022" s="109">
        <v>0</v>
      </c>
      <c r="J1022" s="55"/>
    </row>
    <row r="1023" spans="1:11" s="56" customFormat="1" ht="12.75">
      <c r="A1023" s="13"/>
      <c r="B1023" s="563">
        <v>85516</v>
      </c>
      <c r="C1023" s="2"/>
      <c r="D1023" s="3"/>
      <c r="E1023" s="564" t="s">
        <v>356</v>
      </c>
      <c r="F1023" s="437">
        <f>SUM(F1024,F1049,F1061)</f>
        <v>5241329.74</v>
      </c>
      <c r="G1023" s="437">
        <f>SUM(G1024,G1049,G1061)</f>
        <v>925196.21</v>
      </c>
      <c r="H1023" s="336">
        <f>G1023*100/F1023</f>
        <v>17.65193673924434</v>
      </c>
      <c r="I1023" s="58">
        <f>SUM(I1024,I1049,I1061)</f>
        <v>37347.28</v>
      </c>
      <c r="K1023" s="338" t="s">
        <v>57</v>
      </c>
    </row>
    <row r="1024" spans="1:9" s="56" customFormat="1" ht="38.25">
      <c r="A1024" s="108"/>
      <c r="B1024" s="121"/>
      <c r="C1024" s="30"/>
      <c r="D1024" s="29"/>
      <c r="E1024" s="172" t="s">
        <v>209</v>
      </c>
      <c r="F1024" s="126">
        <f>SUM(F1026:F1048)</f>
        <v>1534552</v>
      </c>
      <c r="G1024" s="126">
        <f>SUM(G1026:G1048)</f>
        <v>664351.07</v>
      </c>
      <c r="H1024" s="337">
        <f>G1024*100/F1024</f>
        <v>43.29283530307216</v>
      </c>
      <c r="I1024" s="577">
        <f>SUM(I1026:I1048)</f>
        <v>35639.61</v>
      </c>
    </row>
    <row r="1025" spans="1:10" s="56" customFormat="1" ht="12.75">
      <c r="A1025" s="108"/>
      <c r="B1025" s="60"/>
      <c r="C1025" s="95"/>
      <c r="D1025" s="95"/>
      <c r="E1025" s="541" t="s">
        <v>61</v>
      </c>
      <c r="F1025" s="365"/>
      <c r="G1025" s="109"/>
      <c r="H1025" s="337" t="s">
        <v>57</v>
      </c>
      <c r="I1025" s="109"/>
      <c r="J1025" s="55"/>
    </row>
    <row r="1026" spans="1:9" s="129" customFormat="1" ht="12.75">
      <c r="A1026" s="36"/>
      <c r="B1026" s="81"/>
      <c r="C1026" s="64"/>
      <c r="D1026" s="72">
        <v>3020</v>
      </c>
      <c r="E1026" s="31" t="s">
        <v>187</v>
      </c>
      <c r="F1026" s="104">
        <v>4055</v>
      </c>
      <c r="G1026" s="109">
        <v>1360</v>
      </c>
      <c r="H1026" s="32">
        <f>G1026*100/F1026</f>
        <v>33.53884093711467</v>
      </c>
      <c r="I1026" s="33">
        <v>0</v>
      </c>
    </row>
    <row r="1027" spans="1:10" s="56" customFormat="1" ht="12.75">
      <c r="A1027" s="28"/>
      <c r="B1027" s="368"/>
      <c r="C1027" s="29"/>
      <c r="D1027" s="542">
        <v>4010</v>
      </c>
      <c r="E1027" s="172" t="s">
        <v>159</v>
      </c>
      <c r="F1027" s="137">
        <v>912256</v>
      </c>
      <c r="G1027" s="180">
        <v>367719.39</v>
      </c>
      <c r="H1027" s="337">
        <f aca="true" t="shared" si="46" ref="H1027:H1045">G1027*100/F1027</f>
        <v>40.30879380349376</v>
      </c>
      <c r="I1027" s="180">
        <v>18520.82</v>
      </c>
      <c r="J1027" s="55"/>
    </row>
    <row r="1028" spans="1:10" s="56" customFormat="1" ht="12.75">
      <c r="A1028" s="108"/>
      <c r="B1028" s="28"/>
      <c r="C1028" s="29"/>
      <c r="D1028" s="542">
        <v>4040</v>
      </c>
      <c r="E1028" s="172" t="s">
        <v>167</v>
      </c>
      <c r="F1028" s="145">
        <v>66395</v>
      </c>
      <c r="G1028" s="109">
        <v>56631.71</v>
      </c>
      <c r="H1028" s="337">
        <f t="shared" si="46"/>
        <v>85.2951427065291</v>
      </c>
      <c r="I1028" s="109">
        <v>0</v>
      </c>
      <c r="J1028" s="55"/>
    </row>
    <row r="1029" spans="1:10" s="56" customFormat="1" ht="12.75">
      <c r="A1029" s="28"/>
      <c r="B1029" s="368"/>
      <c r="C1029" s="29"/>
      <c r="D1029" s="542">
        <v>4110</v>
      </c>
      <c r="E1029" s="172" t="s">
        <v>160</v>
      </c>
      <c r="F1029" s="140">
        <v>139190</v>
      </c>
      <c r="G1029" s="109">
        <v>69251.49</v>
      </c>
      <c r="H1029" s="337">
        <f t="shared" si="46"/>
        <v>49.7532078453912</v>
      </c>
      <c r="I1029" s="109">
        <v>11297.35</v>
      </c>
      <c r="J1029" s="55"/>
    </row>
    <row r="1030" spans="1:10" s="56" customFormat="1" ht="12.75">
      <c r="A1030" s="108"/>
      <c r="B1030" s="28"/>
      <c r="C1030" s="29"/>
      <c r="D1030" s="542">
        <v>4120</v>
      </c>
      <c r="E1030" s="172" t="s">
        <v>347</v>
      </c>
      <c r="F1030" s="144">
        <v>16986</v>
      </c>
      <c r="G1030" s="109">
        <v>7817.05</v>
      </c>
      <c r="H1030" s="337">
        <f>G1030*100/F1030</f>
        <v>46.02054633227364</v>
      </c>
      <c r="I1030" s="109">
        <v>1261.63</v>
      </c>
      <c r="J1030" s="55"/>
    </row>
    <row r="1031" spans="1:10" s="56" customFormat="1" ht="25.5">
      <c r="A1031" s="59"/>
      <c r="B1031" s="28"/>
      <c r="C1031" s="95"/>
      <c r="D1031" s="554">
        <v>4170</v>
      </c>
      <c r="E1031" s="172" t="s">
        <v>210</v>
      </c>
      <c r="F1031" s="167">
        <v>993</v>
      </c>
      <c r="G1031" s="109">
        <v>0</v>
      </c>
      <c r="H1031" s="339">
        <f>G1031*100/F1031</f>
        <v>0</v>
      </c>
      <c r="I1031" s="109">
        <v>0</v>
      </c>
      <c r="J1031" s="55"/>
    </row>
    <row r="1032" spans="1:10" s="56" customFormat="1" ht="12.75">
      <c r="A1032" s="497"/>
      <c r="B1032" s="351"/>
      <c r="C1032" s="29"/>
      <c r="D1032" s="542">
        <v>4210</v>
      </c>
      <c r="E1032" s="172" t="s">
        <v>107</v>
      </c>
      <c r="F1032" s="436">
        <v>61400</v>
      </c>
      <c r="G1032" s="109">
        <v>19642.47</v>
      </c>
      <c r="H1032" s="337">
        <f>G1032*100/F1032</f>
        <v>31.99099348534202</v>
      </c>
      <c r="I1032" s="109">
        <v>390</v>
      </c>
      <c r="J1032" s="55"/>
    </row>
    <row r="1033" spans="1:10" s="56" customFormat="1" ht="12.75" hidden="1">
      <c r="A1033" s="28"/>
      <c r="B1033" s="368"/>
      <c r="C1033" s="29"/>
      <c r="D1033" s="542">
        <v>4220</v>
      </c>
      <c r="E1033" s="172" t="s">
        <v>124</v>
      </c>
      <c r="F1033" s="436">
        <v>0</v>
      </c>
      <c r="G1033" s="109">
        <v>0</v>
      </c>
      <c r="H1033" s="337" t="e">
        <f t="shared" si="46"/>
        <v>#DIV/0!</v>
      </c>
      <c r="I1033" s="109">
        <v>0</v>
      </c>
      <c r="J1033" s="55"/>
    </row>
    <row r="1034" spans="1:9" s="35" customFormat="1" ht="12.75">
      <c r="A1034" s="15" t="s">
        <v>54</v>
      </c>
      <c r="B1034" s="16">
        <v>39</v>
      </c>
      <c r="C1034" s="55"/>
      <c r="D1034" s="55"/>
      <c r="E1034" s="78"/>
      <c r="F1034" s="55"/>
      <c r="G1034" s="419"/>
      <c r="H1034" s="79" t="s">
        <v>57</v>
      </c>
      <c r="I1034" s="77"/>
    </row>
    <row r="1035" spans="1:9" s="35" customFormat="1" ht="13.5" thickBot="1">
      <c r="A1035" s="15"/>
      <c r="B1035" s="16"/>
      <c r="C1035" s="55"/>
      <c r="D1035" s="55"/>
      <c r="E1035" s="78"/>
      <c r="F1035" s="55"/>
      <c r="G1035" s="419"/>
      <c r="H1035" s="79"/>
      <c r="I1035" s="77"/>
    </row>
    <row r="1036" spans="1:9" s="35" customFormat="1" ht="13.5" thickBot="1">
      <c r="A1036" s="19" t="s">
        <v>25</v>
      </c>
      <c r="B1036" s="20" t="s">
        <v>50</v>
      </c>
      <c r="C1036" s="709" t="s">
        <v>35</v>
      </c>
      <c r="D1036" s="710"/>
      <c r="E1036" s="21" t="s">
        <v>24</v>
      </c>
      <c r="F1036" s="20" t="s">
        <v>58</v>
      </c>
      <c r="G1036" s="353" t="s">
        <v>59</v>
      </c>
      <c r="H1036" s="22" t="s">
        <v>60</v>
      </c>
      <c r="I1036" s="190" t="s">
        <v>65</v>
      </c>
    </row>
    <row r="1037" spans="1:10" s="56" customFormat="1" ht="12.75">
      <c r="A1037" s="28"/>
      <c r="B1037" s="368"/>
      <c r="C1037" s="29"/>
      <c r="D1037" s="542">
        <v>4240</v>
      </c>
      <c r="E1037" s="172" t="s">
        <v>122</v>
      </c>
      <c r="F1037" s="436">
        <v>3500</v>
      </c>
      <c r="G1037" s="109">
        <v>146.28</v>
      </c>
      <c r="H1037" s="337">
        <f>G1037*100/F1037</f>
        <v>4.179428571428572</v>
      </c>
      <c r="I1037" s="109">
        <v>0</v>
      </c>
      <c r="J1037" s="55"/>
    </row>
    <row r="1038" spans="1:10" s="56" customFormat="1" ht="12.75">
      <c r="A1038" s="59"/>
      <c r="B1038" s="28"/>
      <c r="C1038" s="29"/>
      <c r="D1038" s="542">
        <v>4260</v>
      </c>
      <c r="E1038" s="172" t="s">
        <v>207</v>
      </c>
      <c r="F1038" s="436">
        <v>45000</v>
      </c>
      <c r="G1038" s="109">
        <v>24073.86</v>
      </c>
      <c r="H1038" s="337">
        <f t="shared" si="46"/>
        <v>53.49746666666667</v>
      </c>
      <c r="I1038" s="109">
        <v>3513.79</v>
      </c>
      <c r="J1038" s="55"/>
    </row>
    <row r="1039" spans="1:10" s="56" customFormat="1" ht="12.75">
      <c r="A1039" s="59"/>
      <c r="B1039" s="28"/>
      <c r="C1039" s="29"/>
      <c r="D1039" s="542">
        <v>4270</v>
      </c>
      <c r="E1039" s="172" t="s">
        <v>108</v>
      </c>
      <c r="F1039" s="436">
        <v>11600</v>
      </c>
      <c r="G1039" s="109">
        <v>883.88</v>
      </c>
      <c r="H1039" s="337">
        <f t="shared" si="46"/>
        <v>7.619655172413793</v>
      </c>
      <c r="I1039" s="109">
        <v>8.47</v>
      </c>
      <c r="J1039" s="55"/>
    </row>
    <row r="1040" spans="1:10" s="56" customFormat="1" ht="12.75">
      <c r="A1040" s="59"/>
      <c r="B1040" s="28"/>
      <c r="C1040" s="29"/>
      <c r="D1040" s="542">
        <v>4280</v>
      </c>
      <c r="E1040" s="172" t="s">
        <v>109</v>
      </c>
      <c r="F1040" s="436">
        <v>1800</v>
      </c>
      <c r="G1040" s="109">
        <v>345</v>
      </c>
      <c r="H1040" s="337">
        <f t="shared" si="46"/>
        <v>19.166666666666668</v>
      </c>
      <c r="I1040" s="109">
        <v>0</v>
      </c>
      <c r="J1040" s="55"/>
    </row>
    <row r="1041" spans="1:10" s="56" customFormat="1" ht="12.75">
      <c r="A1041" s="59"/>
      <c r="B1041" s="28"/>
      <c r="C1041" s="29"/>
      <c r="D1041" s="542">
        <v>4300</v>
      </c>
      <c r="E1041" s="172" t="s">
        <v>110</v>
      </c>
      <c r="F1041" s="436">
        <v>210474</v>
      </c>
      <c r="G1041" s="109">
        <v>86642.77</v>
      </c>
      <c r="H1041" s="337">
        <f t="shared" si="46"/>
        <v>41.165545388028924</v>
      </c>
      <c r="I1041" s="109">
        <v>598.36</v>
      </c>
      <c r="J1041" s="55"/>
    </row>
    <row r="1042" spans="1:10" s="56" customFormat="1" ht="12.75">
      <c r="A1042" s="59"/>
      <c r="B1042" s="28"/>
      <c r="C1042" s="29"/>
      <c r="D1042" s="542">
        <v>4360</v>
      </c>
      <c r="E1042" s="172" t="s">
        <v>148</v>
      </c>
      <c r="F1042" s="436">
        <v>1750</v>
      </c>
      <c r="G1042" s="109">
        <v>778.84</v>
      </c>
      <c r="H1042" s="337">
        <f t="shared" si="46"/>
        <v>44.50514285714286</v>
      </c>
      <c r="I1042" s="109">
        <v>49.19</v>
      </c>
      <c r="J1042" s="55"/>
    </row>
    <row r="1043" spans="1:9" s="56" customFormat="1" ht="12.75">
      <c r="A1043" s="59"/>
      <c r="B1043" s="28"/>
      <c r="C1043" s="29"/>
      <c r="D1043" s="542">
        <v>4410</v>
      </c>
      <c r="E1043" s="172" t="s">
        <v>113</v>
      </c>
      <c r="F1043" s="436">
        <v>1300</v>
      </c>
      <c r="G1043" s="109">
        <v>0</v>
      </c>
      <c r="H1043" s="337">
        <f t="shared" si="46"/>
        <v>0</v>
      </c>
      <c r="I1043" s="109">
        <v>0</v>
      </c>
    </row>
    <row r="1044" spans="1:9" s="56" customFormat="1" ht="12.75">
      <c r="A1044" s="59"/>
      <c r="B1044" s="28"/>
      <c r="C1044" s="29"/>
      <c r="D1044" s="542">
        <v>4430</v>
      </c>
      <c r="E1044" s="172" t="s">
        <v>115</v>
      </c>
      <c r="F1044" s="436">
        <v>4274</v>
      </c>
      <c r="G1044" s="109">
        <v>3967.82</v>
      </c>
      <c r="H1044" s="337">
        <f t="shared" si="46"/>
        <v>92.83621899859617</v>
      </c>
      <c r="I1044" s="109">
        <v>0</v>
      </c>
    </row>
    <row r="1045" spans="1:9" s="56" customFormat="1" ht="12.75">
      <c r="A1045" s="28"/>
      <c r="B1045" s="368"/>
      <c r="C1045" s="29"/>
      <c r="D1045" s="542">
        <v>4440</v>
      </c>
      <c r="E1045" s="172" t="s">
        <v>116</v>
      </c>
      <c r="F1045" s="436">
        <v>30879</v>
      </c>
      <c r="G1045" s="109">
        <v>23162</v>
      </c>
      <c r="H1045" s="337">
        <f t="shared" si="46"/>
        <v>75.00890572881246</v>
      </c>
      <c r="I1045" s="109">
        <v>0</v>
      </c>
    </row>
    <row r="1046" spans="1:10" s="550" customFormat="1" ht="25.5">
      <c r="A1046" s="59"/>
      <c r="B1046" s="28"/>
      <c r="C1046" s="29"/>
      <c r="D1046" s="542">
        <v>4520</v>
      </c>
      <c r="E1046" s="172" t="s">
        <v>118</v>
      </c>
      <c r="F1046" s="436">
        <v>4700</v>
      </c>
      <c r="G1046" s="109">
        <v>493.2</v>
      </c>
      <c r="H1046" s="337">
        <f>G1046*100/F1046</f>
        <v>10.493617021276595</v>
      </c>
      <c r="I1046" s="109">
        <v>0</v>
      </c>
      <c r="J1046" s="549"/>
    </row>
    <row r="1047" spans="1:9" s="56" customFormat="1" ht="25.5">
      <c r="A1047" s="59"/>
      <c r="B1047" s="28"/>
      <c r="C1047" s="29"/>
      <c r="D1047" s="542">
        <v>4700</v>
      </c>
      <c r="E1047" s="172" t="s">
        <v>133</v>
      </c>
      <c r="F1047" s="436">
        <v>5000</v>
      </c>
      <c r="G1047" s="109">
        <v>1407</v>
      </c>
      <c r="H1047" s="337">
        <f>G1047*100/F1047</f>
        <v>28.14</v>
      </c>
      <c r="I1047" s="109">
        <v>0</v>
      </c>
    </row>
    <row r="1048" spans="1:9" s="56" customFormat="1" ht="12.75">
      <c r="A1048" s="28"/>
      <c r="B1048" s="497"/>
      <c r="C1048" s="29"/>
      <c r="D1048" s="542">
        <v>4710</v>
      </c>
      <c r="E1048" s="172" t="s">
        <v>316</v>
      </c>
      <c r="F1048" s="436">
        <v>13000</v>
      </c>
      <c r="G1048" s="109">
        <v>28.31</v>
      </c>
      <c r="H1048" s="337">
        <f>G1048*100/F1048</f>
        <v>0.21776923076923077</v>
      </c>
      <c r="I1048" s="109">
        <v>0</v>
      </c>
    </row>
    <row r="1049" spans="1:9" s="56" customFormat="1" ht="76.5">
      <c r="A1049" s="108"/>
      <c r="B1049" s="121"/>
      <c r="C1049" s="30"/>
      <c r="D1049" s="29"/>
      <c r="E1049" s="172" t="s">
        <v>358</v>
      </c>
      <c r="F1049" s="126">
        <f>SUM(F1051:F1057)</f>
        <v>221461.74</v>
      </c>
      <c r="G1049" s="126">
        <f>SUM(G1051:G1057)</f>
        <v>11039.9</v>
      </c>
      <c r="H1049" s="337">
        <f>G1049*100/F1049</f>
        <v>4.985014567301783</v>
      </c>
      <c r="I1049" s="577">
        <f>SUM(I1051:I1057)</f>
        <v>1707.67</v>
      </c>
    </row>
    <row r="1050" spans="1:10" s="56" customFormat="1" ht="12.75">
      <c r="A1050" s="108"/>
      <c r="B1050" s="60"/>
      <c r="C1050" s="95"/>
      <c r="D1050" s="95"/>
      <c r="E1050" s="541" t="s">
        <v>61</v>
      </c>
      <c r="F1050" s="365"/>
      <c r="G1050" s="109"/>
      <c r="H1050" s="337" t="s">
        <v>57</v>
      </c>
      <c r="I1050" s="109"/>
      <c r="J1050" s="55"/>
    </row>
    <row r="1051" spans="1:10" s="56" customFormat="1" ht="12.75">
      <c r="A1051" s="28"/>
      <c r="B1051" s="368"/>
      <c r="C1051" s="29"/>
      <c r="D1051" s="542">
        <v>4017</v>
      </c>
      <c r="E1051" s="172" t="s">
        <v>159</v>
      </c>
      <c r="F1051" s="137">
        <v>51348.24</v>
      </c>
      <c r="G1051" s="180">
        <v>9545.48</v>
      </c>
      <c r="H1051" s="337">
        <f aca="true" t="shared" si="47" ref="H1051:H1057">G1051*100/F1051</f>
        <v>18.58969265548342</v>
      </c>
      <c r="I1051" s="180">
        <v>1022.52</v>
      </c>
      <c r="J1051" s="55"/>
    </row>
    <row r="1052" spans="1:10" s="56" customFormat="1" ht="12.75">
      <c r="A1052" s="28"/>
      <c r="B1052" s="368"/>
      <c r="C1052" s="29"/>
      <c r="D1052" s="542">
        <v>4117</v>
      </c>
      <c r="E1052" s="172" t="s">
        <v>160</v>
      </c>
      <c r="F1052" s="140">
        <v>8826.81</v>
      </c>
      <c r="G1052" s="109">
        <v>1247.3</v>
      </c>
      <c r="H1052" s="337">
        <f t="shared" si="47"/>
        <v>14.130812830456303</v>
      </c>
      <c r="I1052" s="109">
        <v>569.33</v>
      </c>
      <c r="J1052" s="55"/>
    </row>
    <row r="1053" spans="1:10" s="56" customFormat="1" ht="12.75">
      <c r="A1053" s="108"/>
      <c r="B1053" s="28"/>
      <c r="C1053" s="29"/>
      <c r="D1053" s="542">
        <v>4127</v>
      </c>
      <c r="E1053" s="172" t="s">
        <v>347</v>
      </c>
      <c r="F1053" s="144">
        <v>1258.03</v>
      </c>
      <c r="G1053" s="109">
        <v>177.76</v>
      </c>
      <c r="H1053" s="337">
        <f t="shared" si="47"/>
        <v>14.130028695659087</v>
      </c>
      <c r="I1053" s="109">
        <v>81.14</v>
      </c>
      <c r="J1053" s="55"/>
    </row>
    <row r="1054" spans="1:10" s="56" customFormat="1" ht="12.75">
      <c r="A1054" s="28"/>
      <c r="B1054" s="368"/>
      <c r="C1054" s="29"/>
      <c r="D1054" s="542">
        <v>4219</v>
      </c>
      <c r="E1054" s="172" t="s">
        <v>107</v>
      </c>
      <c r="F1054" s="436">
        <v>14842.6</v>
      </c>
      <c r="G1054" s="109">
        <v>0</v>
      </c>
      <c r="H1054" s="337">
        <f t="shared" si="47"/>
        <v>0</v>
      </c>
      <c r="I1054" s="109">
        <v>0</v>
      </c>
      <c r="J1054" s="55"/>
    </row>
    <row r="1055" spans="1:10" s="56" customFormat="1" ht="12.75">
      <c r="A1055" s="59"/>
      <c r="B1055" s="28"/>
      <c r="C1055" s="29"/>
      <c r="D1055" s="542">
        <v>4307</v>
      </c>
      <c r="E1055" s="172" t="s">
        <v>110</v>
      </c>
      <c r="F1055" s="436">
        <v>105117.13</v>
      </c>
      <c r="G1055" s="109">
        <v>0</v>
      </c>
      <c r="H1055" s="337">
        <f t="shared" si="47"/>
        <v>0</v>
      </c>
      <c r="I1055" s="109">
        <v>0</v>
      </c>
      <c r="J1055" s="55"/>
    </row>
    <row r="1056" spans="1:10" s="56" customFormat="1" ht="12.75">
      <c r="A1056" s="59"/>
      <c r="B1056" s="28"/>
      <c r="C1056" s="29"/>
      <c r="D1056" s="542">
        <v>4309</v>
      </c>
      <c r="E1056" s="172" t="s">
        <v>110</v>
      </c>
      <c r="F1056" s="436">
        <v>39298.71</v>
      </c>
      <c r="G1056" s="109">
        <v>0</v>
      </c>
      <c r="H1056" s="337">
        <f t="shared" si="47"/>
        <v>0</v>
      </c>
      <c r="I1056" s="109">
        <v>0</v>
      </c>
      <c r="J1056" s="55"/>
    </row>
    <row r="1057" spans="1:10" s="56" customFormat="1" ht="12.75">
      <c r="A1057" s="357"/>
      <c r="B1057" s="497"/>
      <c r="C1057" s="95"/>
      <c r="D1057" s="554">
        <v>4717</v>
      </c>
      <c r="E1057" s="172" t="s">
        <v>316</v>
      </c>
      <c r="F1057" s="167">
        <v>770.22</v>
      </c>
      <c r="G1057" s="109">
        <v>69.36</v>
      </c>
      <c r="H1057" s="339">
        <f t="shared" si="47"/>
        <v>9.005219287995637</v>
      </c>
      <c r="I1057" s="109">
        <v>34.68</v>
      </c>
      <c r="J1057" s="55"/>
    </row>
    <row r="1058" spans="1:9" s="35" customFormat="1" ht="12.75">
      <c r="A1058" s="15" t="s">
        <v>54</v>
      </c>
      <c r="B1058" s="16">
        <v>40</v>
      </c>
      <c r="C1058" s="55"/>
      <c r="D1058" s="55"/>
      <c r="E1058" s="78"/>
      <c r="F1058" s="55"/>
      <c r="G1058" s="419"/>
      <c r="H1058" s="79" t="s">
        <v>57</v>
      </c>
      <c r="I1058" s="77"/>
    </row>
    <row r="1059" spans="1:9" s="35" customFormat="1" ht="13.5" thickBot="1">
      <c r="A1059" s="15"/>
      <c r="B1059" s="16"/>
      <c r="C1059" s="55"/>
      <c r="D1059" s="55"/>
      <c r="E1059" s="78"/>
      <c r="F1059" s="55"/>
      <c r="G1059" s="419"/>
      <c r="H1059" s="79"/>
      <c r="I1059" s="77"/>
    </row>
    <row r="1060" spans="1:9" s="35" customFormat="1" ht="13.5" thickBot="1">
      <c r="A1060" s="19" t="s">
        <v>25</v>
      </c>
      <c r="B1060" s="20" t="s">
        <v>50</v>
      </c>
      <c r="C1060" s="709" t="s">
        <v>35</v>
      </c>
      <c r="D1060" s="710"/>
      <c r="E1060" s="21" t="s">
        <v>24</v>
      </c>
      <c r="F1060" s="20" t="s">
        <v>58</v>
      </c>
      <c r="G1060" s="353" t="s">
        <v>59</v>
      </c>
      <c r="H1060" s="22" t="s">
        <v>60</v>
      </c>
      <c r="I1060" s="190" t="s">
        <v>65</v>
      </c>
    </row>
    <row r="1061" spans="1:9" s="5" customFormat="1" ht="12.75">
      <c r="A1061" s="28"/>
      <c r="B1061" s="80"/>
      <c r="C1061" s="30"/>
      <c r="D1061" s="29"/>
      <c r="E1061" s="31" t="s">
        <v>10</v>
      </c>
      <c r="F1061" s="90">
        <f>SUM(F1063,F1066)</f>
        <v>3485316</v>
      </c>
      <c r="G1061" s="90">
        <f>SUM(G1063,G1066)</f>
        <v>249805.24</v>
      </c>
      <c r="H1061" s="32">
        <f>G1061*100/F1061</f>
        <v>7.167362729806996</v>
      </c>
      <c r="I1061" s="67">
        <f>SUM(I1063,I1066)</f>
        <v>0</v>
      </c>
    </row>
    <row r="1062" spans="1:13" s="129" customFormat="1" ht="12.75">
      <c r="A1062" s="62"/>
      <c r="B1062" s="63"/>
      <c r="C1062" s="38"/>
      <c r="D1062" s="38"/>
      <c r="E1062" s="39" t="s">
        <v>61</v>
      </c>
      <c r="F1062" s="40"/>
      <c r="G1062" s="154"/>
      <c r="H1062" s="49" t="s">
        <v>57</v>
      </c>
      <c r="I1062" s="48"/>
      <c r="K1062" s="383">
        <f>SUM(F1092:F1134)</f>
        <v>14944692.79</v>
      </c>
      <c r="L1062" s="302">
        <f>SUM(G1092:G1134)</f>
        <v>6555027.16</v>
      </c>
      <c r="M1062" s="302">
        <f>SUM(I1092:I1134)</f>
        <v>324945.63</v>
      </c>
    </row>
    <row r="1063" spans="1:9" s="35" customFormat="1" ht="12.75">
      <c r="A1063" s="62"/>
      <c r="B1063" s="36"/>
      <c r="C1063" s="321"/>
      <c r="D1063" s="278">
        <v>6050</v>
      </c>
      <c r="E1063" s="347" t="s">
        <v>163</v>
      </c>
      <c r="F1063" s="182">
        <v>3127062</v>
      </c>
      <c r="G1063" s="452">
        <v>174805.24</v>
      </c>
      <c r="H1063" s="96">
        <f>G1063*100/F1063</f>
        <v>5.590079122192013</v>
      </c>
      <c r="I1063" s="163">
        <v>0</v>
      </c>
    </row>
    <row r="1064" spans="1:13" s="35" customFormat="1" ht="12.75">
      <c r="A1064" s="62"/>
      <c r="B1064" s="36"/>
      <c r="C1064" s="34"/>
      <c r="D1064" s="34"/>
      <c r="E1064" s="66" t="s">
        <v>61</v>
      </c>
      <c r="F1064" s="340"/>
      <c r="G1064" s="180"/>
      <c r="H1064" s="337" t="s">
        <v>57</v>
      </c>
      <c r="I1064" s="67"/>
      <c r="K1064" s="371">
        <f>SUM(F1086:F1102)</f>
        <v>7343399</v>
      </c>
      <c r="L1064" s="312">
        <f>SUM(G1086:G1102)</f>
        <v>4042589.1499999994</v>
      </c>
      <c r="M1064" s="312">
        <f>SUM(I1086:I1102)</f>
        <v>3476.8799999999997</v>
      </c>
    </row>
    <row r="1065" spans="1:11" s="129" customFormat="1" ht="63.75">
      <c r="A1065" s="191"/>
      <c r="B1065" s="42"/>
      <c r="C1065" s="43"/>
      <c r="D1065" s="200"/>
      <c r="E1065" s="425" t="s">
        <v>357</v>
      </c>
      <c r="F1065" s="328" t="s">
        <v>57</v>
      </c>
      <c r="G1065" s="448">
        <v>174805.24</v>
      </c>
      <c r="H1065" s="307" t="s">
        <v>57</v>
      </c>
      <c r="I1065" s="212">
        <v>0</v>
      </c>
      <c r="K1065" s="302">
        <f>SUM(G1065:G1066)</f>
        <v>249805.24</v>
      </c>
    </row>
    <row r="1066" spans="1:9" s="35" customFormat="1" ht="12.75">
      <c r="A1066" s="62"/>
      <c r="B1066" s="36"/>
      <c r="C1066" s="321"/>
      <c r="D1066" s="278">
        <v>6057</v>
      </c>
      <c r="E1066" s="347" t="s">
        <v>163</v>
      </c>
      <c r="F1066" s="182">
        <v>358254</v>
      </c>
      <c r="G1066" s="452">
        <v>75000</v>
      </c>
      <c r="H1066" s="96">
        <f>G1066*100/F1066</f>
        <v>20.934867440419367</v>
      </c>
      <c r="I1066" s="163">
        <v>0</v>
      </c>
    </row>
    <row r="1067" spans="1:13" s="35" customFormat="1" ht="12.75">
      <c r="A1067" s="62"/>
      <c r="B1067" s="36"/>
      <c r="C1067" s="34"/>
      <c r="D1067" s="34"/>
      <c r="E1067" s="66" t="s">
        <v>61</v>
      </c>
      <c r="F1067" s="340"/>
      <c r="G1067" s="180"/>
      <c r="H1067" s="337" t="s">
        <v>57</v>
      </c>
      <c r="I1067" s="67"/>
      <c r="K1067" s="371">
        <f>SUM(F1103:F1105)</f>
        <v>49000</v>
      </c>
      <c r="L1067" s="312">
        <f>SUM(G1103:G1105)</f>
        <v>7337.869999999999</v>
      </c>
      <c r="M1067" s="312">
        <f>SUM(I1103:I1105)</f>
        <v>0</v>
      </c>
    </row>
    <row r="1068" spans="1:11" s="129" customFormat="1" ht="64.5" thickBot="1">
      <c r="A1068" s="191"/>
      <c r="B1068" s="42"/>
      <c r="C1068" s="43"/>
      <c r="D1068" s="200"/>
      <c r="E1068" s="425" t="s">
        <v>357</v>
      </c>
      <c r="F1068" s="328" t="s">
        <v>57</v>
      </c>
      <c r="G1068" s="448">
        <v>75000</v>
      </c>
      <c r="H1068" s="705" t="s">
        <v>57</v>
      </c>
      <c r="I1068" s="212">
        <v>0</v>
      </c>
      <c r="K1068" s="302">
        <f>SUM(G1068:G1069)</f>
        <v>9626504.55</v>
      </c>
    </row>
    <row r="1069" spans="1:10" s="35" customFormat="1" ht="12.75">
      <c r="A1069" s="434">
        <v>900</v>
      </c>
      <c r="B1069" s="281"/>
      <c r="C1069" s="281"/>
      <c r="D1069" s="282"/>
      <c r="E1069" s="283"/>
      <c r="F1069" s="284">
        <f>SUM(F1070,F1079,F1097,F1107,F1122,F1131,F1142,F1151)</f>
        <v>22311920.35</v>
      </c>
      <c r="G1069" s="284">
        <f>SUM(G1070,G1079,G1097,G1107,G1122,G1131,G1142,G1151)</f>
        <v>9551504.55</v>
      </c>
      <c r="H1069" s="517">
        <f>G1069*100/F1069</f>
        <v>42.80897565143917</v>
      </c>
      <c r="I1069" s="284">
        <f>SUM(I1070,I1079,I1097,I1107,I1122,I1131,I1142,I1151)</f>
        <v>176423.35</v>
      </c>
      <c r="J1069" s="34"/>
    </row>
    <row r="1070" spans="1:10" s="35" customFormat="1" ht="12.75">
      <c r="A1070" s="13"/>
      <c r="B1070" s="91">
        <v>90001</v>
      </c>
      <c r="C1070" s="2"/>
      <c r="D1070" s="3"/>
      <c r="E1070" s="92" t="s">
        <v>359</v>
      </c>
      <c r="F1070" s="178">
        <f>SUM(F1074,F1071)</f>
        <v>400000</v>
      </c>
      <c r="G1070" s="178">
        <f>SUM(G1074,G1071)</f>
        <v>167686.07</v>
      </c>
      <c r="H1070" s="26">
        <f>G1070*100/F1070</f>
        <v>41.9215175</v>
      </c>
      <c r="I1070" s="58">
        <f>SUM(I1074,I1071)</f>
        <v>0</v>
      </c>
      <c r="J1070" s="34"/>
    </row>
    <row r="1071" spans="1:9" s="5" customFormat="1" ht="12.75">
      <c r="A1071" s="28"/>
      <c r="B1071" s="29"/>
      <c r="C1071" s="30"/>
      <c r="D1071" s="29"/>
      <c r="E1071" s="31" t="s">
        <v>360</v>
      </c>
      <c r="F1071" s="90">
        <f>SUM(F1073:F1073)</f>
        <v>390000</v>
      </c>
      <c r="G1071" s="90">
        <f>SUM(G1073:G1073)</f>
        <v>167686.07</v>
      </c>
      <c r="H1071" s="32">
        <f>G1071*100/F1071</f>
        <v>42.996428205128204</v>
      </c>
      <c r="I1071" s="33">
        <f>SUM(I1073:I1073)</f>
        <v>0</v>
      </c>
    </row>
    <row r="1072" spans="1:13" s="35" customFormat="1" ht="12.75">
      <c r="A1072" s="36"/>
      <c r="B1072" s="341"/>
      <c r="C1072" s="34"/>
      <c r="D1072" s="34"/>
      <c r="E1072" s="66" t="s">
        <v>61</v>
      </c>
      <c r="F1072" s="340"/>
      <c r="G1072" s="180"/>
      <c r="H1072" s="337" t="s">
        <v>57</v>
      </c>
      <c r="I1072" s="67"/>
      <c r="K1072" s="371">
        <f>SUM(F1092:F1099)</f>
        <v>7240669</v>
      </c>
      <c r="L1072" s="312">
        <f>SUM(G1092:G1099)</f>
        <v>4002002.51</v>
      </c>
      <c r="M1072" s="312">
        <f>SUM(I1092:I1099)</f>
        <v>2164.7</v>
      </c>
    </row>
    <row r="1073" spans="1:9" s="11" customFormat="1" ht="12.75">
      <c r="A1073" s="62"/>
      <c r="B1073" s="36"/>
      <c r="C1073" s="64"/>
      <c r="D1073" s="72">
        <v>4430</v>
      </c>
      <c r="E1073" s="31" t="s">
        <v>115</v>
      </c>
      <c r="F1073" s="47">
        <v>390000</v>
      </c>
      <c r="G1073" s="109">
        <v>167686.07</v>
      </c>
      <c r="H1073" s="146">
        <f>G1073*100/F1073</f>
        <v>42.996428205128204</v>
      </c>
      <c r="I1073" s="33">
        <v>0</v>
      </c>
    </row>
    <row r="1074" spans="1:9" s="5" customFormat="1" ht="12.75">
      <c r="A1074" s="28"/>
      <c r="B1074" s="80"/>
      <c r="C1074" s="30"/>
      <c r="D1074" s="29"/>
      <c r="E1074" s="31" t="s">
        <v>10</v>
      </c>
      <c r="F1074" s="90">
        <f>SUM(F1076)</f>
        <v>10000</v>
      </c>
      <c r="G1074" s="90">
        <f>SUM(G1076)</f>
        <v>0</v>
      </c>
      <c r="H1074" s="32">
        <f>G1074*100/F1074</f>
        <v>0</v>
      </c>
      <c r="I1074" s="67">
        <f>SUM(I1076)</f>
        <v>0</v>
      </c>
    </row>
    <row r="1075" spans="1:13" s="129" customFormat="1" ht="12.75">
      <c r="A1075" s="62"/>
      <c r="B1075" s="63"/>
      <c r="C1075" s="38"/>
      <c r="D1075" s="38"/>
      <c r="E1075" s="39" t="s">
        <v>61</v>
      </c>
      <c r="F1075" s="40"/>
      <c r="G1075" s="154"/>
      <c r="H1075" s="49" t="s">
        <v>57</v>
      </c>
      <c r="I1075" s="48"/>
      <c r="K1075" s="383">
        <f>SUM(F1093:F1135)</f>
        <v>9695223.790000001</v>
      </c>
      <c r="L1075" s="302">
        <f>SUM(G1093:G1135)</f>
        <v>3343347.79</v>
      </c>
      <c r="M1075" s="302">
        <f>SUM(I1093:I1135)</f>
        <v>324945.63</v>
      </c>
    </row>
    <row r="1076" spans="1:9" s="35" customFormat="1" ht="12.75">
      <c r="A1076" s="62"/>
      <c r="B1076" s="36"/>
      <c r="C1076" s="321"/>
      <c r="D1076" s="278">
        <v>6050</v>
      </c>
      <c r="E1076" s="347" t="s">
        <v>163</v>
      </c>
      <c r="F1076" s="182">
        <v>10000</v>
      </c>
      <c r="G1076" s="452">
        <v>0</v>
      </c>
      <c r="H1076" s="96">
        <f>G1076*100/F1076</f>
        <v>0</v>
      </c>
      <c r="I1076" s="163">
        <v>0</v>
      </c>
    </row>
    <row r="1077" spans="1:13" s="35" customFormat="1" ht="12.75">
      <c r="A1077" s="62"/>
      <c r="B1077" s="36"/>
      <c r="C1077" s="34"/>
      <c r="D1077" s="34"/>
      <c r="E1077" s="66" t="s">
        <v>61</v>
      </c>
      <c r="F1077" s="340"/>
      <c r="G1077" s="180"/>
      <c r="H1077" s="337" t="s">
        <v>57</v>
      </c>
      <c r="I1077" s="67"/>
      <c r="K1077" s="371">
        <f>SUM(F1104:F1106)</f>
        <v>178763</v>
      </c>
      <c r="L1077" s="312">
        <f>SUM(G1104:G1106)</f>
        <v>50807.869999999995</v>
      </c>
      <c r="M1077" s="312">
        <f>SUM(I1104:I1106)</f>
        <v>0</v>
      </c>
    </row>
    <row r="1078" spans="1:11" s="129" customFormat="1" ht="25.5">
      <c r="A1078" s="42"/>
      <c r="B1078" s="88"/>
      <c r="C1078" s="82"/>
      <c r="D1078" s="88"/>
      <c r="E1078" s="425" t="s">
        <v>361</v>
      </c>
      <c r="F1078" s="328" t="s">
        <v>57</v>
      </c>
      <c r="G1078" s="448">
        <v>0</v>
      </c>
      <c r="H1078" s="307" t="s">
        <v>57</v>
      </c>
      <c r="I1078" s="212">
        <v>0</v>
      </c>
      <c r="K1078" s="302">
        <f>SUM(G1078:G1079)</f>
        <v>4021460.4400000004</v>
      </c>
    </row>
    <row r="1079" spans="1:11" s="5" customFormat="1" ht="12.75">
      <c r="A1079" s="13"/>
      <c r="B1079" s="91">
        <v>90002</v>
      </c>
      <c r="C1079" s="8"/>
      <c r="D1079" s="9"/>
      <c r="E1079" s="92" t="s">
        <v>38</v>
      </c>
      <c r="F1079" s="178">
        <f>SUM(F1080)</f>
        <v>7200000</v>
      </c>
      <c r="G1079" s="454">
        <f>SUM(G1080)</f>
        <v>4021460.4400000004</v>
      </c>
      <c r="H1079" s="26">
        <f>G1079*100/F1079</f>
        <v>55.85361722222223</v>
      </c>
      <c r="I1079" s="58">
        <f>SUM(I1080)</f>
        <v>3693.87</v>
      </c>
      <c r="K1079" s="313" t="s">
        <v>57</v>
      </c>
    </row>
    <row r="1080" spans="1:9" s="35" customFormat="1" ht="12.75">
      <c r="A1080" s="28"/>
      <c r="B1080" s="325"/>
      <c r="C1080" s="30"/>
      <c r="D1080" s="29"/>
      <c r="E1080" s="31" t="s">
        <v>360</v>
      </c>
      <c r="F1080" s="90">
        <f>SUM(F1082:F1087,F1088:F1096,)</f>
        <v>7200000</v>
      </c>
      <c r="G1080" s="90">
        <f>SUM(G1082:G1096)</f>
        <v>4021460.4400000004</v>
      </c>
      <c r="H1080" s="32">
        <f>G1080*100/F1080</f>
        <v>55.85361722222223</v>
      </c>
      <c r="I1080" s="33">
        <f>SUM(I1082:I1096)</f>
        <v>3693.87</v>
      </c>
    </row>
    <row r="1081" spans="1:10" s="35" customFormat="1" ht="12.75">
      <c r="A1081" s="62"/>
      <c r="B1081" s="63"/>
      <c r="C1081" s="69"/>
      <c r="D1081" s="69"/>
      <c r="E1081" s="71" t="s">
        <v>61</v>
      </c>
      <c r="F1081" s="340"/>
      <c r="G1081" s="180"/>
      <c r="H1081" s="337" t="s">
        <v>57</v>
      </c>
      <c r="I1081" s="67"/>
      <c r="J1081" s="34"/>
    </row>
    <row r="1082" spans="1:10" s="35" customFormat="1" ht="12.75">
      <c r="A1082" s="138"/>
      <c r="B1082" s="130"/>
      <c r="C1082" s="139"/>
      <c r="D1082" s="72">
        <v>4010</v>
      </c>
      <c r="E1082" s="31" t="s">
        <v>159</v>
      </c>
      <c r="F1082" s="140">
        <v>325183</v>
      </c>
      <c r="G1082" s="109">
        <v>110950.19</v>
      </c>
      <c r="H1082" s="128">
        <f>G1082*100/F1082</f>
        <v>34.11930820491846</v>
      </c>
      <c r="I1082" s="127">
        <v>3464.04</v>
      </c>
      <c r="J1082" s="34"/>
    </row>
    <row r="1083" spans="1:10" s="35" customFormat="1" ht="12.75">
      <c r="A1083" s="130"/>
      <c r="B1083" s="170"/>
      <c r="C1083" s="139"/>
      <c r="D1083" s="72">
        <v>4040</v>
      </c>
      <c r="E1083" s="31" t="s">
        <v>167</v>
      </c>
      <c r="F1083" s="144">
        <v>16655</v>
      </c>
      <c r="G1083" s="109">
        <v>11582.51</v>
      </c>
      <c r="H1083" s="128">
        <f>G1083*100/F1083</f>
        <v>69.5437406184329</v>
      </c>
      <c r="I1083" s="127">
        <v>0</v>
      </c>
      <c r="J1083" s="34"/>
    </row>
    <row r="1084" spans="1:10" s="35" customFormat="1" ht="12.75">
      <c r="A1084" s="75"/>
      <c r="B1084" s="342"/>
      <c r="C1084" s="69"/>
      <c r="D1084" s="70">
        <v>4100</v>
      </c>
      <c r="E1084" s="71" t="s">
        <v>166</v>
      </c>
      <c r="F1084" s="215">
        <v>10000</v>
      </c>
      <c r="G1084" s="109">
        <v>5573</v>
      </c>
      <c r="H1084" s="32">
        <f>G1084*100/F1084</f>
        <v>55.73</v>
      </c>
      <c r="I1084" s="33">
        <v>0</v>
      </c>
      <c r="J1084" s="34"/>
    </row>
    <row r="1085" spans="1:9" s="35" customFormat="1" ht="12.75">
      <c r="A1085" s="15" t="s">
        <v>54</v>
      </c>
      <c r="B1085" s="16">
        <v>41</v>
      </c>
      <c r="C1085" s="55"/>
      <c r="D1085" s="55"/>
      <c r="E1085" s="78"/>
      <c r="F1085" s="55"/>
      <c r="G1085" s="419"/>
      <c r="H1085" s="79" t="s">
        <v>57</v>
      </c>
      <c r="I1085" s="77"/>
    </row>
    <row r="1086" spans="1:9" s="35" customFormat="1" ht="13.5" thickBot="1">
      <c r="A1086" s="15"/>
      <c r="B1086" s="16"/>
      <c r="C1086" s="55"/>
      <c r="D1086" s="55"/>
      <c r="E1086" s="78"/>
      <c r="F1086" s="55"/>
      <c r="G1086" s="419"/>
      <c r="H1086" s="79"/>
      <c r="I1086" s="77"/>
    </row>
    <row r="1087" spans="1:9" s="35" customFormat="1" ht="13.5" thickBot="1">
      <c r="A1087" s="19" t="s">
        <v>25</v>
      </c>
      <c r="B1087" s="20" t="s">
        <v>50</v>
      </c>
      <c r="C1087" s="709" t="s">
        <v>35</v>
      </c>
      <c r="D1087" s="710"/>
      <c r="E1087" s="21" t="s">
        <v>24</v>
      </c>
      <c r="F1087" s="20" t="s">
        <v>58</v>
      </c>
      <c r="G1087" s="353" t="s">
        <v>59</v>
      </c>
      <c r="H1087" s="22" t="s">
        <v>60</v>
      </c>
      <c r="I1087" s="190" t="s">
        <v>65</v>
      </c>
    </row>
    <row r="1088" spans="1:10" s="35" customFormat="1" ht="12.75">
      <c r="A1088" s="138"/>
      <c r="B1088" s="130"/>
      <c r="C1088" s="139"/>
      <c r="D1088" s="72">
        <v>4110</v>
      </c>
      <c r="E1088" s="31" t="s">
        <v>160</v>
      </c>
      <c r="F1088" s="144">
        <v>58762</v>
      </c>
      <c r="G1088" s="109">
        <v>21660.47</v>
      </c>
      <c r="H1088" s="128">
        <f>G1088*100/F1088</f>
        <v>36.86135597835336</v>
      </c>
      <c r="I1088" s="127">
        <v>0</v>
      </c>
      <c r="J1088" s="34"/>
    </row>
    <row r="1089" spans="1:10" s="35" customFormat="1" ht="12.75">
      <c r="A1089" s="138"/>
      <c r="B1089" s="130"/>
      <c r="C1089" s="139"/>
      <c r="D1089" s="72">
        <v>4120</v>
      </c>
      <c r="E1089" s="31" t="s">
        <v>347</v>
      </c>
      <c r="F1089" s="145">
        <v>8374</v>
      </c>
      <c r="G1089" s="109">
        <v>2696.58</v>
      </c>
      <c r="H1089" s="128">
        <f aca="true" t="shared" si="48" ref="H1089:H1098">G1089*100/F1089</f>
        <v>32.20181514210652</v>
      </c>
      <c r="I1089" s="127">
        <v>229.83</v>
      </c>
      <c r="J1089" s="34"/>
    </row>
    <row r="1090" spans="1:10" s="56" customFormat="1" ht="25.5" hidden="1">
      <c r="A1090" s="59"/>
      <c r="B1090" s="28"/>
      <c r="C1090" s="95"/>
      <c r="D1090" s="554">
        <v>4170</v>
      </c>
      <c r="E1090" s="172" t="s">
        <v>210</v>
      </c>
      <c r="F1090" s="167">
        <v>0</v>
      </c>
      <c r="G1090" s="109">
        <v>0</v>
      </c>
      <c r="H1090" s="339" t="e">
        <f>G1090*100/F1090</f>
        <v>#DIV/0!</v>
      </c>
      <c r="I1090" s="109">
        <v>0</v>
      </c>
      <c r="J1090" s="55"/>
    </row>
    <row r="1091" spans="1:9" s="11" customFormat="1" ht="12.75">
      <c r="A1091" s="62"/>
      <c r="B1091" s="36"/>
      <c r="C1091" s="64"/>
      <c r="D1091" s="72">
        <v>4210</v>
      </c>
      <c r="E1091" s="31" t="s">
        <v>107</v>
      </c>
      <c r="F1091" s="47">
        <v>357</v>
      </c>
      <c r="G1091" s="109">
        <v>356.7</v>
      </c>
      <c r="H1091" s="146">
        <f t="shared" si="48"/>
        <v>99.91596638655462</v>
      </c>
      <c r="I1091" s="33">
        <v>0</v>
      </c>
    </row>
    <row r="1092" spans="1:10" s="35" customFormat="1" ht="12.75">
      <c r="A1092" s="62"/>
      <c r="B1092" s="36"/>
      <c r="C1092" s="64"/>
      <c r="D1092" s="72">
        <v>4300</v>
      </c>
      <c r="E1092" s="31" t="s">
        <v>110</v>
      </c>
      <c r="F1092" s="47">
        <v>5449469</v>
      </c>
      <c r="G1092" s="109">
        <v>3211679.37</v>
      </c>
      <c r="H1092" s="32">
        <f t="shared" si="48"/>
        <v>58.93563886683271</v>
      </c>
      <c r="I1092" s="33">
        <v>0</v>
      </c>
      <c r="J1092" s="34"/>
    </row>
    <row r="1093" spans="1:9" s="35" customFormat="1" ht="12.75">
      <c r="A1093" s="62"/>
      <c r="B1093" s="36"/>
      <c r="C1093" s="64"/>
      <c r="D1093" s="72">
        <v>4430</v>
      </c>
      <c r="E1093" s="31" t="s">
        <v>115</v>
      </c>
      <c r="F1093" s="47">
        <v>3500</v>
      </c>
      <c r="G1093" s="109">
        <v>1553.7</v>
      </c>
      <c r="H1093" s="32">
        <f t="shared" si="48"/>
        <v>44.39142857142857</v>
      </c>
      <c r="I1093" s="33">
        <v>0</v>
      </c>
    </row>
    <row r="1094" spans="1:9" s="56" customFormat="1" ht="25.5">
      <c r="A1094" s="62"/>
      <c r="B1094" s="36"/>
      <c r="C1094" s="64"/>
      <c r="D1094" s="72">
        <v>4700</v>
      </c>
      <c r="E1094" s="31" t="s">
        <v>134</v>
      </c>
      <c r="F1094" s="47">
        <v>4000</v>
      </c>
      <c r="G1094" s="109">
        <v>908</v>
      </c>
      <c r="H1094" s="32">
        <f>G1094*100/F1094</f>
        <v>22.7</v>
      </c>
      <c r="I1094" s="33">
        <v>0</v>
      </c>
    </row>
    <row r="1095" spans="1:9" s="56" customFormat="1" ht="12.75">
      <c r="A1095" s="62"/>
      <c r="B1095" s="36"/>
      <c r="C1095" s="64"/>
      <c r="D1095" s="72">
        <v>4710</v>
      </c>
      <c r="E1095" s="31" t="s">
        <v>316</v>
      </c>
      <c r="F1095" s="47">
        <v>3700</v>
      </c>
      <c r="G1095" s="109">
        <v>148.5</v>
      </c>
      <c r="H1095" s="32">
        <f>G1095*100/F1095</f>
        <v>4.013513513513513</v>
      </c>
      <c r="I1095" s="33">
        <v>0</v>
      </c>
    </row>
    <row r="1096" spans="1:9" s="56" customFormat="1" ht="38.25">
      <c r="A1096" s="62"/>
      <c r="B1096" s="75"/>
      <c r="C1096" s="64"/>
      <c r="D1096" s="72">
        <v>4920</v>
      </c>
      <c r="E1096" s="31" t="s">
        <v>366</v>
      </c>
      <c r="F1096" s="47">
        <v>1320000</v>
      </c>
      <c r="G1096" s="109">
        <v>654351.42</v>
      </c>
      <c r="H1096" s="32">
        <f>G1096*100/F1096</f>
        <v>49.57207727272728</v>
      </c>
      <c r="I1096" s="33">
        <v>0</v>
      </c>
    </row>
    <row r="1097" spans="1:9" s="56" customFormat="1" ht="12.75">
      <c r="A1097" s="13"/>
      <c r="B1097" s="91">
        <v>90003</v>
      </c>
      <c r="C1097" s="8"/>
      <c r="D1097" s="9"/>
      <c r="E1097" s="25" t="s">
        <v>31</v>
      </c>
      <c r="F1097" s="89">
        <f>SUM(F1098:F1098)</f>
        <v>230000</v>
      </c>
      <c r="G1097" s="435">
        <f>SUM(G1098:G1098)</f>
        <v>66680.76000000001</v>
      </c>
      <c r="H1097" s="26">
        <f t="shared" si="48"/>
        <v>28.9916347826087</v>
      </c>
      <c r="I1097" s="27">
        <f>SUM(I1098)</f>
        <v>1082.35</v>
      </c>
    </row>
    <row r="1098" spans="1:9" s="56" customFormat="1" ht="12.75">
      <c r="A1098" s="28"/>
      <c r="B1098" s="80"/>
      <c r="C1098" s="30"/>
      <c r="D1098" s="29"/>
      <c r="E1098" s="31" t="s">
        <v>360</v>
      </c>
      <c r="F1098" s="90">
        <f>SUM(F1100:F1106)</f>
        <v>230000</v>
      </c>
      <c r="G1098" s="90">
        <f>SUM(G1100:G1106)</f>
        <v>66680.76000000001</v>
      </c>
      <c r="H1098" s="32">
        <f t="shared" si="48"/>
        <v>28.9916347826087</v>
      </c>
      <c r="I1098" s="33">
        <f>SUM(I1100:I1106)</f>
        <v>1082.35</v>
      </c>
    </row>
    <row r="1099" spans="1:10" s="18" customFormat="1" ht="12.75">
      <c r="A1099" s="62"/>
      <c r="B1099" s="63"/>
      <c r="C1099" s="381"/>
      <c r="D1099" s="69"/>
      <c r="E1099" s="71" t="s">
        <v>61</v>
      </c>
      <c r="F1099" s="340"/>
      <c r="G1099" s="180"/>
      <c r="H1099" s="337" t="s">
        <v>57</v>
      </c>
      <c r="I1099" s="67"/>
      <c r="J1099" s="17"/>
    </row>
    <row r="1100" spans="1:10" s="56" customFormat="1" ht="12.75">
      <c r="A1100" s="28"/>
      <c r="B1100" s="368"/>
      <c r="C1100" s="29"/>
      <c r="D1100" s="542">
        <v>4110</v>
      </c>
      <c r="E1100" s="172" t="s">
        <v>160</v>
      </c>
      <c r="F1100" s="140">
        <v>4037</v>
      </c>
      <c r="G1100" s="109">
        <v>908.3</v>
      </c>
      <c r="H1100" s="337">
        <f>G1100*100/F1100</f>
        <v>22.499380728263564</v>
      </c>
      <c r="I1100" s="109">
        <v>446.94</v>
      </c>
      <c r="J1100" s="55"/>
    </row>
    <row r="1101" spans="1:10" s="56" customFormat="1" ht="12.75" hidden="1">
      <c r="A1101" s="690"/>
      <c r="B1101" s="497"/>
      <c r="C1101" s="29"/>
      <c r="D1101" s="542">
        <v>4120</v>
      </c>
      <c r="E1101" s="172" t="s">
        <v>347</v>
      </c>
      <c r="F1101" s="144">
        <v>0</v>
      </c>
      <c r="G1101" s="109">
        <v>0</v>
      </c>
      <c r="H1101" s="337" t="e">
        <f>G1101*100/F1101</f>
        <v>#DIV/0!</v>
      </c>
      <c r="I1101" s="109">
        <v>0</v>
      </c>
      <c r="J1101" s="55"/>
    </row>
    <row r="1102" spans="1:10" s="56" customFormat="1" ht="25.5">
      <c r="A1102" s="59"/>
      <c r="B1102" s="28"/>
      <c r="C1102" s="95"/>
      <c r="D1102" s="554">
        <v>4170</v>
      </c>
      <c r="E1102" s="172" t="s">
        <v>210</v>
      </c>
      <c r="F1102" s="167">
        <v>31200</v>
      </c>
      <c r="G1102" s="109">
        <v>14964.59</v>
      </c>
      <c r="H1102" s="339">
        <f>G1102*100/F1102</f>
        <v>47.96342948717949</v>
      </c>
      <c r="I1102" s="109">
        <v>635.41</v>
      </c>
      <c r="J1102" s="55"/>
    </row>
    <row r="1103" spans="1:10" s="35" customFormat="1" ht="12.75">
      <c r="A1103" s="36"/>
      <c r="B1103" s="81"/>
      <c r="C1103" s="53"/>
      <c r="D1103" s="380">
        <v>4210</v>
      </c>
      <c r="E1103" s="54" t="s">
        <v>107</v>
      </c>
      <c r="F1103" s="47">
        <v>16000</v>
      </c>
      <c r="G1103" s="109">
        <v>0</v>
      </c>
      <c r="H1103" s="32">
        <f aca="true" t="shared" si="49" ref="H1103:H1108">G1103*100/F1103</f>
        <v>0</v>
      </c>
      <c r="I1103" s="33">
        <v>0</v>
      </c>
      <c r="J1103" s="34"/>
    </row>
    <row r="1104" spans="1:9" s="35" customFormat="1" ht="12.75">
      <c r="A1104" s="36"/>
      <c r="B1104" s="81"/>
      <c r="C1104" s="64"/>
      <c r="D1104" s="72">
        <v>4260</v>
      </c>
      <c r="E1104" s="31" t="s">
        <v>111</v>
      </c>
      <c r="F1104" s="47">
        <v>18000</v>
      </c>
      <c r="G1104" s="109">
        <v>2688.47</v>
      </c>
      <c r="H1104" s="32">
        <f t="shared" si="49"/>
        <v>14.935944444444445</v>
      </c>
      <c r="I1104" s="33">
        <v>0</v>
      </c>
    </row>
    <row r="1105" spans="1:10" s="35" customFormat="1" ht="12.75">
      <c r="A1105" s="36"/>
      <c r="B1105" s="81"/>
      <c r="C1105" s="64"/>
      <c r="D1105" s="72">
        <v>4270</v>
      </c>
      <c r="E1105" s="31" t="s">
        <v>108</v>
      </c>
      <c r="F1105" s="47">
        <v>15000</v>
      </c>
      <c r="G1105" s="109">
        <v>4649.4</v>
      </c>
      <c r="H1105" s="32">
        <f t="shared" si="49"/>
        <v>30.995999999999995</v>
      </c>
      <c r="I1105" s="33">
        <v>0</v>
      </c>
      <c r="J1105" s="34"/>
    </row>
    <row r="1106" spans="1:10" s="35" customFormat="1" ht="12.75">
      <c r="A1106" s="36"/>
      <c r="B1106" s="342"/>
      <c r="C1106" s="64"/>
      <c r="D1106" s="72">
        <v>4300</v>
      </c>
      <c r="E1106" s="31" t="s">
        <v>110</v>
      </c>
      <c r="F1106" s="47">
        <v>145763</v>
      </c>
      <c r="G1106" s="109">
        <v>43470</v>
      </c>
      <c r="H1106" s="32">
        <f t="shared" si="49"/>
        <v>29.822382909243085</v>
      </c>
      <c r="I1106" s="33">
        <v>0</v>
      </c>
      <c r="J1106" s="34"/>
    </row>
    <row r="1107" spans="1:10" s="35" customFormat="1" ht="12.75">
      <c r="A1107" s="13"/>
      <c r="B1107" s="91">
        <v>90004</v>
      </c>
      <c r="C1107" s="2"/>
      <c r="D1107" s="3"/>
      <c r="E1107" s="92" t="s">
        <v>27</v>
      </c>
      <c r="F1107" s="178">
        <f>SUM(F1113,F1108)</f>
        <v>722147.93</v>
      </c>
      <c r="G1107" s="178">
        <f>SUM(G1113,G1108)</f>
        <v>239189.14</v>
      </c>
      <c r="H1107" s="26">
        <f t="shared" si="49"/>
        <v>33.121903430506265</v>
      </c>
      <c r="I1107" s="58">
        <f>SUM(I1113,I1108)</f>
        <v>5310.52</v>
      </c>
      <c r="J1107" s="34"/>
    </row>
    <row r="1108" spans="1:9" s="5" customFormat="1" ht="12.75">
      <c r="A1108" s="28"/>
      <c r="B1108" s="29"/>
      <c r="C1108" s="30"/>
      <c r="D1108" s="29"/>
      <c r="E1108" s="31" t="s">
        <v>360</v>
      </c>
      <c r="F1108" s="90">
        <f>SUM(F1110:F1112)</f>
        <v>622247.93</v>
      </c>
      <c r="G1108" s="90">
        <f>SUM(G1110:G1112)</f>
        <v>239189.14</v>
      </c>
      <c r="H1108" s="32">
        <f t="shared" si="49"/>
        <v>38.4395236156109</v>
      </c>
      <c r="I1108" s="33">
        <f>SUM(I1110:I1112)</f>
        <v>5310.52</v>
      </c>
    </row>
    <row r="1109" spans="1:13" s="35" customFormat="1" ht="12.75">
      <c r="A1109" s="36"/>
      <c r="B1109" s="341"/>
      <c r="C1109" s="34"/>
      <c r="D1109" s="34"/>
      <c r="E1109" s="66" t="s">
        <v>61</v>
      </c>
      <c r="F1109" s="340"/>
      <c r="G1109" s="180"/>
      <c r="H1109" s="337" t="s">
        <v>57</v>
      </c>
      <c r="I1109" s="67"/>
      <c r="K1109" s="371">
        <f>SUM(F1134:F1136)</f>
        <v>1900000</v>
      </c>
      <c r="L1109" s="312">
        <f>SUM(G1134:G1136)</f>
        <v>812487.76</v>
      </c>
      <c r="M1109" s="312">
        <f>SUM(I1134:I1136)</f>
        <v>151416.57</v>
      </c>
    </row>
    <row r="1110" spans="1:9" s="11" customFormat="1" ht="12.75">
      <c r="A1110" s="62"/>
      <c r="B1110" s="36"/>
      <c r="C1110" s="64"/>
      <c r="D1110" s="72">
        <v>4210</v>
      </c>
      <c r="E1110" s="31" t="s">
        <v>107</v>
      </c>
      <c r="F1110" s="47">
        <v>20900</v>
      </c>
      <c r="G1110" s="109">
        <v>219.98</v>
      </c>
      <c r="H1110" s="146">
        <f>G1110*100/F1110</f>
        <v>1.0525358851674642</v>
      </c>
      <c r="I1110" s="33">
        <v>2580.54</v>
      </c>
    </row>
    <row r="1111" spans="1:9" s="35" customFormat="1" ht="12.75">
      <c r="A1111" s="36"/>
      <c r="B1111" s="81"/>
      <c r="C1111" s="64"/>
      <c r="D1111" s="72">
        <v>4260</v>
      </c>
      <c r="E1111" s="31" t="s">
        <v>111</v>
      </c>
      <c r="F1111" s="47">
        <v>10847.93</v>
      </c>
      <c r="G1111" s="109">
        <v>300.78</v>
      </c>
      <c r="H1111" s="32">
        <f>G1111*100/F1111</f>
        <v>2.772694882802525</v>
      </c>
      <c r="I1111" s="33">
        <v>602.38</v>
      </c>
    </row>
    <row r="1112" spans="1:10" s="35" customFormat="1" ht="12.75">
      <c r="A1112" s="36"/>
      <c r="B1112" s="342"/>
      <c r="C1112" s="64"/>
      <c r="D1112" s="72">
        <v>4300</v>
      </c>
      <c r="E1112" s="31" t="s">
        <v>110</v>
      </c>
      <c r="F1112" s="47">
        <v>590500</v>
      </c>
      <c r="G1112" s="109">
        <v>238668.38</v>
      </c>
      <c r="H1112" s="32">
        <f>G1112*100/F1112</f>
        <v>40.418015241320916</v>
      </c>
      <c r="I1112" s="33">
        <v>2127.6</v>
      </c>
      <c r="J1112" s="34"/>
    </row>
    <row r="1113" spans="1:9" s="5" customFormat="1" ht="12.75">
      <c r="A1113" s="28"/>
      <c r="B1113" s="80"/>
      <c r="C1113" s="30"/>
      <c r="D1113" s="29"/>
      <c r="E1113" s="31" t="s">
        <v>10</v>
      </c>
      <c r="F1113" s="90">
        <f>SUM(F1115)</f>
        <v>99900</v>
      </c>
      <c r="G1113" s="90">
        <f>SUM(G1115)</f>
        <v>0</v>
      </c>
      <c r="H1113" s="32">
        <f>G1113*100/F1113</f>
        <v>0</v>
      </c>
      <c r="I1113" s="67">
        <f>SUM(I1115)</f>
        <v>0</v>
      </c>
    </row>
    <row r="1114" spans="1:13" s="129" customFormat="1" ht="12.75">
      <c r="A1114" s="62"/>
      <c r="B1114" s="63"/>
      <c r="C1114" s="38"/>
      <c r="D1114" s="38"/>
      <c r="E1114" s="39" t="s">
        <v>61</v>
      </c>
      <c r="F1114" s="40"/>
      <c r="G1114" s="154"/>
      <c r="H1114" s="49" t="s">
        <v>57</v>
      </c>
      <c r="I1114" s="48"/>
      <c r="K1114" s="383">
        <f>SUM(F1135:F1166)</f>
        <v>25485190.94</v>
      </c>
      <c r="L1114" s="302">
        <f>SUM(G1135:G1166)</f>
        <v>9252293.37</v>
      </c>
      <c r="M1114" s="302">
        <f>SUM(I1135:I1166)</f>
        <v>187322.77000000002</v>
      </c>
    </row>
    <row r="1115" spans="1:9" s="35" customFormat="1" ht="12.75">
      <c r="A1115" s="62"/>
      <c r="B1115" s="36"/>
      <c r="C1115" s="321"/>
      <c r="D1115" s="278">
        <v>6050</v>
      </c>
      <c r="E1115" s="347" t="s">
        <v>163</v>
      </c>
      <c r="F1115" s="182">
        <v>99900</v>
      </c>
      <c r="G1115" s="452">
        <v>0</v>
      </c>
      <c r="H1115" s="96">
        <f>G1115*100/F1115</f>
        <v>0</v>
      </c>
      <c r="I1115" s="163">
        <v>0</v>
      </c>
    </row>
    <row r="1116" spans="1:13" s="35" customFormat="1" ht="12.75">
      <c r="A1116" s="62"/>
      <c r="B1116" s="36"/>
      <c r="C1116" s="34"/>
      <c r="D1116" s="34"/>
      <c r="E1116" s="66" t="s">
        <v>61</v>
      </c>
      <c r="F1116" s="340"/>
      <c r="G1116" s="180"/>
      <c r="H1116" s="337" t="s">
        <v>57</v>
      </c>
      <c r="I1116" s="67"/>
      <c r="K1116" s="371" t="e">
        <f>SUM(#REF!)</f>
        <v>#REF!</v>
      </c>
      <c r="L1116" s="312" t="e">
        <f>SUM(#REF!)</f>
        <v>#REF!</v>
      </c>
      <c r="M1116" s="312" t="e">
        <f>SUM(#REF!)</f>
        <v>#REF!</v>
      </c>
    </row>
    <row r="1117" spans="1:11" s="129" customFormat="1" ht="12.75">
      <c r="A1117" s="191"/>
      <c r="B1117" s="42"/>
      <c r="C1117" s="43"/>
      <c r="D1117" s="200"/>
      <c r="E1117" s="425" t="s">
        <v>282</v>
      </c>
      <c r="F1117" s="328" t="s">
        <v>57</v>
      </c>
      <c r="G1117" s="448">
        <v>0</v>
      </c>
      <c r="H1117" s="307" t="s">
        <v>57</v>
      </c>
      <c r="I1117" s="212">
        <v>0</v>
      </c>
      <c r="K1117" s="302">
        <f>SUM(G1117:G1118)</f>
        <v>0</v>
      </c>
    </row>
    <row r="1118" spans="1:9" s="129" customFormat="1" ht="12.75">
      <c r="A1118" s="201"/>
      <c r="B1118" s="201"/>
      <c r="C1118" s="82"/>
      <c r="D1118" s="88"/>
      <c r="E1118" s="425" t="s">
        <v>364</v>
      </c>
      <c r="F1118" s="328" t="s">
        <v>57</v>
      </c>
      <c r="G1118" s="448">
        <v>0</v>
      </c>
      <c r="H1118" s="307" t="s">
        <v>57</v>
      </c>
      <c r="I1118" s="45">
        <v>0</v>
      </c>
    </row>
    <row r="1119" spans="1:9" s="35" customFormat="1" ht="12.75">
      <c r="A1119" s="15" t="s">
        <v>54</v>
      </c>
      <c r="B1119" s="16">
        <v>42</v>
      </c>
      <c r="C1119" s="55"/>
      <c r="D1119" s="55"/>
      <c r="E1119" s="78"/>
      <c r="F1119" s="55"/>
      <c r="G1119" s="419"/>
      <c r="H1119" s="79" t="s">
        <v>57</v>
      </c>
      <c r="I1119" s="77"/>
    </row>
    <row r="1120" spans="1:9" s="35" customFormat="1" ht="13.5" thickBot="1">
      <c r="A1120" s="15"/>
      <c r="B1120" s="16"/>
      <c r="C1120" s="55"/>
      <c r="D1120" s="55"/>
      <c r="E1120" s="78"/>
      <c r="F1120" s="55"/>
      <c r="G1120" s="419"/>
      <c r="H1120" s="79"/>
      <c r="I1120" s="77"/>
    </row>
    <row r="1121" spans="1:9" s="35" customFormat="1" ht="13.5" thickBot="1">
      <c r="A1121" s="19" t="s">
        <v>25</v>
      </c>
      <c r="B1121" s="20" t="s">
        <v>50</v>
      </c>
      <c r="C1121" s="709" t="s">
        <v>35</v>
      </c>
      <c r="D1121" s="710"/>
      <c r="E1121" s="21" t="s">
        <v>24</v>
      </c>
      <c r="F1121" s="20" t="s">
        <v>58</v>
      </c>
      <c r="G1121" s="353" t="s">
        <v>59</v>
      </c>
      <c r="H1121" s="22" t="s">
        <v>60</v>
      </c>
      <c r="I1121" s="190" t="s">
        <v>65</v>
      </c>
    </row>
    <row r="1122" spans="1:10" s="35" customFormat="1" ht="12.75">
      <c r="A1122" s="13"/>
      <c r="B1122" s="91">
        <v>90005</v>
      </c>
      <c r="C1122" s="2"/>
      <c r="D1122" s="3"/>
      <c r="E1122" s="92" t="s">
        <v>248</v>
      </c>
      <c r="F1122" s="84">
        <f>SUM(F1123,F1126)</f>
        <v>335860</v>
      </c>
      <c r="G1122" s="84">
        <f>SUM(G1123,G1126)</f>
        <v>22453.65</v>
      </c>
      <c r="H1122" s="26">
        <f>G1122*100/F1122</f>
        <v>6.685419520038111</v>
      </c>
      <c r="I1122" s="58">
        <f>SUM(I1123,I1126)</f>
        <v>0</v>
      </c>
      <c r="J1122" s="34"/>
    </row>
    <row r="1123" spans="1:10" s="35" customFormat="1" ht="12.75">
      <c r="A1123" s="28"/>
      <c r="B1123" s="80"/>
      <c r="C1123" s="30"/>
      <c r="D1123" s="29"/>
      <c r="E1123" s="31" t="s">
        <v>360</v>
      </c>
      <c r="F1123" s="90">
        <f>SUM(F1125:F1125)</f>
        <v>35860</v>
      </c>
      <c r="G1123" s="142">
        <f>SUM(G1125:G1125)</f>
        <v>22453.65</v>
      </c>
      <c r="H1123" s="32">
        <f>G1123*100/F1123</f>
        <v>62.614751812604574</v>
      </c>
      <c r="I1123" s="33">
        <f>SUM(I1125:I1125)</f>
        <v>0</v>
      </c>
      <c r="J1123" s="34"/>
    </row>
    <row r="1124" spans="1:10" s="35" customFormat="1" ht="12.75">
      <c r="A1124" s="36"/>
      <c r="B1124" s="63"/>
      <c r="C1124" s="34"/>
      <c r="D1124" s="34"/>
      <c r="E1124" s="66" t="s">
        <v>61</v>
      </c>
      <c r="F1124" s="340"/>
      <c r="G1124" s="180"/>
      <c r="H1124" s="337" t="s">
        <v>57</v>
      </c>
      <c r="I1124" s="67"/>
      <c r="J1124" s="34"/>
    </row>
    <row r="1125" spans="1:9" s="35" customFormat="1" ht="12.75">
      <c r="A1125" s="36"/>
      <c r="B1125" s="342"/>
      <c r="C1125" s="64"/>
      <c r="D1125" s="72">
        <v>4300</v>
      </c>
      <c r="E1125" s="31" t="s">
        <v>110</v>
      </c>
      <c r="F1125" s="47">
        <v>35860</v>
      </c>
      <c r="G1125" s="109">
        <v>22453.65</v>
      </c>
      <c r="H1125" s="32">
        <f>G1125*100/F1125</f>
        <v>62.614751812604574</v>
      </c>
      <c r="I1125" s="33">
        <v>0</v>
      </c>
    </row>
    <row r="1126" spans="1:9" s="5" customFormat="1" ht="12.75">
      <c r="A1126" s="28"/>
      <c r="B1126" s="80"/>
      <c r="C1126" s="30"/>
      <c r="D1126" s="29"/>
      <c r="E1126" s="31" t="s">
        <v>10</v>
      </c>
      <c r="F1126" s="90">
        <f>SUM(F1128)</f>
        <v>300000</v>
      </c>
      <c r="G1126" s="90">
        <f>SUM(G1128)</f>
        <v>0</v>
      </c>
      <c r="H1126" s="32">
        <f>G1126*100/F1126</f>
        <v>0</v>
      </c>
      <c r="I1126" s="67">
        <f>SUM(I1128)</f>
        <v>0</v>
      </c>
    </row>
    <row r="1127" spans="1:13" s="129" customFormat="1" ht="12.75">
      <c r="A1127" s="62"/>
      <c r="B1127" s="63"/>
      <c r="C1127" s="38"/>
      <c r="D1127" s="38"/>
      <c r="E1127" s="39" t="s">
        <v>61</v>
      </c>
      <c r="F1127" s="40"/>
      <c r="G1127" s="154"/>
      <c r="H1127" s="49" t="s">
        <v>57</v>
      </c>
      <c r="I1127" s="48"/>
      <c r="K1127" s="383">
        <f>SUM(F1143:F1176)</f>
        <v>33661242.84</v>
      </c>
      <c r="L1127" s="302">
        <f>SUM(G1143:G1176)</f>
        <v>16727483.51</v>
      </c>
      <c r="M1127" s="302">
        <f>SUM(I1143:I1176)</f>
        <v>38840.08</v>
      </c>
    </row>
    <row r="1128" spans="1:9" s="35" customFormat="1" ht="51">
      <c r="A1128" s="62"/>
      <c r="B1128" s="36"/>
      <c r="C1128" s="321"/>
      <c r="D1128" s="278">
        <v>6230</v>
      </c>
      <c r="E1128" s="347" t="s">
        <v>365</v>
      </c>
      <c r="F1128" s="182">
        <v>300000</v>
      </c>
      <c r="G1128" s="452">
        <v>0</v>
      </c>
      <c r="H1128" s="96">
        <f>G1128*100/F1128</f>
        <v>0</v>
      </c>
      <c r="I1128" s="163">
        <v>0</v>
      </c>
    </row>
    <row r="1129" spans="1:13" s="35" customFormat="1" ht="12.75">
      <c r="A1129" s="62"/>
      <c r="B1129" s="36"/>
      <c r="C1129" s="34"/>
      <c r="D1129" s="34"/>
      <c r="E1129" s="66" t="s">
        <v>61</v>
      </c>
      <c r="F1129" s="340"/>
      <c r="G1129" s="180"/>
      <c r="H1129" s="337" t="s">
        <v>57</v>
      </c>
      <c r="I1129" s="67"/>
      <c r="K1129" s="371">
        <f>SUM(F1147:F1149)</f>
        <v>0</v>
      </c>
      <c r="L1129" s="312">
        <f>SUM(G1147:G1149)</f>
        <v>0</v>
      </c>
      <c r="M1129" s="312">
        <f>SUM(I1147:I1149)</f>
        <v>0</v>
      </c>
    </row>
    <row r="1130" spans="1:11" s="129" customFormat="1" ht="38.25">
      <c r="A1130" s="191"/>
      <c r="B1130" s="201"/>
      <c r="C1130" s="43"/>
      <c r="D1130" s="200"/>
      <c r="E1130" s="425" t="s">
        <v>367</v>
      </c>
      <c r="F1130" s="328" t="s">
        <v>57</v>
      </c>
      <c r="G1130" s="448">
        <v>0</v>
      </c>
      <c r="H1130" s="307" t="s">
        <v>57</v>
      </c>
      <c r="I1130" s="212">
        <v>0</v>
      </c>
      <c r="K1130" s="302">
        <f>SUM(G1130:G1131)</f>
        <v>812487.76</v>
      </c>
    </row>
    <row r="1131" spans="1:10" s="35" customFormat="1" ht="12.75">
      <c r="A1131" s="13"/>
      <c r="B1131" s="91">
        <v>90015</v>
      </c>
      <c r="C1131" s="2"/>
      <c r="D1131" s="3"/>
      <c r="E1131" s="92" t="s">
        <v>26</v>
      </c>
      <c r="F1131" s="84">
        <f>SUM(F1132,F1137)</f>
        <v>2200000</v>
      </c>
      <c r="G1131" s="84">
        <f>SUM(G1132,G1137)</f>
        <v>812487.76</v>
      </c>
      <c r="H1131" s="26">
        <f>G1131*100/F1131</f>
        <v>36.93126181818182</v>
      </c>
      <c r="I1131" s="58">
        <f>SUM(I1132,I1137)</f>
        <v>151416.57</v>
      </c>
      <c r="J1131" s="34"/>
    </row>
    <row r="1132" spans="1:10" s="35" customFormat="1" ht="12.75">
      <c r="A1132" s="28"/>
      <c r="B1132" s="80"/>
      <c r="C1132" s="30"/>
      <c r="D1132" s="29"/>
      <c r="E1132" s="31" t="s">
        <v>362</v>
      </c>
      <c r="F1132" s="90">
        <f>SUM(F1134:F1136)</f>
        <v>1900000</v>
      </c>
      <c r="G1132" s="142">
        <f>SUM(G1134:G1136)</f>
        <v>812487.76</v>
      </c>
      <c r="H1132" s="32">
        <f>G1132*100/F1132</f>
        <v>42.762513684210525</v>
      </c>
      <c r="I1132" s="33">
        <f>SUM(I1134:I1136)</f>
        <v>151416.57</v>
      </c>
      <c r="J1132" s="34"/>
    </row>
    <row r="1133" spans="1:10" s="35" customFormat="1" ht="12.75">
      <c r="A1133" s="62"/>
      <c r="B1133" s="63"/>
      <c r="C1133" s="34"/>
      <c r="D1133" s="34"/>
      <c r="E1133" s="66" t="s">
        <v>61</v>
      </c>
      <c r="F1133" s="340"/>
      <c r="G1133" s="180"/>
      <c r="H1133" s="337" t="s">
        <v>57</v>
      </c>
      <c r="I1133" s="67"/>
      <c r="J1133" s="34"/>
    </row>
    <row r="1134" spans="1:9" s="35" customFormat="1" ht="12.75">
      <c r="A1134" s="62"/>
      <c r="B1134" s="36"/>
      <c r="C1134" s="64"/>
      <c r="D1134" s="72">
        <v>4260</v>
      </c>
      <c r="E1134" s="31" t="s">
        <v>111</v>
      </c>
      <c r="F1134" s="47">
        <v>200000</v>
      </c>
      <c r="G1134" s="109">
        <v>76440</v>
      </c>
      <c r="H1134" s="32">
        <f>G1134*100/F1134</f>
        <v>38.22</v>
      </c>
      <c r="I1134" s="109">
        <v>2933.88</v>
      </c>
    </row>
    <row r="1135" spans="1:9" s="35" customFormat="1" ht="12.75">
      <c r="A1135" s="62"/>
      <c r="B1135" s="36"/>
      <c r="C1135" s="64"/>
      <c r="D1135" s="72">
        <v>4270</v>
      </c>
      <c r="E1135" s="31" t="s">
        <v>108</v>
      </c>
      <c r="F1135" s="47">
        <v>200000</v>
      </c>
      <c r="G1135" s="109">
        <v>0</v>
      </c>
      <c r="H1135" s="32">
        <f>G1135*100/F1135</f>
        <v>0</v>
      </c>
      <c r="I1135" s="33">
        <v>0</v>
      </c>
    </row>
    <row r="1136" spans="1:9" s="35" customFormat="1" ht="12.75">
      <c r="A1136" s="62"/>
      <c r="B1136" s="75"/>
      <c r="C1136" s="64"/>
      <c r="D1136" s="72">
        <v>4300</v>
      </c>
      <c r="E1136" s="31" t="s">
        <v>110</v>
      </c>
      <c r="F1136" s="47">
        <v>1500000</v>
      </c>
      <c r="G1136" s="109">
        <v>736047.76</v>
      </c>
      <c r="H1136" s="32">
        <f>G1136*100/F1136</f>
        <v>49.06985066666667</v>
      </c>
      <c r="I1136" s="33">
        <v>148482.69</v>
      </c>
    </row>
    <row r="1137" spans="1:9" s="5" customFormat="1" ht="12.75">
      <c r="A1137" s="28"/>
      <c r="B1137" s="55"/>
      <c r="C1137" s="30"/>
      <c r="D1137" s="29"/>
      <c r="E1137" s="31" t="s">
        <v>10</v>
      </c>
      <c r="F1137" s="90">
        <f>SUM(F1139)</f>
        <v>300000</v>
      </c>
      <c r="G1137" s="90">
        <f>SUM(G1139)</f>
        <v>0</v>
      </c>
      <c r="H1137" s="32">
        <f>G1137*100/F1137</f>
        <v>0</v>
      </c>
      <c r="I1137" s="182">
        <f>SUM(I1139)</f>
        <v>0</v>
      </c>
    </row>
    <row r="1138" spans="1:13" s="129" customFormat="1" ht="12.75">
      <c r="A1138" s="62"/>
      <c r="B1138" s="63"/>
      <c r="C1138" s="38"/>
      <c r="D1138" s="38"/>
      <c r="E1138" s="39" t="s">
        <v>61</v>
      </c>
      <c r="F1138" s="40"/>
      <c r="G1138" s="154"/>
      <c r="H1138" s="49" t="s">
        <v>57</v>
      </c>
      <c r="I1138" s="48"/>
      <c r="K1138" s="383">
        <f>SUM(F1109:F1179)</f>
        <v>42442632.87</v>
      </c>
      <c r="L1138" s="302">
        <f>SUM(G1109:G1179)</f>
        <v>19488258.98</v>
      </c>
      <c r="M1138" s="302">
        <f>SUM(I1109:I1179)</f>
        <v>498400.31</v>
      </c>
    </row>
    <row r="1139" spans="1:10" s="44" customFormat="1" ht="12.75">
      <c r="A1139" s="62"/>
      <c r="B1139" s="36"/>
      <c r="C1139" s="321"/>
      <c r="D1139" s="278">
        <v>6010</v>
      </c>
      <c r="E1139" s="347" t="s">
        <v>233</v>
      </c>
      <c r="F1139" s="315">
        <v>300000</v>
      </c>
      <c r="G1139" s="315">
        <v>0</v>
      </c>
      <c r="H1139" s="96">
        <f>G1139*100/F1139</f>
        <v>0</v>
      </c>
      <c r="I1139" s="163">
        <v>0</v>
      </c>
      <c r="J1139" s="43"/>
    </row>
    <row r="1140" spans="1:13" s="35" customFormat="1" ht="12.75">
      <c r="A1140" s="62"/>
      <c r="B1140" s="36"/>
      <c r="C1140" s="34"/>
      <c r="D1140" s="34"/>
      <c r="E1140" s="571" t="s">
        <v>61</v>
      </c>
      <c r="F1140" s="570"/>
      <c r="G1140" s="180"/>
      <c r="H1140" s="337" t="s">
        <v>57</v>
      </c>
      <c r="I1140" s="67"/>
      <c r="K1140" s="371">
        <f>SUM(F1152:F1154)</f>
        <v>388104</v>
      </c>
      <c r="L1140" s="312">
        <f>SUM(G1152:G1154)</f>
        <v>56390.05</v>
      </c>
      <c r="M1140" s="312">
        <f>SUM(I1152:I1154)</f>
        <v>9000</v>
      </c>
    </row>
    <row r="1141" spans="1:11" s="35" customFormat="1" ht="25.5">
      <c r="A1141" s="191"/>
      <c r="B1141" s="201"/>
      <c r="C1141" s="82"/>
      <c r="D1141" s="88"/>
      <c r="E1141" s="438" t="s">
        <v>218</v>
      </c>
      <c r="F1141" s="214">
        <v>300000</v>
      </c>
      <c r="G1141" s="448">
        <v>0</v>
      </c>
      <c r="H1141" s="307" t="s">
        <v>57</v>
      </c>
      <c r="I1141" s="212">
        <v>0</v>
      </c>
      <c r="K1141" s="338" t="s">
        <v>57</v>
      </c>
    </row>
    <row r="1142" spans="1:11" s="5" customFormat="1" ht="13.5" customHeight="1">
      <c r="A1142" s="13"/>
      <c r="B1142" s="91">
        <v>90026</v>
      </c>
      <c r="C1142" s="8"/>
      <c r="D1142" s="9"/>
      <c r="E1142" s="92" t="s">
        <v>249</v>
      </c>
      <c r="F1142" s="178">
        <f>SUM(F1143)</f>
        <v>51762.1</v>
      </c>
      <c r="G1142" s="454">
        <f>SUM(G1143)</f>
        <v>16762.1</v>
      </c>
      <c r="H1142" s="26">
        <f>G1142*100/F1142</f>
        <v>32.38295973308656</v>
      </c>
      <c r="I1142" s="58">
        <f>SUM(I1143)</f>
        <v>0</v>
      </c>
      <c r="K1142" s="313" t="s">
        <v>57</v>
      </c>
    </row>
    <row r="1143" spans="1:9" s="35" customFormat="1" ht="38.25">
      <c r="A1143" s="28"/>
      <c r="B1143" s="325"/>
      <c r="C1143" s="30"/>
      <c r="D1143" s="29"/>
      <c r="E1143" s="31" t="s">
        <v>283</v>
      </c>
      <c r="F1143" s="90">
        <f>SUM(F1145:F1150)</f>
        <v>51762.1</v>
      </c>
      <c r="G1143" s="90">
        <f>SUM(G1145:G1150)</f>
        <v>16762.1</v>
      </c>
      <c r="H1143" s="32">
        <f>G1143*100/F1143</f>
        <v>32.38295973308656</v>
      </c>
      <c r="I1143" s="33">
        <f>SUM(I1145:I1150)</f>
        <v>0</v>
      </c>
    </row>
    <row r="1144" spans="1:10" s="35" customFormat="1" ht="12.75">
      <c r="A1144" s="36"/>
      <c r="B1144" s="63"/>
      <c r="C1144" s="381"/>
      <c r="D1144" s="69"/>
      <c r="E1144" s="71" t="s">
        <v>61</v>
      </c>
      <c r="F1144" s="340"/>
      <c r="G1144" s="180"/>
      <c r="H1144" s="337" t="s">
        <v>57</v>
      </c>
      <c r="I1144" s="67"/>
      <c r="J1144" s="34"/>
    </row>
    <row r="1145" spans="1:10" s="35" customFormat="1" ht="12.75">
      <c r="A1145" s="36"/>
      <c r="B1145" s="75"/>
      <c r="C1145" s="64"/>
      <c r="D1145" s="72">
        <v>2950</v>
      </c>
      <c r="E1145" s="31" t="s">
        <v>368</v>
      </c>
      <c r="F1145" s="47">
        <v>1762.1</v>
      </c>
      <c r="G1145" s="109">
        <v>1762.1</v>
      </c>
      <c r="H1145" s="32">
        <f>G1145*100/F1145</f>
        <v>100</v>
      </c>
      <c r="I1145" s="33">
        <v>0</v>
      </c>
      <c r="J1145" s="34"/>
    </row>
    <row r="1146" spans="1:10" s="35" customFormat="1" ht="12.75">
      <c r="A1146" s="75"/>
      <c r="B1146" s="75"/>
      <c r="C1146" s="64"/>
      <c r="D1146" s="72">
        <v>4300</v>
      </c>
      <c r="E1146" s="31" t="s">
        <v>110</v>
      </c>
      <c r="F1146" s="47">
        <v>35000</v>
      </c>
      <c r="G1146" s="109">
        <v>0</v>
      </c>
      <c r="H1146" s="32">
        <f>G1146*100/F1146</f>
        <v>0</v>
      </c>
      <c r="I1146" s="33">
        <v>0</v>
      </c>
      <c r="J1146" s="34"/>
    </row>
    <row r="1147" spans="1:9" s="35" customFormat="1" ht="12.75">
      <c r="A1147" s="15" t="s">
        <v>54</v>
      </c>
      <c r="B1147" s="16">
        <v>43</v>
      </c>
      <c r="C1147" s="55"/>
      <c r="D1147" s="55"/>
      <c r="E1147" s="78"/>
      <c r="F1147" s="55"/>
      <c r="G1147" s="419"/>
      <c r="H1147" s="79" t="s">
        <v>57</v>
      </c>
      <c r="I1147" s="77"/>
    </row>
    <row r="1148" spans="1:9" s="35" customFormat="1" ht="13.5" thickBot="1">
      <c r="A1148" s="15"/>
      <c r="B1148" s="16"/>
      <c r="C1148" s="55"/>
      <c r="D1148" s="55"/>
      <c r="E1148" s="78"/>
      <c r="F1148" s="55"/>
      <c r="G1148" s="419"/>
      <c r="H1148" s="79"/>
      <c r="I1148" s="77"/>
    </row>
    <row r="1149" spans="1:9" s="35" customFormat="1" ht="13.5" thickBot="1">
      <c r="A1149" s="19" t="s">
        <v>25</v>
      </c>
      <c r="B1149" s="20" t="s">
        <v>50</v>
      </c>
      <c r="C1149" s="709" t="s">
        <v>35</v>
      </c>
      <c r="D1149" s="710"/>
      <c r="E1149" s="21" t="s">
        <v>24</v>
      </c>
      <c r="F1149" s="20" t="s">
        <v>58</v>
      </c>
      <c r="G1149" s="353" t="s">
        <v>59</v>
      </c>
      <c r="H1149" s="22" t="s">
        <v>60</v>
      </c>
      <c r="I1149" s="190" t="s">
        <v>65</v>
      </c>
    </row>
    <row r="1150" spans="1:10" s="35" customFormat="1" ht="12.75">
      <c r="A1150" s="36"/>
      <c r="B1150" s="75"/>
      <c r="C1150" s="64"/>
      <c r="D1150" s="72">
        <v>4430</v>
      </c>
      <c r="E1150" s="31" t="s">
        <v>115</v>
      </c>
      <c r="F1150" s="47">
        <v>15000</v>
      </c>
      <c r="G1150" s="109">
        <v>15000</v>
      </c>
      <c r="H1150" s="32">
        <f>G1150*100/F1150</f>
        <v>100</v>
      </c>
      <c r="I1150" s="33">
        <v>0</v>
      </c>
      <c r="J1150" s="34"/>
    </row>
    <row r="1151" spans="1:10" s="18" customFormat="1" ht="12.75">
      <c r="A1151" s="13"/>
      <c r="B1151" s="91">
        <v>90095</v>
      </c>
      <c r="C1151" s="2"/>
      <c r="D1151" s="3"/>
      <c r="E1151" s="92" t="s">
        <v>42</v>
      </c>
      <c r="F1151" s="210">
        <f>SUM(F1152,F1165)</f>
        <v>11172150.32</v>
      </c>
      <c r="G1151" s="210">
        <f>SUM(G1152,G1165)</f>
        <v>4204784.63</v>
      </c>
      <c r="H1151" s="336">
        <f>G1151*100/F1151</f>
        <v>37.63630554158172</v>
      </c>
      <c r="I1151" s="485">
        <f>SUM(I1152,I1165)</f>
        <v>14920.04</v>
      </c>
      <c r="J1151" s="17"/>
    </row>
    <row r="1152" spans="1:9" s="35" customFormat="1" ht="12.75">
      <c r="A1152" s="28"/>
      <c r="B1152" s="29"/>
      <c r="C1152" s="30"/>
      <c r="D1152" s="29"/>
      <c r="E1152" s="31" t="s">
        <v>363</v>
      </c>
      <c r="F1152" s="90">
        <f>SUM(F1154,F1157,F1160:F1164)</f>
        <v>385604</v>
      </c>
      <c r="G1152" s="90">
        <f>SUM(G1154,G1157,G1160:G1164)</f>
        <v>56390.05</v>
      </c>
      <c r="H1152" s="32">
        <f>G1152*100/F1152</f>
        <v>14.62382392298835</v>
      </c>
      <c r="I1152" s="33">
        <f>SUM(I1154,I1157,I1160:I1164)</f>
        <v>9000</v>
      </c>
    </row>
    <row r="1153" spans="1:9" s="129" customFormat="1" ht="12.75">
      <c r="A1153" s="36"/>
      <c r="B1153" s="341"/>
      <c r="C1153" s="38"/>
      <c r="D1153" s="38"/>
      <c r="E1153" s="39" t="s">
        <v>61</v>
      </c>
      <c r="F1153" s="40"/>
      <c r="G1153" s="154"/>
      <c r="H1153" s="51" t="s">
        <v>57</v>
      </c>
      <c r="I1153" s="48"/>
    </row>
    <row r="1154" spans="1:11" s="44" customFormat="1" ht="12.75">
      <c r="A1154" s="36"/>
      <c r="B1154" s="81"/>
      <c r="C1154" s="164"/>
      <c r="D1154" s="156">
        <v>2820</v>
      </c>
      <c r="E1154" s="157" t="s">
        <v>32</v>
      </c>
      <c r="F1154" s="177">
        <v>2500</v>
      </c>
      <c r="G1154" s="445">
        <v>0</v>
      </c>
      <c r="H1154" s="51">
        <f>G1154*100/F1154</f>
        <v>0</v>
      </c>
      <c r="I1154" s="125">
        <v>0</v>
      </c>
      <c r="K1154" s="311" t="s">
        <v>57</v>
      </c>
    </row>
    <row r="1155" spans="1:9" s="44" customFormat="1" ht="12.75">
      <c r="A1155" s="62"/>
      <c r="B1155" s="36"/>
      <c r="C1155" s="34"/>
      <c r="D1155" s="34"/>
      <c r="E1155" s="159" t="s">
        <v>23</v>
      </c>
      <c r="F1155" s="34"/>
      <c r="G1155" s="421"/>
      <c r="H1155" s="112" t="s">
        <v>57</v>
      </c>
      <c r="I1155" s="119"/>
    </row>
    <row r="1156" spans="1:9" s="44" customFormat="1" ht="12.75">
      <c r="A1156" s="28"/>
      <c r="B1156" s="368"/>
      <c r="C1156" s="367"/>
      <c r="D1156" s="367"/>
      <c r="E1156" s="369" t="s">
        <v>77</v>
      </c>
      <c r="F1156" s="99"/>
      <c r="G1156" s="416"/>
      <c r="H1156" s="23"/>
      <c r="I1156" s="113"/>
    </row>
    <row r="1157" spans="1:10" s="35" customFormat="1" ht="12.75">
      <c r="A1157" s="36"/>
      <c r="B1157" s="81"/>
      <c r="C1157" s="34"/>
      <c r="D1157" s="320">
        <v>2830</v>
      </c>
      <c r="E1157" s="286" t="s">
        <v>172</v>
      </c>
      <c r="F1157" s="473">
        <v>22500</v>
      </c>
      <c r="G1157" s="465">
        <v>0</v>
      </c>
      <c r="H1157" s="49">
        <f>G1157*100/F1157</f>
        <v>0</v>
      </c>
      <c r="I1157" s="119">
        <v>0</v>
      </c>
      <c r="J1157" s="34"/>
    </row>
    <row r="1158" spans="1:10" s="35" customFormat="1" ht="12.75">
      <c r="A1158" s="36"/>
      <c r="B1158" s="81"/>
      <c r="C1158" s="34"/>
      <c r="D1158" s="81"/>
      <c r="E1158" s="286" t="s">
        <v>23</v>
      </c>
      <c r="F1158" s="34"/>
      <c r="G1158" s="465"/>
      <c r="H1158" s="49" t="s">
        <v>57</v>
      </c>
      <c r="I1158" s="119"/>
      <c r="J1158" s="34"/>
    </row>
    <row r="1159" spans="1:10" s="35" customFormat="1" ht="38.25">
      <c r="A1159" s="36"/>
      <c r="B1159" s="81"/>
      <c r="C1159" s="99"/>
      <c r="D1159" s="342"/>
      <c r="E1159" s="287" t="s">
        <v>105</v>
      </c>
      <c r="F1159" s="298"/>
      <c r="G1159" s="446"/>
      <c r="H1159" s="32" t="s">
        <v>57</v>
      </c>
      <c r="I1159" s="113"/>
      <c r="J1159" s="34"/>
    </row>
    <row r="1160" spans="1:10" s="35" customFormat="1" ht="25.5">
      <c r="A1160" s="130"/>
      <c r="B1160" s="170"/>
      <c r="C1160" s="171"/>
      <c r="D1160" s="70">
        <v>4170</v>
      </c>
      <c r="E1160" s="31" t="s">
        <v>164</v>
      </c>
      <c r="F1160" s="167">
        <v>2000</v>
      </c>
      <c r="G1160" s="109">
        <v>0</v>
      </c>
      <c r="H1160" s="146">
        <f aca="true" t="shared" si="50" ref="H1160:H1165">G1160*100/F1160</f>
        <v>0</v>
      </c>
      <c r="I1160" s="127">
        <v>0</v>
      </c>
      <c r="J1160" s="34"/>
    </row>
    <row r="1161" spans="1:9" s="35" customFormat="1" ht="12.75">
      <c r="A1161" s="36"/>
      <c r="B1161" s="81"/>
      <c r="C1161" s="64"/>
      <c r="D1161" s="72">
        <v>4210</v>
      </c>
      <c r="E1161" s="31" t="s">
        <v>107</v>
      </c>
      <c r="F1161" s="47">
        <v>29500</v>
      </c>
      <c r="G1161" s="109">
        <v>13445.45</v>
      </c>
      <c r="H1161" s="32">
        <f>G1161*100/F1161</f>
        <v>45.57779661016949</v>
      </c>
      <c r="I1161" s="33">
        <v>0</v>
      </c>
    </row>
    <row r="1162" spans="1:9" s="35" customFormat="1" ht="12.75">
      <c r="A1162" s="36"/>
      <c r="B1162" s="81"/>
      <c r="C1162" s="64"/>
      <c r="D1162" s="72">
        <v>4270</v>
      </c>
      <c r="E1162" s="31" t="s">
        <v>108</v>
      </c>
      <c r="F1162" s="47">
        <v>50000</v>
      </c>
      <c r="G1162" s="109">
        <v>0</v>
      </c>
      <c r="H1162" s="32">
        <f t="shared" si="50"/>
        <v>0</v>
      </c>
      <c r="I1162" s="33">
        <v>0</v>
      </c>
    </row>
    <row r="1163" spans="1:11" s="35" customFormat="1" ht="12.75">
      <c r="A1163" s="36"/>
      <c r="B1163" s="81"/>
      <c r="C1163" s="64"/>
      <c r="D1163" s="72">
        <v>4300</v>
      </c>
      <c r="E1163" s="31" t="s">
        <v>110</v>
      </c>
      <c r="F1163" s="47">
        <v>279100</v>
      </c>
      <c r="G1163" s="109">
        <v>42944.6</v>
      </c>
      <c r="H1163" s="146">
        <f t="shared" si="50"/>
        <v>15.386814761734145</v>
      </c>
      <c r="I1163" s="33">
        <v>9000</v>
      </c>
      <c r="J1163" s="34"/>
      <c r="K1163" s="312" t="e">
        <f>SUM(K1171,G1167)</f>
        <v>#REF!</v>
      </c>
    </row>
    <row r="1164" spans="1:11" s="44" customFormat="1" ht="12.75">
      <c r="A1164" s="36"/>
      <c r="B1164" s="342"/>
      <c r="C1164" s="64"/>
      <c r="D1164" s="72">
        <v>4430</v>
      </c>
      <c r="E1164" s="31" t="s">
        <v>115</v>
      </c>
      <c r="F1164" s="47">
        <v>4</v>
      </c>
      <c r="G1164" s="109">
        <v>0</v>
      </c>
      <c r="H1164" s="146">
        <f t="shared" si="50"/>
        <v>0</v>
      </c>
      <c r="I1164" s="33">
        <v>0</v>
      </c>
      <c r="J1164" s="43"/>
      <c r="K1164" s="311">
        <f>SUM(G1171:G1171)</f>
        <v>2114000</v>
      </c>
    </row>
    <row r="1165" spans="1:10" s="44" customFormat="1" ht="12.75">
      <c r="A1165" s="36"/>
      <c r="B1165" s="38"/>
      <c r="C1165" s="101"/>
      <c r="D1165" s="64"/>
      <c r="E1165" s="31" t="s">
        <v>10</v>
      </c>
      <c r="F1165" s="90">
        <f>SUM(F1167,F1172,F1180,F1182)</f>
        <v>10786546.32</v>
      </c>
      <c r="G1165" s="90">
        <f>SUM(G1167,G1172,G1180,G1182)</f>
        <v>4148394.58</v>
      </c>
      <c r="H1165" s="146">
        <f t="shared" si="50"/>
        <v>38.45896969179287</v>
      </c>
      <c r="I1165" s="182">
        <f>SUM(I1167,I1172,I1180,I1182)</f>
        <v>5920.04</v>
      </c>
      <c r="J1165" s="43"/>
    </row>
    <row r="1166" spans="1:9" s="35" customFormat="1" ht="12.75">
      <c r="A1166" s="62"/>
      <c r="B1166" s="63"/>
      <c r="C1166" s="38"/>
      <c r="D1166" s="38"/>
      <c r="E1166" s="71" t="s">
        <v>61</v>
      </c>
      <c r="F1166" s="198"/>
      <c r="G1166" s="109"/>
      <c r="H1166" s="96" t="s">
        <v>57</v>
      </c>
      <c r="I1166" s="33"/>
    </row>
    <row r="1167" spans="1:10" s="44" customFormat="1" ht="12.75">
      <c r="A1167" s="36"/>
      <c r="B1167" s="34"/>
      <c r="C1167" s="581"/>
      <c r="D1167" s="278">
        <v>6010</v>
      </c>
      <c r="E1167" s="347" t="s">
        <v>233</v>
      </c>
      <c r="F1167" s="315">
        <v>5380552</v>
      </c>
      <c r="G1167" s="452">
        <v>4114000</v>
      </c>
      <c r="H1167" s="96">
        <f>G1167*100/F1167</f>
        <v>76.46055646335172</v>
      </c>
      <c r="I1167" s="163">
        <v>0</v>
      </c>
      <c r="J1167" s="43"/>
    </row>
    <row r="1168" spans="1:13" s="35" customFormat="1" ht="12.75">
      <c r="A1168" s="62"/>
      <c r="B1168" s="62"/>
      <c r="C1168" s="165"/>
      <c r="D1168" s="341"/>
      <c r="E1168" s="571" t="s">
        <v>61</v>
      </c>
      <c r="F1168" s="570"/>
      <c r="G1168" s="180"/>
      <c r="H1168" s="337" t="s">
        <v>57</v>
      </c>
      <c r="I1168" s="67"/>
      <c r="K1168" s="371">
        <f>SUM(F1169:F1171)</f>
        <v>5380552</v>
      </c>
      <c r="L1168" s="312">
        <f>SUM(G1184:G1184)</f>
        <v>1038435.23</v>
      </c>
      <c r="M1168" s="312">
        <f>SUM(I1184:I1184)</f>
        <v>38458.130000000005</v>
      </c>
    </row>
    <row r="1169" spans="1:11" s="35" customFormat="1" ht="25.5">
      <c r="A1169" s="42"/>
      <c r="B1169" s="43"/>
      <c r="C1169" s="191"/>
      <c r="D1169" s="200"/>
      <c r="E1169" s="438" t="s">
        <v>153</v>
      </c>
      <c r="F1169" s="214">
        <v>2000000</v>
      </c>
      <c r="G1169" s="448">
        <v>2000000</v>
      </c>
      <c r="H1169" s="572">
        <f>G1169*100/F1169</f>
        <v>100</v>
      </c>
      <c r="I1169" s="212">
        <v>0</v>
      </c>
      <c r="K1169" s="312" t="e">
        <f>SUM(#REF!,#REF!,#REF!)</f>
        <v>#REF!</v>
      </c>
    </row>
    <row r="1170" spans="1:11" s="35" customFormat="1" ht="25.5">
      <c r="A1170" s="42"/>
      <c r="B1170" s="43"/>
      <c r="C1170" s="191"/>
      <c r="D1170" s="200"/>
      <c r="E1170" s="438" t="s">
        <v>369</v>
      </c>
      <c r="F1170" s="214">
        <v>179952</v>
      </c>
      <c r="G1170" s="448">
        <v>0</v>
      </c>
      <c r="H1170" s="572">
        <f>G1170*100/F1170</f>
        <v>0</v>
      </c>
      <c r="I1170" s="212">
        <v>0</v>
      </c>
      <c r="K1170" s="312"/>
    </row>
    <row r="1171" spans="1:11" s="35" customFormat="1" ht="25.5">
      <c r="A1171" s="42"/>
      <c r="B1171" s="43"/>
      <c r="C1171" s="271"/>
      <c r="D1171" s="88"/>
      <c r="E1171" s="438" t="s">
        <v>192</v>
      </c>
      <c r="F1171" s="214">
        <v>3200600</v>
      </c>
      <c r="G1171" s="448">
        <v>2114000</v>
      </c>
      <c r="H1171" s="572">
        <f>G1171*100/F1171</f>
        <v>66.05011560332437</v>
      </c>
      <c r="I1171" s="212">
        <v>0</v>
      </c>
      <c r="K1171" s="312" t="e">
        <f>SUM(#REF!,#REF!,#REF!)</f>
        <v>#REF!</v>
      </c>
    </row>
    <row r="1172" spans="1:10" s="44" customFormat="1" ht="12.75">
      <c r="A1172" s="207"/>
      <c r="B1172" s="413"/>
      <c r="C1172" s="475"/>
      <c r="D1172" s="348">
        <v>6050</v>
      </c>
      <c r="E1172" s="366" t="s">
        <v>46</v>
      </c>
      <c r="F1172" s="209">
        <v>66710</v>
      </c>
      <c r="G1172" s="180">
        <v>0</v>
      </c>
      <c r="H1172" s="32">
        <f>G1172*100/F1172</f>
        <v>0</v>
      </c>
      <c r="I1172" s="67">
        <v>0</v>
      </c>
      <c r="J1172" s="43"/>
    </row>
    <row r="1173" spans="1:13" s="35" customFormat="1" ht="12.75">
      <c r="A1173" s="36"/>
      <c r="B1173" s="36"/>
      <c r="C1173" s="34"/>
      <c r="D1173" s="34"/>
      <c r="E1173" s="66" t="s">
        <v>61</v>
      </c>
      <c r="F1173" s="340"/>
      <c r="G1173" s="180"/>
      <c r="H1173" s="337" t="s">
        <v>57</v>
      </c>
      <c r="I1173" s="67"/>
      <c r="K1173" s="371">
        <f>SUM(G1174:G1179)</f>
        <v>0</v>
      </c>
      <c r="L1173" s="312">
        <f>SUM(G1186:G1188)</f>
        <v>0</v>
      </c>
      <c r="M1173" s="312">
        <f>SUM(I1186:I1188)</f>
        <v>0</v>
      </c>
    </row>
    <row r="1174" spans="1:9" s="56" customFormat="1" ht="25.5">
      <c r="A1174" s="201"/>
      <c r="B1174" s="271"/>
      <c r="C1174" s="271"/>
      <c r="D1174" s="88"/>
      <c r="E1174" s="426" t="s">
        <v>370</v>
      </c>
      <c r="F1174" s="303" t="s">
        <v>57</v>
      </c>
      <c r="G1174" s="45">
        <v>0</v>
      </c>
      <c r="H1174" s="305" t="s">
        <v>57</v>
      </c>
      <c r="I1174" s="45">
        <v>0</v>
      </c>
    </row>
    <row r="1175" spans="1:9" s="35" customFormat="1" ht="12.75">
      <c r="A1175" s="15" t="s">
        <v>54</v>
      </c>
      <c r="B1175" s="16">
        <v>44</v>
      </c>
      <c r="C1175" s="55"/>
      <c r="D1175" s="55"/>
      <c r="E1175" s="78"/>
      <c r="F1175" s="55"/>
      <c r="G1175" s="419"/>
      <c r="H1175" s="79" t="s">
        <v>57</v>
      </c>
      <c r="I1175" s="77"/>
    </row>
    <row r="1176" spans="1:9" s="35" customFormat="1" ht="13.5" thickBot="1">
      <c r="A1176" s="15"/>
      <c r="B1176" s="16"/>
      <c r="C1176" s="55"/>
      <c r="D1176" s="55"/>
      <c r="E1176" s="78"/>
      <c r="F1176" s="55"/>
      <c r="G1176" s="419"/>
      <c r="H1176" s="79"/>
      <c r="I1176" s="77"/>
    </row>
    <row r="1177" spans="1:9" s="35" customFormat="1" ht="13.5" thickBot="1">
      <c r="A1177" s="19" t="s">
        <v>25</v>
      </c>
      <c r="B1177" s="20" t="s">
        <v>50</v>
      </c>
      <c r="C1177" s="709" t="s">
        <v>35</v>
      </c>
      <c r="D1177" s="710"/>
      <c r="E1177" s="21" t="s">
        <v>24</v>
      </c>
      <c r="F1177" s="20" t="s">
        <v>58</v>
      </c>
      <c r="G1177" s="353" t="s">
        <v>59</v>
      </c>
      <c r="H1177" s="22" t="s">
        <v>60</v>
      </c>
      <c r="I1177" s="356" t="s">
        <v>65</v>
      </c>
    </row>
    <row r="1178" spans="1:9" s="56" customFormat="1" ht="25.5">
      <c r="A1178" s="42"/>
      <c r="B1178" s="191"/>
      <c r="C1178" s="191"/>
      <c r="D1178" s="200"/>
      <c r="E1178" s="482" t="s">
        <v>372</v>
      </c>
      <c r="F1178" s="303"/>
      <c r="G1178" s="45">
        <v>0</v>
      </c>
      <c r="H1178" s="305"/>
      <c r="I1178" s="45">
        <v>0</v>
      </c>
    </row>
    <row r="1179" spans="1:9" s="56" customFormat="1" ht="25.5">
      <c r="A1179" s="42"/>
      <c r="B1179" s="191"/>
      <c r="C1179" s="271"/>
      <c r="D1179" s="88"/>
      <c r="E1179" s="482" t="s">
        <v>371</v>
      </c>
      <c r="F1179" s="303" t="s">
        <v>57</v>
      </c>
      <c r="G1179" s="45">
        <v>0</v>
      </c>
      <c r="H1179" s="305" t="s">
        <v>57</v>
      </c>
      <c r="I1179" s="45">
        <v>0</v>
      </c>
    </row>
    <row r="1180" spans="1:9" s="129" customFormat="1" ht="12.75">
      <c r="A1180" s="207"/>
      <c r="B1180" s="413"/>
      <c r="C1180" s="477"/>
      <c r="D1180" s="478">
        <v>6057</v>
      </c>
      <c r="E1180" s="658" t="s">
        <v>163</v>
      </c>
      <c r="F1180" s="659">
        <v>4538391.67</v>
      </c>
      <c r="G1180" s="154">
        <v>25160.15</v>
      </c>
      <c r="H1180" s="51">
        <f>G1180*100/F1180</f>
        <v>0.5543847210525134</v>
      </c>
      <c r="I1180" s="33">
        <v>5032.03</v>
      </c>
    </row>
    <row r="1181" spans="1:11" s="35" customFormat="1" ht="51">
      <c r="A1181" s="207"/>
      <c r="B1181" s="413"/>
      <c r="C1181" s="345"/>
      <c r="D1181" s="278"/>
      <c r="E1181" s="476" t="s">
        <v>250</v>
      </c>
      <c r="F1181" s="344"/>
      <c r="G1181" s="45">
        <v>25160.15</v>
      </c>
      <c r="H1181" s="352"/>
      <c r="I1181" s="212">
        <v>5032.03</v>
      </c>
      <c r="J1181" s="34"/>
      <c r="K1181" s="312" t="s">
        <v>57</v>
      </c>
    </row>
    <row r="1182" spans="1:9" s="129" customFormat="1" ht="12.75">
      <c r="A1182" s="296"/>
      <c r="B1182" s="207"/>
      <c r="C1182" s="297"/>
      <c r="D1182" s="531">
        <v>6059</v>
      </c>
      <c r="E1182" s="66"/>
      <c r="F1182" s="175">
        <v>800892.65</v>
      </c>
      <c r="G1182" s="186">
        <v>9234.43</v>
      </c>
      <c r="H1182" s="49">
        <f>G1182*100/F1182</f>
        <v>1.1530171989966445</v>
      </c>
      <c r="I1182" s="67">
        <v>888.01</v>
      </c>
    </row>
    <row r="1183" spans="1:11" s="35" customFormat="1" ht="51.75" thickBot="1">
      <c r="A1183" s="686"/>
      <c r="B1183" s="685"/>
      <c r="C1183" s="700"/>
      <c r="D1183" s="701"/>
      <c r="E1183" s="702" t="s">
        <v>251</v>
      </c>
      <c r="F1183" s="703"/>
      <c r="G1183" s="292">
        <v>9234.43</v>
      </c>
      <c r="H1183" s="598"/>
      <c r="I1183" s="414">
        <v>888.01</v>
      </c>
      <c r="J1183" s="34"/>
      <c r="K1183" s="312" t="s">
        <v>57</v>
      </c>
    </row>
    <row r="1184" spans="1:9" s="35" customFormat="1" ht="12.75">
      <c r="A1184" s="253">
        <v>921</v>
      </c>
      <c r="B1184" s="227"/>
      <c r="C1184" s="227"/>
      <c r="D1184" s="228"/>
      <c r="E1184" s="229" t="s">
        <v>11</v>
      </c>
      <c r="F1184" s="230">
        <f>SUM(F1185,F1197,F1223,F1229,F1237,F1242)</f>
        <v>2804850.3600000003</v>
      </c>
      <c r="G1184" s="403">
        <f>SUM(G1185,G1197,G1223,G1229,G1237,G1242)</f>
        <v>1038435.23</v>
      </c>
      <c r="H1184" s="317">
        <f>G1184*100/F1184</f>
        <v>37.022838893979355</v>
      </c>
      <c r="I1184" s="346">
        <f>SUM(I1185,I1197,I1223,I1229,I1237,I1242)</f>
        <v>38458.130000000005</v>
      </c>
    </row>
    <row r="1185" spans="1:9" s="56" customFormat="1" ht="12.75">
      <c r="A1185" s="14"/>
      <c r="B1185" s="199">
        <v>92105</v>
      </c>
      <c r="C1185" s="2"/>
      <c r="D1185" s="3"/>
      <c r="E1185" s="25" t="s">
        <v>13</v>
      </c>
      <c r="F1185" s="46">
        <f>SUM(F1186)</f>
        <v>50000</v>
      </c>
      <c r="G1185" s="444">
        <f>SUM(G1186)</f>
        <v>0</v>
      </c>
      <c r="H1185" s="26">
        <f>G1185*100/F1185</f>
        <v>0</v>
      </c>
      <c r="I1185" s="27">
        <v>0</v>
      </c>
    </row>
    <row r="1186" spans="1:9" s="56" customFormat="1" ht="12.75">
      <c r="A1186" s="59"/>
      <c r="B1186" s="28"/>
      <c r="C1186" s="80"/>
      <c r="D1186" s="80"/>
      <c r="E1186" s="39" t="s">
        <v>55</v>
      </c>
      <c r="F1186" s="175">
        <f>SUM(F1188)</f>
        <v>50000</v>
      </c>
      <c r="G1186" s="469">
        <f>SUM(G1188)</f>
        <v>0</v>
      </c>
      <c r="H1186" s="32">
        <f>G1186*100/F1186</f>
        <v>0</v>
      </c>
      <c r="I1186" s="33">
        <v>0</v>
      </c>
    </row>
    <row r="1187" spans="1:12" s="44" customFormat="1" ht="12.75">
      <c r="A1187" s="62"/>
      <c r="B1187" s="63"/>
      <c r="C1187" s="69"/>
      <c r="D1187" s="69"/>
      <c r="E1187" s="487" t="s">
        <v>61</v>
      </c>
      <c r="F1187" s="176"/>
      <c r="G1187" s="109"/>
      <c r="H1187" s="32" t="s">
        <v>57</v>
      </c>
      <c r="I1187" s="33"/>
      <c r="K1187" s="311" t="s">
        <v>57</v>
      </c>
      <c r="L1187" s="311">
        <f>SUM(G1191:G1196)</f>
        <v>0</v>
      </c>
    </row>
    <row r="1188" spans="1:11" s="44" customFormat="1" ht="12.75">
      <c r="A1188" s="36"/>
      <c r="B1188" s="81"/>
      <c r="C1188" s="164"/>
      <c r="D1188" s="156">
        <v>2820</v>
      </c>
      <c r="E1188" s="157" t="s">
        <v>172</v>
      </c>
      <c r="F1188" s="177">
        <v>50000</v>
      </c>
      <c r="G1188" s="445">
        <v>0</v>
      </c>
      <c r="H1188" s="51">
        <f>G1188*100/F1188</f>
        <v>0</v>
      </c>
      <c r="I1188" s="125">
        <v>0</v>
      </c>
      <c r="K1188" s="311" t="s">
        <v>57</v>
      </c>
    </row>
    <row r="1189" spans="1:9" s="44" customFormat="1" ht="12.75">
      <c r="A1189" s="62"/>
      <c r="B1189" s="36"/>
      <c r="C1189" s="34"/>
      <c r="D1189" s="34"/>
      <c r="E1189" s="159" t="s">
        <v>23</v>
      </c>
      <c r="F1189" s="34"/>
      <c r="G1189" s="421"/>
      <c r="H1189" s="112" t="s">
        <v>57</v>
      </c>
      <c r="I1189" s="119"/>
    </row>
    <row r="1190" spans="1:9" s="44" customFormat="1" ht="12.75">
      <c r="A1190" s="59"/>
      <c r="B1190" s="497"/>
      <c r="C1190" s="367"/>
      <c r="D1190" s="367"/>
      <c r="E1190" s="369" t="s">
        <v>77</v>
      </c>
      <c r="F1190" s="99"/>
      <c r="G1190" s="416"/>
      <c r="H1190" s="23"/>
      <c r="I1190" s="113"/>
    </row>
    <row r="1191" spans="1:9" s="5" customFormat="1" ht="12.75" hidden="1">
      <c r="A1191" s="42"/>
      <c r="B1191" s="200"/>
      <c r="C1191" s="43"/>
      <c r="D1191" s="43"/>
      <c r="E1191" s="579" t="s">
        <v>193</v>
      </c>
      <c r="F1191" s="304"/>
      <c r="G1191" s="45">
        <v>0</v>
      </c>
      <c r="H1191" s="309"/>
      <c r="I1191" s="45">
        <v>0</v>
      </c>
    </row>
    <row r="1192" spans="1:9" s="5" customFormat="1" ht="12.75" hidden="1">
      <c r="A1192" s="42"/>
      <c r="B1192" s="200"/>
      <c r="C1192" s="43"/>
      <c r="D1192" s="43"/>
      <c r="E1192" s="579" t="s">
        <v>6</v>
      </c>
      <c r="F1192" s="304"/>
      <c r="G1192" s="45">
        <v>0</v>
      </c>
      <c r="H1192" s="309"/>
      <c r="I1192" s="45"/>
    </row>
    <row r="1193" spans="1:9" s="5" customFormat="1" ht="12.75" hidden="1">
      <c r="A1193" s="42"/>
      <c r="B1193" s="200"/>
      <c r="C1193" s="43"/>
      <c r="D1193" s="43"/>
      <c r="E1193" s="579" t="s">
        <v>78</v>
      </c>
      <c r="F1193" s="304"/>
      <c r="G1193" s="45">
        <v>0</v>
      </c>
      <c r="H1193" s="309"/>
      <c r="I1193" s="45"/>
    </row>
    <row r="1194" spans="1:9" s="5" customFormat="1" ht="12.75" hidden="1">
      <c r="A1194" s="42"/>
      <c r="B1194" s="200"/>
      <c r="C1194" s="43"/>
      <c r="D1194" s="43"/>
      <c r="E1194" s="579" t="s">
        <v>194</v>
      </c>
      <c r="F1194" s="304"/>
      <c r="G1194" s="45">
        <v>0</v>
      </c>
      <c r="H1194" s="309"/>
      <c r="I1194" s="45"/>
    </row>
    <row r="1195" spans="1:9" s="5" customFormat="1" ht="12.75" hidden="1">
      <c r="A1195" s="42"/>
      <c r="B1195" s="200"/>
      <c r="C1195" s="43"/>
      <c r="D1195" s="43"/>
      <c r="E1195" s="579" t="s">
        <v>252</v>
      </c>
      <c r="F1195" s="304"/>
      <c r="G1195" s="45">
        <v>0</v>
      </c>
      <c r="H1195" s="309"/>
      <c r="I1195" s="45"/>
    </row>
    <row r="1196" spans="1:9" s="35" customFormat="1" ht="12.75" hidden="1">
      <c r="A1196" s="42"/>
      <c r="B1196" s="201"/>
      <c r="C1196" s="82"/>
      <c r="D1196" s="88"/>
      <c r="E1196" s="579" t="s">
        <v>79</v>
      </c>
      <c r="F1196" s="304"/>
      <c r="G1196" s="45">
        <v>0</v>
      </c>
      <c r="H1196" s="309"/>
      <c r="I1196" s="45">
        <v>0</v>
      </c>
    </row>
    <row r="1197" spans="1:9" s="56" customFormat="1" ht="12.75">
      <c r="A1197" s="13"/>
      <c r="B1197" s="91">
        <v>92109</v>
      </c>
      <c r="C1197" s="8"/>
      <c r="D1197" s="9"/>
      <c r="E1197" s="92" t="s">
        <v>80</v>
      </c>
      <c r="F1197" s="178">
        <f>SUM(F1198,F1212)</f>
        <v>1251035.36</v>
      </c>
      <c r="G1197" s="178">
        <f>SUM(G1198,G1212)</f>
        <v>421390.1699999999</v>
      </c>
      <c r="H1197" s="26">
        <f>G1197*100/F1197</f>
        <v>33.68331411511821</v>
      </c>
      <c r="I1197" s="58">
        <f>SUM(I1198,I1212)</f>
        <v>34944.58</v>
      </c>
    </row>
    <row r="1198" spans="1:9" s="5" customFormat="1" ht="12.75">
      <c r="A1198" s="59"/>
      <c r="B1198" s="121"/>
      <c r="C1198" s="30"/>
      <c r="D1198" s="29"/>
      <c r="E1198" s="31" t="s">
        <v>55</v>
      </c>
      <c r="F1198" s="90">
        <f>SUM(F1200:F1211)</f>
        <v>1188035.36</v>
      </c>
      <c r="G1198" s="90">
        <f>SUM(G1200:G1211)</f>
        <v>421390.1699999999</v>
      </c>
      <c r="H1198" s="32">
        <f>G1198*100/F1198</f>
        <v>35.46949730519805</v>
      </c>
      <c r="I1198" s="33">
        <f>SUM(I1200:I1211)</f>
        <v>1919.08</v>
      </c>
    </row>
    <row r="1199" spans="1:9" s="35" customFormat="1" ht="12.75">
      <c r="A1199" s="62"/>
      <c r="B1199" s="63"/>
      <c r="C1199" s="38"/>
      <c r="D1199" s="38"/>
      <c r="E1199" s="39" t="s">
        <v>61</v>
      </c>
      <c r="F1199" s="40"/>
      <c r="G1199" s="109"/>
      <c r="H1199" s="49" t="s">
        <v>57</v>
      </c>
      <c r="I1199" s="48"/>
    </row>
    <row r="1200" spans="1:9" s="35" customFormat="1" ht="25.5">
      <c r="A1200" s="62"/>
      <c r="B1200" s="36"/>
      <c r="C1200" s="38"/>
      <c r="D1200" s="41">
        <v>2480</v>
      </c>
      <c r="E1200" s="39" t="s">
        <v>196</v>
      </c>
      <c r="F1200" s="87">
        <v>960000</v>
      </c>
      <c r="G1200" s="445">
        <v>375000</v>
      </c>
      <c r="H1200" s="179">
        <f>G1200*100/F1200</f>
        <v>39.0625</v>
      </c>
      <c r="I1200" s="48">
        <v>0</v>
      </c>
    </row>
    <row r="1201" spans="1:9" s="56" customFormat="1" ht="12.75">
      <c r="A1201" s="62"/>
      <c r="B1201" s="36"/>
      <c r="C1201" s="53"/>
      <c r="D1201" s="53"/>
      <c r="E1201" s="54" t="s">
        <v>145</v>
      </c>
      <c r="F1201" s="52"/>
      <c r="G1201" s="416"/>
      <c r="H1201" s="124" t="s">
        <v>57</v>
      </c>
      <c r="I1201" s="180"/>
    </row>
    <row r="1202" spans="1:10" s="56" customFormat="1" ht="12.75">
      <c r="A1202" s="28"/>
      <c r="B1202" s="368"/>
      <c r="C1202" s="29"/>
      <c r="D1202" s="542">
        <v>4110</v>
      </c>
      <c r="E1202" s="172" t="s">
        <v>160</v>
      </c>
      <c r="F1202" s="140">
        <v>3260</v>
      </c>
      <c r="G1202" s="109">
        <v>0</v>
      </c>
      <c r="H1202" s="337">
        <f>G1202*100/F1202</f>
        <v>0</v>
      </c>
      <c r="I1202" s="109">
        <v>130.55</v>
      </c>
      <c r="J1202" s="55"/>
    </row>
    <row r="1203" spans="1:10" s="56" customFormat="1" ht="12.75">
      <c r="A1203" s="108"/>
      <c r="B1203" s="28"/>
      <c r="C1203" s="29"/>
      <c r="D1203" s="542">
        <v>4120</v>
      </c>
      <c r="E1203" s="172" t="s">
        <v>347</v>
      </c>
      <c r="F1203" s="144">
        <v>465</v>
      </c>
      <c r="G1203" s="109">
        <v>0</v>
      </c>
      <c r="H1203" s="337">
        <f>G1203*100/F1203</f>
        <v>0</v>
      </c>
      <c r="I1203" s="109">
        <v>0</v>
      </c>
      <c r="J1203" s="55"/>
    </row>
    <row r="1204" spans="1:10" s="56" customFormat="1" ht="25.5">
      <c r="A1204" s="59"/>
      <c r="B1204" s="28"/>
      <c r="C1204" s="95"/>
      <c r="D1204" s="554">
        <v>4170</v>
      </c>
      <c r="E1204" s="172" t="s">
        <v>210</v>
      </c>
      <c r="F1204" s="167">
        <v>18975</v>
      </c>
      <c r="G1204" s="109">
        <v>2522.91</v>
      </c>
      <c r="H1204" s="339">
        <f>G1204*100/F1204</f>
        <v>13.29596837944664</v>
      </c>
      <c r="I1204" s="109">
        <v>524.04</v>
      </c>
      <c r="J1204" s="55"/>
    </row>
    <row r="1205" spans="1:10" s="35" customFormat="1" ht="12.75">
      <c r="A1205" s="62"/>
      <c r="B1205" s="36"/>
      <c r="C1205" s="53"/>
      <c r="D1205" s="380">
        <v>4210</v>
      </c>
      <c r="E1205" s="54" t="s">
        <v>107</v>
      </c>
      <c r="F1205" s="47">
        <v>61830.16</v>
      </c>
      <c r="G1205" s="109">
        <v>16002.04</v>
      </c>
      <c r="H1205" s="32">
        <f>G1205*100/F1205</f>
        <v>25.88063818693013</v>
      </c>
      <c r="I1205" s="33">
        <v>111.02</v>
      </c>
      <c r="J1205" s="34"/>
    </row>
    <row r="1206" spans="1:9" s="35" customFormat="1" ht="12.75">
      <c r="A1206" s="74"/>
      <c r="B1206" s="75"/>
      <c r="C1206" s="64"/>
      <c r="D1206" s="72">
        <v>4260</v>
      </c>
      <c r="E1206" s="31" t="s">
        <v>111</v>
      </c>
      <c r="F1206" s="47">
        <v>72186.45</v>
      </c>
      <c r="G1206" s="109">
        <v>20796.74</v>
      </c>
      <c r="H1206" s="32">
        <f>G1206*100/F1206</f>
        <v>28.809755847530948</v>
      </c>
      <c r="I1206" s="33">
        <v>1153.47</v>
      </c>
    </row>
    <row r="1207" spans="1:9" s="56" customFormat="1" ht="12.75">
      <c r="A1207" s="15" t="s">
        <v>54</v>
      </c>
      <c r="B1207" s="16">
        <v>45</v>
      </c>
      <c r="C1207" s="55"/>
      <c r="D1207" s="55"/>
      <c r="E1207" s="78"/>
      <c r="F1207" s="55"/>
      <c r="G1207" s="419"/>
      <c r="H1207" s="79" t="s">
        <v>57</v>
      </c>
      <c r="I1207" s="77"/>
    </row>
    <row r="1208" spans="1:9" s="5" customFormat="1" ht="13.5" thickBot="1">
      <c r="A1208" s="15"/>
      <c r="B1208" s="16"/>
      <c r="C1208" s="55"/>
      <c r="D1208" s="55"/>
      <c r="E1208" s="78"/>
      <c r="F1208" s="55"/>
      <c r="G1208" s="419"/>
      <c r="H1208" s="79"/>
      <c r="I1208" s="77"/>
    </row>
    <row r="1209" spans="1:9" s="35" customFormat="1" ht="13.5" thickBot="1">
      <c r="A1209" s="19" t="s">
        <v>25</v>
      </c>
      <c r="B1209" s="20" t="s">
        <v>50</v>
      </c>
      <c r="C1209" s="709" t="s">
        <v>35</v>
      </c>
      <c r="D1209" s="710"/>
      <c r="E1209" s="21" t="s">
        <v>24</v>
      </c>
      <c r="F1209" s="20" t="s">
        <v>58</v>
      </c>
      <c r="G1209" s="353" t="s">
        <v>59</v>
      </c>
      <c r="H1209" s="22" t="s">
        <v>60</v>
      </c>
      <c r="I1209" s="190" t="s">
        <v>65</v>
      </c>
    </row>
    <row r="1210" spans="1:10" s="35" customFormat="1" ht="12.75">
      <c r="A1210" s="62"/>
      <c r="B1210" s="36"/>
      <c r="C1210" s="64"/>
      <c r="D1210" s="72">
        <v>4270</v>
      </c>
      <c r="E1210" s="31" t="s">
        <v>108</v>
      </c>
      <c r="F1210" s="47">
        <v>39518.75</v>
      </c>
      <c r="G1210" s="109">
        <v>539.19</v>
      </c>
      <c r="H1210" s="32">
        <f>G1210*100/F1210</f>
        <v>1.3643903210501347</v>
      </c>
      <c r="I1210" s="33">
        <v>0</v>
      </c>
      <c r="J1210" s="34"/>
    </row>
    <row r="1211" spans="1:10" s="35" customFormat="1" ht="12.75">
      <c r="A1211" s="62"/>
      <c r="B1211" s="75"/>
      <c r="C1211" s="64"/>
      <c r="D1211" s="72">
        <v>4300</v>
      </c>
      <c r="E1211" s="31" t="s">
        <v>110</v>
      </c>
      <c r="F1211" s="47">
        <v>31800</v>
      </c>
      <c r="G1211" s="109">
        <v>6529.29</v>
      </c>
      <c r="H1211" s="32">
        <f>G1211*100/F1211</f>
        <v>20.532358490566036</v>
      </c>
      <c r="I1211" s="33">
        <v>0</v>
      </c>
      <c r="J1211" s="34"/>
    </row>
    <row r="1212" spans="1:10" s="44" customFormat="1" ht="12.75">
      <c r="A1212" s="36"/>
      <c r="B1212" s="38"/>
      <c r="C1212" s="101"/>
      <c r="D1212" s="64"/>
      <c r="E1212" s="31" t="s">
        <v>10</v>
      </c>
      <c r="F1212" s="90">
        <f>SUM(F1214,F1220,)</f>
        <v>63000</v>
      </c>
      <c r="G1212" s="90">
        <f>SUM(G1214,G1220,)</f>
        <v>0</v>
      </c>
      <c r="H1212" s="32">
        <f>G1212*100/F1212</f>
        <v>0</v>
      </c>
      <c r="I1212" s="182">
        <f>SUM(I1214,I1220,)</f>
        <v>33025.5</v>
      </c>
      <c r="J1212" s="43"/>
    </row>
    <row r="1213" spans="1:9" s="35" customFormat="1" ht="12.75">
      <c r="A1213" s="62"/>
      <c r="B1213" s="63"/>
      <c r="C1213" s="69"/>
      <c r="D1213" s="483"/>
      <c r="E1213" s="71" t="s">
        <v>61</v>
      </c>
      <c r="F1213" s="198"/>
      <c r="G1213" s="109"/>
      <c r="H1213" s="96" t="s">
        <v>57</v>
      </c>
      <c r="I1213" s="33"/>
    </row>
    <row r="1214" spans="1:10" s="44" customFormat="1" ht="12.75">
      <c r="A1214" s="207"/>
      <c r="B1214" s="413"/>
      <c r="C1214" s="345"/>
      <c r="D1214" s="278">
        <v>6050</v>
      </c>
      <c r="E1214" s="366" t="s">
        <v>163</v>
      </c>
      <c r="F1214" s="209">
        <v>63000</v>
      </c>
      <c r="G1214" s="180">
        <v>0</v>
      </c>
      <c r="H1214" s="32">
        <f>G1214*100/F1214</f>
        <v>0</v>
      </c>
      <c r="I1214" s="67">
        <v>33025.5</v>
      </c>
      <c r="J1214" s="43"/>
    </row>
    <row r="1215" spans="1:13" s="35" customFormat="1" ht="12.75">
      <c r="A1215" s="62"/>
      <c r="B1215" s="36"/>
      <c r="C1215" s="34"/>
      <c r="D1215" s="34"/>
      <c r="E1215" s="385" t="s">
        <v>61</v>
      </c>
      <c r="F1215" s="100"/>
      <c r="G1215" s="180"/>
      <c r="H1215" s="337" t="s">
        <v>57</v>
      </c>
      <c r="I1215" s="67"/>
      <c r="K1215" s="371">
        <f>SUM(F1224:F1228)</f>
        <v>1254000</v>
      </c>
      <c r="L1215" s="312">
        <f>SUM(G1224:G1228)</f>
        <v>620000</v>
      </c>
      <c r="M1215" s="312">
        <f>SUM(I1224:I1228)</f>
        <v>0</v>
      </c>
    </row>
    <row r="1216" spans="1:9" s="56" customFormat="1" ht="25.5">
      <c r="A1216" s="191"/>
      <c r="B1216" s="42"/>
      <c r="C1216" s="43"/>
      <c r="D1216" s="200"/>
      <c r="E1216" s="482" t="s">
        <v>284</v>
      </c>
      <c r="F1216" s="303" t="s">
        <v>57</v>
      </c>
      <c r="G1216" s="45">
        <v>0</v>
      </c>
      <c r="H1216" s="305" t="s">
        <v>57</v>
      </c>
      <c r="I1216" s="45">
        <v>0</v>
      </c>
    </row>
    <row r="1217" spans="1:9" s="56" customFormat="1" ht="25.5">
      <c r="A1217" s="191"/>
      <c r="B1217" s="42"/>
      <c r="C1217" s="43"/>
      <c r="D1217" s="200"/>
      <c r="E1217" s="482" t="s">
        <v>373</v>
      </c>
      <c r="F1217" s="303"/>
      <c r="G1217" s="45">
        <v>0</v>
      </c>
      <c r="H1217" s="305"/>
      <c r="I1217" s="45">
        <v>0</v>
      </c>
    </row>
    <row r="1218" spans="1:9" s="56" customFormat="1" ht="38.25">
      <c r="A1218" s="191"/>
      <c r="B1218" s="42"/>
      <c r="C1218" s="43"/>
      <c r="D1218" s="200"/>
      <c r="E1218" s="482" t="s">
        <v>374</v>
      </c>
      <c r="F1218" s="303" t="s">
        <v>57</v>
      </c>
      <c r="G1218" s="45">
        <v>0</v>
      </c>
      <c r="H1218" s="305" t="s">
        <v>57</v>
      </c>
      <c r="I1218" s="45">
        <v>0</v>
      </c>
    </row>
    <row r="1219" spans="1:9" s="56" customFormat="1" ht="25.5">
      <c r="A1219" s="42"/>
      <c r="B1219" s="88"/>
      <c r="C1219" s="82"/>
      <c r="D1219" s="88"/>
      <c r="E1219" s="482" t="s">
        <v>375</v>
      </c>
      <c r="F1219" s="303" t="s">
        <v>57</v>
      </c>
      <c r="G1219" s="45">
        <v>0</v>
      </c>
      <c r="H1219" s="305" t="s">
        <v>57</v>
      </c>
      <c r="I1219" s="45">
        <v>0</v>
      </c>
    </row>
    <row r="1220" spans="1:10" s="44" customFormat="1" ht="36.75" customHeight="1" hidden="1">
      <c r="A1220" s="260"/>
      <c r="B1220" s="207"/>
      <c r="C1220" s="475"/>
      <c r="D1220" s="348">
        <v>6220</v>
      </c>
      <c r="E1220" s="366" t="s">
        <v>195</v>
      </c>
      <c r="F1220" s="209">
        <v>0</v>
      </c>
      <c r="G1220" s="180">
        <v>0</v>
      </c>
      <c r="H1220" s="32" t="e">
        <f>G1220*100/F1220</f>
        <v>#DIV/0!</v>
      </c>
      <c r="I1220" s="67">
        <v>0</v>
      </c>
      <c r="J1220" s="43"/>
    </row>
    <row r="1221" spans="1:13" s="35" customFormat="1" ht="12.75" hidden="1">
      <c r="A1221" s="62"/>
      <c r="B1221" s="36"/>
      <c r="C1221" s="34"/>
      <c r="D1221" s="34"/>
      <c r="E1221" s="385" t="s">
        <v>61</v>
      </c>
      <c r="F1221" s="100"/>
      <c r="G1221" s="180"/>
      <c r="H1221" s="337" t="s">
        <v>57</v>
      </c>
      <c r="I1221" s="67"/>
      <c r="K1221" s="371">
        <f>SUM(F1230:F1232)</f>
        <v>940000</v>
      </c>
      <c r="L1221" s="312">
        <f>SUM(G1230:G1232)</f>
        <v>480000</v>
      </c>
      <c r="M1221" s="312">
        <f>SUM(I1230:I1232)</f>
        <v>0</v>
      </c>
    </row>
    <row r="1222" spans="1:9" s="56" customFormat="1" ht="38.25" hidden="1">
      <c r="A1222" s="191"/>
      <c r="B1222" s="201"/>
      <c r="C1222" s="82"/>
      <c r="D1222" s="88"/>
      <c r="E1222" s="494" t="s">
        <v>253</v>
      </c>
      <c r="F1222" s="506">
        <v>0</v>
      </c>
      <c r="G1222" s="45">
        <v>0</v>
      </c>
      <c r="H1222" s="572" t="e">
        <f>G1222*100/F1222</f>
        <v>#DIV/0!</v>
      </c>
      <c r="I1222" s="45">
        <v>0</v>
      </c>
    </row>
    <row r="1223" spans="1:9" s="56" customFormat="1" ht="12.75">
      <c r="A1223" s="13"/>
      <c r="B1223" s="91">
        <v>92116</v>
      </c>
      <c r="C1223" s="8"/>
      <c r="D1223" s="9"/>
      <c r="E1223" s="92" t="s">
        <v>51</v>
      </c>
      <c r="F1223" s="178">
        <f>SUM(F1224)</f>
        <v>627000</v>
      </c>
      <c r="G1223" s="178">
        <f>SUM(G1224)</f>
        <v>310000</v>
      </c>
      <c r="H1223" s="26">
        <f>G1223*100/F1223</f>
        <v>49.441786283891545</v>
      </c>
      <c r="I1223" s="58">
        <f>SUM(I1224)</f>
        <v>0</v>
      </c>
    </row>
    <row r="1224" spans="1:10" s="18" customFormat="1" ht="12.75">
      <c r="A1224" s="59"/>
      <c r="B1224" s="121"/>
      <c r="C1224" s="30"/>
      <c r="D1224" s="29"/>
      <c r="E1224" s="31" t="s">
        <v>55</v>
      </c>
      <c r="F1224" s="90">
        <f>SUM(F1226:F1228)</f>
        <v>627000</v>
      </c>
      <c r="G1224" s="90">
        <f>SUM(G1226:G1228)</f>
        <v>310000</v>
      </c>
      <c r="H1224" s="32">
        <f>G1224*100/F1224</f>
        <v>49.441786283891545</v>
      </c>
      <c r="I1224" s="33">
        <f>SUM(I1226:I1228)</f>
        <v>0</v>
      </c>
      <c r="J1224" s="17"/>
    </row>
    <row r="1225" spans="1:9" s="35" customFormat="1" ht="12.75">
      <c r="A1225" s="62"/>
      <c r="B1225" s="63"/>
      <c r="C1225" s="69"/>
      <c r="D1225" s="69"/>
      <c r="E1225" s="71" t="s">
        <v>61</v>
      </c>
      <c r="F1225" s="198"/>
      <c r="G1225" s="109"/>
      <c r="H1225" s="32" t="s">
        <v>57</v>
      </c>
      <c r="I1225" s="33"/>
    </row>
    <row r="1226" spans="1:9" s="56" customFormat="1" ht="25.5">
      <c r="A1226" s="62"/>
      <c r="B1226" s="36"/>
      <c r="C1226" s="38"/>
      <c r="D1226" s="41">
        <v>2480</v>
      </c>
      <c r="E1226" s="39" t="s">
        <v>196</v>
      </c>
      <c r="F1226" s="87">
        <v>620000</v>
      </c>
      <c r="G1226" s="445">
        <v>310000</v>
      </c>
      <c r="H1226" s="49">
        <f>G1226*100/F1226</f>
        <v>50</v>
      </c>
      <c r="I1226" s="125">
        <v>0</v>
      </c>
    </row>
    <row r="1227" spans="1:9" s="35" customFormat="1" ht="15.75" customHeight="1">
      <c r="A1227" s="62"/>
      <c r="B1227" s="75"/>
      <c r="C1227" s="53"/>
      <c r="D1227" s="53"/>
      <c r="E1227" s="54" t="s">
        <v>146</v>
      </c>
      <c r="F1227" s="52"/>
      <c r="G1227" s="416"/>
      <c r="H1227" s="337" t="s">
        <v>57</v>
      </c>
      <c r="I1227" s="113"/>
    </row>
    <row r="1228" spans="1:10" s="35" customFormat="1" ht="12.75">
      <c r="A1228" s="62"/>
      <c r="B1228" s="75"/>
      <c r="C1228" s="64"/>
      <c r="D1228" s="72">
        <v>4300</v>
      </c>
      <c r="E1228" s="31" t="s">
        <v>110</v>
      </c>
      <c r="F1228" s="47">
        <v>7000</v>
      </c>
      <c r="G1228" s="109">
        <v>0</v>
      </c>
      <c r="H1228" s="32">
        <f>G1228*100/F1228</f>
        <v>0</v>
      </c>
      <c r="I1228" s="33">
        <v>0</v>
      </c>
      <c r="J1228" s="34"/>
    </row>
    <row r="1229" spans="1:9" s="56" customFormat="1" ht="12.75">
      <c r="A1229" s="13"/>
      <c r="B1229" s="97">
        <v>92118</v>
      </c>
      <c r="C1229" s="2"/>
      <c r="D1229" s="3"/>
      <c r="E1229" s="92" t="s">
        <v>37</v>
      </c>
      <c r="F1229" s="178">
        <f>SUM(F1230)</f>
        <v>470000</v>
      </c>
      <c r="G1229" s="178">
        <f>SUM(G1230)</f>
        <v>240000</v>
      </c>
      <c r="H1229" s="26">
        <f>G1229*100/F1229</f>
        <v>51.06382978723404</v>
      </c>
      <c r="I1229" s="58">
        <f>SUM(I1230)</f>
        <v>0</v>
      </c>
    </row>
    <row r="1230" spans="1:9" s="35" customFormat="1" ht="12.75">
      <c r="A1230" s="28"/>
      <c r="B1230" s="29"/>
      <c r="C1230" s="30"/>
      <c r="D1230" s="29"/>
      <c r="E1230" s="31" t="s">
        <v>55</v>
      </c>
      <c r="F1230" s="90">
        <f>SUM(F1232:F1233)</f>
        <v>470000</v>
      </c>
      <c r="G1230" s="90">
        <f>SUM(G1232:G1233)</f>
        <v>240000</v>
      </c>
      <c r="H1230" s="32">
        <f>G1230*100/F1230</f>
        <v>51.06382978723404</v>
      </c>
      <c r="I1230" s="33">
        <f>SUM(I1232:I1233)</f>
        <v>0</v>
      </c>
    </row>
    <row r="1231" spans="1:9" s="35" customFormat="1" ht="12.75">
      <c r="A1231" s="36"/>
      <c r="B1231" s="34"/>
      <c r="C1231" s="37"/>
      <c r="D1231" s="38"/>
      <c r="E1231" s="39" t="s">
        <v>61</v>
      </c>
      <c r="F1231" s="40"/>
      <c r="G1231" s="109"/>
      <c r="H1231" s="112" t="s">
        <v>57</v>
      </c>
      <c r="I1231" s="154"/>
    </row>
    <row r="1232" spans="1:11" s="35" customFormat="1" ht="25.5">
      <c r="A1232" s="59"/>
      <c r="B1232" s="108"/>
      <c r="C1232" s="121"/>
      <c r="D1232" s="41">
        <v>2480</v>
      </c>
      <c r="E1232" s="39" t="s">
        <v>196</v>
      </c>
      <c r="F1232" s="87">
        <v>470000</v>
      </c>
      <c r="G1232" s="445">
        <v>240000</v>
      </c>
      <c r="H1232" s="51">
        <f>G1232*100/F1232</f>
        <v>51.06382978723404</v>
      </c>
      <c r="I1232" s="125">
        <v>0</v>
      </c>
      <c r="J1232" s="34"/>
      <c r="K1232" s="312">
        <f>SUM(G1226:G1237)</f>
        <v>1077000</v>
      </c>
    </row>
    <row r="1233" spans="1:10" s="44" customFormat="1" ht="12.75">
      <c r="A1233" s="75"/>
      <c r="B1233" s="106"/>
      <c r="C1233" s="52"/>
      <c r="D1233" s="53"/>
      <c r="E1233" s="54" t="s">
        <v>147</v>
      </c>
      <c r="F1233" s="52"/>
      <c r="G1233" s="417"/>
      <c r="H1233" s="23" t="s">
        <v>57</v>
      </c>
      <c r="I1233" s="113"/>
      <c r="J1233" s="43"/>
    </row>
    <row r="1234" spans="1:9" s="35" customFormat="1" ht="12.75">
      <c r="A1234" s="15" t="s">
        <v>54</v>
      </c>
      <c r="B1234" s="16">
        <v>46</v>
      </c>
      <c r="C1234" s="55"/>
      <c r="D1234" s="55"/>
      <c r="E1234" s="78"/>
      <c r="F1234" s="55"/>
      <c r="G1234" s="419"/>
      <c r="H1234" s="79" t="s">
        <v>57</v>
      </c>
      <c r="I1234" s="77"/>
    </row>
    <row r="1235" spans="1:9" s="35" customFormat="1" ht="13.5" thickBot="1">
      <c r="A1235" s="15"/>
      <c r="B1235" s="16"/>
      <c r="C1235" s="55"/>
      <c r="D1235" s="55"/>
      <c r="E1235" s="78"/>
      <c r="F1235" s="55"/>
      <c r="G1235" s="419"/>
      <c r="H1235" s="79"/>
      <c r="I1235" s="77"/>
    </row>
    <row r="1236" spans="1:9" s="35" customFormat="1" ht="13.5" thickBot="1">
      <c r="A1236" s="19" t="s">
        <v>25</v>
      </c>
      <c r="B1236" s="20" t="s">
        <v>50</v>
      </c>
      <c r="C1236" s="709" t="s">
        <v>35</v>
      </c>
      <c r="D1236" s="710"/>
      <c r="E1236" s="21" t="s">
        <v>24</v>
      </c>
      <c r="F1236" s="20" t="s">
        <v>58</v>
      </c>
      <c r="G1236" s="353" t="s">
        <v>59</v>
      </c>
      <c r="H1236" s="22" t="s">
        <v>60</v>
      </c>
      <c r="I1236" s="190" t="s">
        <v>65</v>
      </c>
    </row>
    <row r="1237" spans="1:9" s="35" customFormat="1" ht="12.75">
      <c r="A1237" s="13"/>
      <c r="B1237" s="97">
        <v>92120</v>
      </c>
      <c r="C1237" s="2"/>
      <c r="D1237" s="3"/>
      <c r="E1237" s="25" t="s">
        <v>101</v>
      </c>
      <c r="F1237" s="89">
        <f>SUM(F1238)</f>
        <v>147000</v>
      </c>
      <c r="G1237" s="89">
        <f>SUM(G1238)</f>
        <v>47000</v>
      </c>
      <c r="H1237" s="336">
        <f>G1237*100/F1237</f>
        <v>31.972789115646258</v>
      </c>
      <c r="I1237" s="27">
        <f>SUM(I1238)</f>
        <v>0</v>
      </c>
    </row>
    <row r="1238" spans="1:9" s="35" customFormat="1" ht="42" customHeight="1">
      <c r="A1238" s="108"/>
      <c r="B1238" s="121"/>
      <c r="C1238" s="30"/>
      <c r="D1238" s="29"/>
      <c r="E1238" s="172" t="s">
        <v>376</v>
      </c>
      <c r="F1238" s="126">
        <f>SUM(F1240:F1241)</f>
        <v>147000</v>
      </c>
      <c r="G1238" s="126">
        <f>SUM(G1240:G1241)</f>
        <v>47000</v>
      </c>
      <c r="H1238" s="128">
        <f>G1238*100/F1238</f>
        <v>31.972789115646258</v>
      </c>
      <c r="I1238" s="127">
        <f>SUM(I1240:I1241)</f>
        <v>0</v>
      </c>
    </row>
    <row r="1239" spans="1:11" s="35" customFormat="1" ht="12.75">
      <c r="A1239" s="324"/>
      <c r="B1239" s="301"/>
      <c r="C1239" s="171"/>
      <c r="D1239" s="171"/>
      <c r="E1239" s="71" t="s">
        <v>61</v>
      </c>
      <c r="F1239" s="198"/>
      <c r="G1239" s="109"/>
      <c r="H1239" s="68" t="s">
        <v>57</v>
      </c>
      <c r="I1239" s="33"/>
      <c r="J1239" s="34"/>
      <c r="K1239" s="312" t="e">
        <f>SUM(#REF!)</f>
        <v>#REF!</v>
      </c>
    </row>
    <row r="1240" spans="1:10" s="35" customFormat="1" ht="63.75">
      <c r="A1240" s="62"/>
      <c r="B1240" s="36"/>
      <c r="C1240" s="64"/>
      <c r="D1240" s="72">
        <v>2720</v>
      </c>
      <c r="E1240" s="31" t="s">
        <v>378</v>
      </c>
      <c r="F1240" s="47">
        <v>47000</v>
      </c>
      <c r="G1240" s="109">
        <v>47000</v>
      </c>
      <c r="H1240" s="32">
        <f>G1240*100/F1240</f>
        <v>100</v>
      </c>
      <c r="I1240" s="33">
        <v>0</v>
      </c>
      <c r="J1240" s="34"/>
    </row>
    <row r="1241" spans="1:10" s="35" customFormat="1" ht="63.75">
      <c r="A1241" s="62"/>
      <c r="B1241" s="75"/>
      <c r="C1241" s="64"/>
      <c r="D1241" s="72">
        <v>4340</v>
      </c>
      <c r="E1241" s="31" t="s">
        <v>377</v>
      </c>
      <c r="F1241" s="47">
        <v>100000</v>
      </c>
      <c r="G1241" s="109">
        <v>0</v>
      </c>
      <c r="H1241" s="32">
        <f>G1241*100/F1241</f>
        <v>0</v>
      </c>
      <c r="I1241" s="33">
        <v>0</v>
      </c>
      <c r="J1241" s="34"/>
    </row>
    <row r="1242" spans="1:9" s="56" customFormat="1" ht="12.75">
      <c r="A1242" s="13"/>
      <c r="B1242" s="91">
        <v>92195</v>
      </c>
      <c r="C1242" s="8"/>
      <c r="D1242" s="9"/>
      <c r="E1242" s="25" t="s">
        <v>42</v>
      </c>
      <c r="F1242" s="89">
        <f>SUM(F1243)</f>
        <v>259815</v>
      </c>
      <c r="G1242" s="89">
        <f>SUM(G1243)</f>
        <v>20045.06</v>
      </c>
      <c r="H1242" s="26">
        <f>G1242*100/F1242</f>
        <v>7.715128071897312</v>
      </c>
      <c r="I1242" s="27">
        <f>SUM(I1243)</f>
        <v>3513.55</v>
      </c>
    </row>
    <row r="1243" spans="1:10" s="18" customFormat="1" ht="38.25">
      <c r="A1243" s="59"/>
      <c r="B1243" s="121"/>
      <c r="C1243" s="30"/>
      <c r="D1243" s="29"/>
      <c r="E1243" s="31" t="s">
        <v>82</v>
      </c>
      <c r="F1243" s="90">
        <f>SUM(F1245:F1251)</f>
        <v>259815</v>
      </c>
      <c r="G1243" s="90">
        <f>SUM(G1245:G1251)</f>
        <v>20045.06</v>
      </c>
      <c r="H1243" s="32">
        <f>G1243*100/F1243</f>
        <v>7.715128071897312</v>
      </c>
      <c r="I1243" s="33">
        <f>SUM(I1248:I1251,I1245:I1246)</f>
        <v>3513.55</v>
      </c>
      <c r="J1243" s="17"/>
    </row>
    <row r="1244" spans="1:9" s="35" customFormat="1" ht="12.75">
      <c r="A1244" s="62"/>
      <c r="B1244" s="63"/>
      <c r="C1244" s="69"/>
      <c r="D1244" s="69"/>
      <c r="E1244" s="71" t="s">
        <v>61</v>
      </c>
      <c r="F1244" s="100"/>
      <c r="G1244" s="109"/>
      <c r="H1244" s="23" t="s">
        <v>57</v>
      </c>
      <c r="I1244" s="109"/>
    </row>
    <row r="1245" spans="1:10" s="35" customFormat="1" ht="12.75">
      <c r="A1245" s="28"/>
      <c r="B1245" s="368"/>
      <c r="C1245" s="29"/>
      <c r="D1245" s="72">
        <v>4110</v>
      </c>
      <c r="E1245" s="31" t="s">
        <v>160</v>
      </c>
      <c r="F1245" s="144">
        <v>2000</v>
      </c>
      <c r="G1245" s="109">
        <v>0</v>
      </c>
      <c r="H1245" s="32">
        <f aca="true" t="shared" si="51" ref="H1245:H1251">G1245*100/F1245</f>
        <v>0</v>
      </c>
      <c r="I1245" s="33">
        <v>0</v>
      </c>
      <c r="J1245" s="34"/>
    </row>
    <row r="1246" spans="1:12" s="35" customFormat="1" ht="25.5">
      <c r="A1246" s="36"/>
      <c r="B1246" s="81"/>
      <c r="C1246" s="69"/>
      <c r="D1246" s="70">
        <v>4170</v>
      </c>
      <c r="E1246" s="71" t="s">
        <v>164</v>
      </c>
      <c r="F1246" s="174">
        <v>20000</v>
      </c>
      <c r="G1246" s="109">
        <v>0</v>
      </c>
      <c r="H1246" s="96">
        <f t="shared" si="51"/>
        <v>0</v>
      </c>
      <c r="I1246" s="33">
        <v>0</v>
      </c>
      <c r="K1246" s="371" t="e">
        <f>SUM(#REF!)</f>
        <v>#REF!</v>
      </c>
      <c r="L1246" s="312" t="e">
        <f>SUM(#REF!)</f>
        <v>#REF!</v>
      </c>
    </row>
    <row r="1247" spans="1:10" s="56" customFormat="1" ht="12.75">
      <c r="A1247" s="28"/>
      <c r="B1247" s="28"/>
      <c r="C1247" s="80"/>
      <c r="D1247" s="551">
        <v>4190</v>
      </c>
      <c r="E1247" s="569" t="s">
        <v>158</v>
      </c>
      <c r="F1247" s="519">
        <v>5000</v>
      </c>
      <c r="G1247" s="109">
        <v>0</v>
      </c>
      <c r="H1247" s="339">
        <f>G1247*100/F1247</f>
        <v>0</v>
      </c>
      <c r="I1247" s="109">
        <v>0</v>
      </c>
      <c r="J1247" s="55"/>
    </row>
    <row r="1248" spans="1:9" s="56" customFormat="1" ht="12.75">
      <c r="A1248" s="36"/>
      <c r="B1248" s="81"/>
      <c r="C1248" s="64"/>
      <c r="D1248" s="72">
        <v>4210</v>
      </c>
      <c r="E1248" s="31" t="s">
        <v>107</v>
      </c>
      <c r="F1248" s="47">
        <v>25000</v>
      </c>
      <c r="G1248" s="109">
        <v>626.96</v>
      </c>
      <c r="H1248" s="32">
        <f t="shared" si="51"/>
        <v>2.50784</v>
      </c>
      <c r="I1248" s="33">
        <v>348.82</v>
      </c>
    </row>
    <row r="1249" spans="1:10" s="56" customFormat="1" ht="12.75">
      <c r="A1249" s="28"/>
      <c r="B1249" s="368"/>
      <c r="C1249" s="29"/>
      <c r="D1249" s="542">
        <v>4220</v>
      </c>
      <c r="E1249" s="172" t="s">
        <v>124</v>
      </c>
      <c r="F1249" s="436">
        <v>8000</v>
      </c>
      <c r="G1249" s="109">
        <v>86.93</v>
      </c>
      <c r="H1249" s="337">
        <f t="shared" si="51"/>
        <v>1.086625</v>
      </c>
      <c r="I1249" s="109">
        <v>2604.73</v>
      </c>
      <c r="J1249" s="55"/>
    </row>
    <row r="1250" spans="1:9" s="35" customFormat="1" ht="12.75">
      <c r="A1250" s="62"/>
      <c r="B1250" s="36"/>
      <c r="C1250" s="64"/>
      <c r="D1250" s="72">
        <v>4300</v>
      </c>
      <c r="E1250" s="31" t="s">
        <v>110</v>
      </c>
      <c r="F1250" s="47">
        <v>150000</v>
      </c>
      <c r="G1250" s="109">
        <v>881.17</v>
      </c>
      <c r="H1250" s="32">
        <v>0</v>
      </c>
      <c r="I1250" s="33">
        <v>560</v>
      </c>
    </row>
    <row r="1251" spans="1:9" s="56" customFormat="1" ht="25.5">
      <c r="A1251" s="75"/>
      <c r="B1251" s="75"/>
      <c r="C1251" s="69"/>
      <c r="D1251" s="70">
        <v>4400</v>
      </c>
      <c r="E1251" s="71" t="s">
        <v>112</v>
      </c>
      <c r="F1251" s="216">
        <v>49815</v>
      </c>
      <c r="G1251" s="180">
        <v>18450</v>
      </c>
      <c r="H1251" s="32">
        <f t="shared" si="51"/>
        <v>37.03703703703704</v>
      </c>
      <c r="I1251" s="33">
        <v>0</v>
      </c>
    </row>
    <row r="1252" spans="1:9" s="35" customFormat="1" ht="12.75">
      <c r="A1252" s="15" t="s">
        <v>54</v>
      </c>
      <c r="B1252" s="16">
        <v>47</v>
      </c>
      <c r="C1252" s="55"/>
      <c r="D1252" s="55"/>
      <c r="E1252" s="78"/>
      <c r="F1252" s="55"/>
      <c r="G1252" s="419"/>
      <c r="H1252" s="79" t="s">
        <v>57</v>
      </c>
      <c r="I1252" s="77"/>
    </row>
    <row r="1253" spans="1:9" s="35" customFormat="1" ht="13.5" thickBot="1">
      <c r="A1253" s="15"/>
      <c r="B1253" s="16"/>
      <c r="C1253" s="55"/>
      <c r="D1253" s="55"/>
      <c r="E1253" s="78"/>
      <c r="F1253" s="55"/>
      <c r="G1253" s="419"/>
      <c r="H1253" s="79"/>
      <c r="I1253" s="77"/>
    </row>
    <row r="1254" spans="1:9" s="35" customFormat="1" ht="13.5" thickBot="1">
      <c r="A1254" s="19" t="s">
        <v>25</v>
      </c>
      <c r="B1254" s="20" t="s">
        <v>50</v>
      </c>
      <c r="C1254" s="709" t="s">
        <v>35</v>
      </c>
      <c r="D1254" s="710"/>
      <c r="E1254" s="21" t="s">
        <v>24</v>
      </c>
      <c r="F1254" s="20" t="s">
        <v>58</v>
      </c>
      <c r="G1254" s="353" t="s">
        <v>59</v>
      </c>
      <c r="H1254" s="22" t="s">
        <v>60</v>
      </c>
      <c r="I1254" s="190" t="s">
        <v>65</v>
      </c>
    </row>
    <row r="1255" spans="1:9" s="35" customFormat="1" ht="12.75">
      <c r="A1255" s="660">
        <v>926</v>
      </c>
      <c r="B1255" s="281"/>
      <c r="C1255" s="281"/>
      <c r="D1255" s="282"/>
      <c r="E1255" s="283" t="s">
        <v>130</v>
      </c>
      <c r="F1255" s="661">
        <f>SUM(F1256,F1278,)</f>
        <v>5502139.93</v>
      </c>
      <c r="G1255" s="661">
        <f>SUM(G1256,G1278,)</f>
        <v>1234027.23</v>
      </c>
      <c r="H1255" s="517">
        <f>G1255*100/F1255</f>
        <v>22.428132430285174</v>
      </c>
      <c r="I1255" s="664">
        <f>SUM(I1256,I1278,)</f>
        <v>4606.84</v>
      </c>
    </row>
    <row r="1256" spans="1:9" s="56" customFormat="1" ht="12.75">
      <c r="A1256" s="13"/>
      <c r="B1256" s="205">
        <v>92605</v>
      </c>
      <c r="C1256" s="8"/>
      <c r="D1256" s="9"/>
      <c r="E1256" s="92" t="s">
        <v>129</v>
      </c>
      <c r="F1256" s="349">
        <f>SUM(F1257)</f>
        <v>600000</v>
      </c>
      <c r="G1256" s="470">
        <f>SUM(G1257)</f>
        <v>560000</v>
      </c>
      <c r="H1256" s="26">
        <f>G1256*100/F1256</f>
        <v>93.33333333333333</v>
      </c>
      <c r="I1256" s="58">
        <v>0</v>
      </c>
    </row>
    <row r="1257" spans="1:9" s="56" customFormat="1" ht="25.5">
      <c r="A1257" s="28"/>
      <c r="B1257" s="440"/>
      <c r="C1257" s="95"/>
      <c r="D1257" s="95"/>
      <c r="E1257" s="574" t="s">
        <v>102</v>
      </c>
      <c r="F1257" s="182">
        <f>SUM(F1259)</f>
        <v>600000</v>
      </c>
      <c r="G1257" s="182">
        <f>SUM(G1259)</f>
        <v>560000</v>
      </c>
      <c r="H1257" s="32">
        <f>G1257*100/F1257</f>
        <v>93.33333333333333</v>
      </c>
      <c r="I1257" s="33">
        <f>SUM(I1259)</f>
        <v>0</v>
      </c>
    </row>
    <row r="1258" spans="1:12" s="44" customFormat="1" ht="12.75">
      <c r="A1258" s="36"/>
      <c r="B1258" s="341"/>
      <c r="C1258" s="69"/>
      <c r="D1258" s="483"/>
      <c r="E1258" s="71" t="s">
        <v>61</v>
      </c>
      <c r="F1258" s="198"/>
      <c r="G1258" s="109"/>
      <c r="H1258" s="32" t="s">
        <v>57</v>
      </c>
      <c r="I1258" s="33"/>
      <c r="K1258" s="311" t="s">
        <v>57</v>
      </c>
      <c r="L1258" s="311">
        <f>SUM(M1264)</f>
        <v>0</v>
      </c>
    </row>
    <row r="1259" spans="1:9" s="44" customFormat="1" ht="12.75">
      <c r="A1259" s="36"/>
      <c r="B1259" s="81"/>
      <c r="C1259" s="164"/>
      <c r="D1259" s="203">
        <v>2820</v>
      </c>
      <c r="E1259" s="396" t="s">
        <v>172</v>
      </c>
      <c r="F1259" s="184">
        <v>600000</v>
      </c>
      <c r="G1259" s="445">
        <v>560000</v>
      </c>
      <c r="H1259" s="179">
        <f>G1259*100/F1259</f>
        <v>93.33333333333333</v>
      </c>
      <c r="I1259" s="48">
        <v>0</v>
      </c>
    </row>
    <row r="1260" spans="1:12" s="44" customFormat="1" ht="12.75">
      <c r="A1260" s="36"/>
      <c r="B1260" s="62"/>
      <c r="C1260" s="62"/>
      <c r="D1260" s="81"/>
      <c r="E1260" s="391" t="s">
        <v>23</v>
      </c>
      <c r="F1260" s="62"/>
      <c r="G1260" s="421"/>
      <c r="H1260" s="185" t="s">
        <v>57</v>
      </c>
      <c r="I1260" s="186"/>
      <c r="L1260" s="311">
        <f>SUM(G1262:G1277)</f>
        <v>560000</v>
      </c>
    </row>
    <row r="1261" spans="1:9" s="44" customFormat="1" ht="12.75">
      <c r="A1261" s="28"/>
      <c r="B1261" s="59"/>
      <c r="C1261" s="357"/>
      <c r="D1261" s="351"/>
      <c r="E1261" s="397" t="s">
        <v>67</v>
      </c>
      <c r="F1261" s="138"/>
      <c r="G1261" s="421"/>
      <c r="H1261" s="185" t="s">
        <v>57</v>
      </c>
      <c r="I1261" s="186"/>
    </row>
    <row r="1262" spans="1:9" s="44" customFormat="1" ht="12.75">
      <c r="A1262" s="42"/>
      <c r="B1262" s="191"/>
      <c r="C1262" s="191"/>
      <c r="D1262" s="200"/>
      <c r="E1262" s="580" t="s">
        <v>285</v>
      </c>
      <c r="F1262" s="304"/>
      <c r="G1262" s="45">
        <v>97000</v>
      </c>
      <c r="H1262" s="309"/>
      <c r="I1262" s="45">
        <v>0</v>
      </c>
    </row>
    <row r="1263" spans="1:9" s="44" customFormat="1" ht="25.5">
      <c r="A1263" s="42"/>
      <c r="B1263" s="191"/>
      <c r="C1263" s="191"/>
      <c r="D1263" s="200"/>
      <c r="E1263" s="580" t="s">
        <v>383</v>
      </c>
      <c r="F1263" s="304"/>
      <c r="G1263" s="45">
        <v>97000</v>
      </c>
      <c r="H1263" s="309"/>
      <c r="I1263" s="45">
        <v>0</v>
      </c>
    </row>
    <row r="1264" spans="1:9" s="44" customFormat="1" ht="12.75">
      <c r="A1264" s="42"/>
      <c r="B1264" s="43"/>
      <c r="C1264" s="191"/>
      <c r="D1264" s="200"/>
      <c r="E1264" s="580" t="s">
        <v>379</v>
      </c>
      <c r="F1264" s="304"/>
      <c r="G1264" s="45">
        <v>100000</v>
      </c>
      <c r="H1264" s="309"/>
      <c r="I1264" s="45">
        <v>0</v>
      </c>
    </row>
    <row r="1265" spans="1:9" s="5" customFormat="1" ht="12.75">
      <c r="A1265" s="42"/>
      <c r="B1265" s="191"/>
      <c r="C1265" s="191"/>
      <c r="D1265" s="200"/>
      <c r="E1265" s="580" t="s">
        <v>380</v>
      </c>
      <c r="F1265" s="304"/>
      <c r="G1265" s="45">
        <v>45000</v>
      </c>
      <c r="H1265" s="309"/>
      <c r="I1265" s="45">
        <v>0</v>
      </c>
    </row>
    <row r="1266" spans="1:12" s="35" customFormat="1" ht="12.75">
      <c r="A1266" s="42"/>
      <c r="B1266" s="191"/>
      <c r="C1266" s="191"/>
      <c r="D1266" s="200"/>
      <c r="E1266" s="580" t="s">
        <v>106</v>
      </c>
      <c r="F1266" s="304"/>
      <c r="G1266" s="45">
        <v>20000</v>
      </c>
      <c r="H1266" s="309"/>
      <c r="I1266" s="45">
        <v>0</v>
      </c>
      <c r="K1266" s="379">
        <f>SUM(F1283:F1288)</f>
        <v>50080</v>
      </c>
      <c r="L1266" s="312">
        <f>SUM(G1283:G1288)</f>
        <v>3958.63</v>
      </c>
    </row>
    <row r="1267" spans="1:9" s="35" customFormat="1" ht="38.25" hidden="1">
      <c r="A1267" s="191"/>
      <c r="B1267" s="42"/>
      <c r="C1267" s="43"/>
      <c r="D1267" s="200"/>
      <c r="E1267" s="580" t="s">
        <v>225</v>
      </c>
      <c r="F1267" s="304"/>
      <c r="G1267" s="45">
        <v>0</v>
      </c>
      <c r="H1267" s="309"/>
      <c r="I1267" s="45">
        <v>0</v>
      </c>
    </row>
    <row r="1268" spans="1:9" s="56" customFormat="1" ht="12.75">
      <c r="A1268" s="191"/>
      <c r="B1268" s="191"/>
      <c r="C1268" s="191"/>
      <c r="D1268" s="200"/>
      <c r="E1268" s="580" t="s">
        <v>68</v>
      </c>
      <c r="F1268" s="308"/>
      <c r="G1268" s="522">
        <v>17000</v>
      </c>
      <c r="H1268" s="310"/>
      <c r="I1268" s="45">
        <v>0</v>
      </c>
    </row>
    <row r="1269" spans="1:9" s="129" customFormat="1" ht="12.75">
      <c r="A1269" s="191"/>
      <c r="B1269" s="42"/>
      <c r="C1269" s="43"/>
      <c r="D1269" s="200"/>
      <c r="E1269" s="580" t="s">
        <v>104</v>
      </c>
      <c r="F1269" s="308"/>
      <c r="G1269" s="522">
        <v>36000</v>
      </c>
      <c r="H1269" s="310"/>
      <c r="I1269" s="45">
        <v>0</v>
      </c>
    </row>
    <row r="1270" spans="1:9" s="44" customFormat="1" ht="12.75">
      <c r="A1270" s="191"/>
      <c r="B1270" s="42"/>
      <c r="C1270" s="43"/>
      <c r="D1270" s="200"/>
      <c r="E1270" s="580" t="s">
        <v>384</v>
      </c>
      <c r="F1270" s="304"/>
      <c r="G1270" s="45">
        <v>4000</v>
      </c>
      <c r="H1270" s="309"/>
      <c r="I1270" s="45">
        <v>0</v>
      </c>
    </row>
    <row r="1271" spans="1:9" s="44" customFormat="1" ht="12.75">
      <c r="A1271" s="191"/>
      <c r="B1271" s="42"/>
      <c r="C1271" s="43"/>
      <c r="D1271" s="43"/>
      <c r="E1271" s="579" t="s">
        <v>226</v>
      </c>
      <c r="F1271" s="304"/>
      <c r="G1271" s="45">
        <v>6000</v>
      </c>
      <c r="H1271" s="309"/>
      <c r="I1271" s="45">
        <v>0</v>
      </c>
    </row>
    <row r="1272" spans="1:12" s="35" customFormat="1" ht="12.75">
      <c r="A1272" s="42"/>
      <c r="B1272" s="191"/>
      <c r="C1272" s="191"/>
      <c r="D1272" s="200"/>
      <c r="E1272" s="580" t="s">
        <v>381</v>
      </c>
      <c r="F1272" s="304"/>
      <c r="G1272" s="45">
        <v>4000</v>
      </c>
      <c r="H1272" s="309"/>
      <c r="I1272" s="45">
        <v>0</v>
      </c>
      <c r="K1272" s="379">
        <f>SUM(F1288:F1292)</f>
        <v>1627019.93</v>
      </c>
      <c r="L1272" s="312">
        <f>SUM(G1288:G1292)</f>
        <v>669973.59</v>
      </c>
    </row>
    <row r="1273" spans="1:9" s="35" customFormat="1" ht="25.5">
      <c r="A1273" s="191"/>
      <c r="B1273" s="42"/>
      <c r="C1273" s="43"/>
      <c r="D1273" s="200"/>
      <c r="E1273" s="580" t="s">
        <v>382</v>
      </c>
      <c r="F1273" s="304"/>
      <c r="G1273" s="45">
        <v>40000</v>
      </c>
      <c r="H1273" s="309"/>
      <c r="I1273" s="45">
        <v>0</v>
      </c>
    </row>
    <row r="1274" spans="1:9" s="56" customFormat="1" ht="12.75">
      <c r="A1274" s="191"/>
      <c r="B1274" s="191"/>
      <c r="C1274" s="191"/>
      <c r="D1274" s="200"/>
      <c r="E1274" s="580" t="s">
        <v>286</v>
      </c>
      <c r="F1274" s="308"/>
      <c r="G1274" s="522">
        <v>16000</v>
      </c>
      <c r="H1274" s="310"/>
      <c r="I1274" s="45">
        <v>0</v>
      </c>
    </row>
    <row r="1275" spans="1:9" s="129" customFormat="1" ht="12.75">
      <c r="A1275" s="191"/>
      <c r="B1275" s="42"/>
      <c r="C1275" s="191"/>
      <c r="D1275" s="200"/>
      <c r="E1275" s="580" t="s">
        <v>224</v>
      </c>
      <c r="F1275" s="308"/>
      <c r="G1275" s="522">
        <v>57000</v>
      </c>
      <c r="H1275" s="310"/>
      <c r="I1275" s="45">
        <v>0</v>
      </c>
    </row>
    <row r="1276" spans="1:9" s="129" customFormat="1" ht="12.75">
      <c r="A1276" s="191"/>
      <c r="B1276" s="42"/>
      <c r="C1276" s="43"/>
      <c r="D1276" s="200"/>
      <c r="E1276" s="580" t="s">
        <v>287</v>
      </c>
      <c r="F1276" s="308"/>
      <c r="G1276" s="522">
        <v>7000</v>
      </c>
      <c r="H1276" s="310"/>
      <c r="I1276" s="45">
        <v>0</v>
      </c>
    </row>
    <row r="1277" spans="1:9" s="129" customFormat="1" ht="12.75">
      <c r="A1277" s="191"/>
      <c r="B1277" s="201"/>
      <c r="C1277" s="82"/>
      <c r="D1277" s="88"/>
      <c r="E1277" s="580" t="s">
        <v>385</v>
      </c>
      <c r="F1277" s="308"/>
      <c r="G1277" s="522">
        <v>14000</v>
      </c>
      <c r="H1277" s="310"/>
      <c r="I1277" s="45">
        <v>0</v>
      </c>
    </row>
    <row r="1278" spans="1:10" s="35" customFormat="1" ht="12.75">
      <c r="A1278" s="13"/>
      <c r="B1278" s="602">
        <v>92695</v>
      </c>
      <c r="C1278" s="9"/>
      <c r="D1278" s="9"/>
      <c r="E1278" s="92" t="s">
        <v>42</v>
      </c>
      <c r="F1278" s="187">
        <f>SUM(F1293,F1279)</f>
        <v>4902139.93</v>
      </c>
      <c r="G1278" s="450">
        <f>SUM(G1293,G1279)</f>
        <v>674027.23</v>
      </c>
      <c r="H1278" s="26">
        <f>G1278*100/F1278</f>
        <v>13.749653001031328</v>
      </c>
      <c r="I1278" s="58">
        <f>SUM(I1279,I1293)</f>
        <v>4606.84</v>
      </c>
      <c r="J1278" s="34"/>
    </row>
    <row r="1279" spans="1:10" s="35" customFormat="1" ht="38.25">
      <c r="A1279" s="59"/>
      <c r="B1279" s="60"/>
      <c r="C1279" s="29"/>
      <c r="D1279" s="29"/>
      <c r="E1279" s="31" t="s">
        <v>83</v>
      </c>
      <c r="F1279" s="61">
        <f>SUM(F1281:F1292)</f>
        <v>1652089.93</v>
      </c>
      <c r="G1279" s="61">
        <f>SUM(G1281:G1292)</f>
        <v>673932.22</v>
      </c>
      <c r="H1279" s="32">
        <f>G1279*100/F1279</f>
        <v>40.79270793690995</v>
      </c>
      <c r="I1279" s="33">
        <f>SUM(I1281:I1292)</f>
        <v>4606.84</v>
      </c>
      <c r="J1279" s="34"/>
    </row>
    <row r="1280" spans="1:10" s="35" customFormat="1" ht="12.75">
      <c r="A1280" s="138"/>
      <c r="B1280" s="301"/>
      <c r="C1280" s="131"/>
      <c r="D1280" s="131"/>
      <c r="E1280" s="39" t="s">
        <v>61</v>
      </c>
      <c r="F1280" s="360"/>
      <c r="G1280" s="109"/>
      <c r="H1280" s="23" t="s">
        <v>57</v>
      </c>
      <c r="I1280" s="109"/>
      <c r="J1280" s="34"/>
    </row>
    <row r="1281" spans="1:10" s="56" customFormat="1" ht="12.75">
      <c r="A1281" s="28"/>
      <c r="B1281" s="368"/>
      <c r="C1281" s="29"/>
      <c r="D1281" s="542">
        <v>4110</v>
      </c>
      <c r="E1281" s="172" t="s">
        <v>160</v>
      </c>
      <c r="F1281" s="140">
        <v>60</v>
      </c>
      <c r="G1281" s="109">
        <v>0</v>
      </c>
      <c r="H1281" s="337">
        <f>G1281*100/F1281</f>
        <v>0</v>
      </c>
      <c r="I1281" s="109">
        <v>25.79</v>
      </c>
      <c r="J1281" s="55"/>
    </row>
    <row r="1282" spans="1:10" s="56" customFormat="1" ht="12.75">
      <c r="A1282" s="690"/>
      <c r="B1282" s="497"/>
      <c r="C1282" s="29"/>
      <c r="D1282" s="542">
        <v>4120</v>
      </c>
      <c r="E1282" s="172" t="s">
        <v>347</v>
      </c>
      <c r="F1282" s="144">
        <v>10</v>
      </c>
      <c r="G1282" s="109">
        <v>0</v>
      </c>
      <c r="H1282" s="337">
        <f>G1282*100/F1282</f>
        <v>0</v>
      </c>
      <c r="I1282" s="109">
        <v>3.68</v>
      </c>
      <c r="J1282" s="55"/>
    </row>
    <row r="1283" spans="1:9" s="35" customFormat="1" ht="12.75">
      <c r="A1283" s="15" t="s">
        <v>54</v>
      </c>
      <c r="B1283" s="16">
        <v>48</v>
      </c>
      <c r="C1283" s="55"/>
      <c r="D1283" s="55"/>
      <c r="E1283" s="78"/>
      <c r="F1283" s="55"/>
      <c r="G1283" s="419"/>
      <c r="H1283" s="79" t="s">
        <v>57</v>
      </c>
      <c r="I1283" s="77"/>
    </row>
    <row r="1284" spans="1:9" s="35" customFormat="1" ht="13.5" thickBot="1">
      <c r="A1284" s="15"/>
      <c r="B1284" s="16"/>
      <c r="C1284" s="55"/>
      <c r="D1284" s="55"/>
      <c r="E1284" s="78"/>
      <c r="F1284" s="55"/>
      <c r="G1284" s="419"/>
      <c r="H1284" s="79"/>
      <c r="I1284" s="77"/>
    </row>
    <row r="1285" spans="1:9" s="35" customFormat="1" ht="13.5" thickBot="1">
      <c r="A1285" s="19" t="s">
        <v>25</v>
      </c>
      <c r="B1285" s="20" t="s">
        <v>50</v>
      </c>
      <c r="C1285" s="709" t="s">
        <v>35</v>
      </c>
      <c r="D1285" s="710"/>
      <c r="E1285" s="21" t="s">
        <v>24</v>
      </c>
      <c r="F1285" s="20" t="s">
        <v>58</v>
      </c>
      <c r="G1285" s="353" t="s">
        <v>59</v>
      </c>
      <c r="H1285" s="22" t="s">
        <v>60</v>
      </c>
      <c r="I1285" s="190" t="s">
        <v>65</v>
      </c>
    </row>
    <row r="1286" spans="1:10" s="56" customFormat="1" ht="12.75" hidden="1">
      <c r="A1286" s="28"/>
      <c r="B1286" s="368"/>
      <c r="C1286" s="80"/>
      <c r="D1286" s="41">
        <v>4190</v>
      </c>
      <c r="E1286" s="31" t="s">
        <v>158</v>
      </c>
      <c r="F1286" s="519">
        <v>0</v>
      </c>
      <c r="G1286" s="109">
        <v>0</v>
      </c>
      <c r="H1286" s="337" t="e">
        <f aca="true" t="shared" si="52" ref="H1286:H1293">G1286*100/F1286</f>
        <v>#DIV/0!</v>
      </c>
      <c r="I1286" s="109">
        <v>0</v>
      </c>
      <c r="J1286" s="55"/>
    </row>
    <row r="1287" spans="1:10" s="56" customFormat="1" ht="25.5">
      <c r="A1287" s="28"/>
      <c r="B1287" s="368"/>
      <c r="C1287" s="95"/>
      <c r="D1287" s="70">
        <v>4170</v>
      </c>
      <c r="E1287" s="31" t="s">
        <v>164</v>
      </c>
      <c r="F1287" s="167">
        <v>25000</v>
      </c>
      <c r="G1287" s="109">
        <v>3958.63</v>
      </c>
      <c r="H1287" s="339">
        <f>G1287*100/F1287</f>
        <v>15.83452</v>
      </c>
      <c r="I1287" s="109">
        <v>641.37</v>
      </c>
      <c r="J1287" s="55"/>
    </row>
    <row r="1288" spans="1:9" s="56" customFormat="1" ht="12.75">
      <c r="A1288" s="36"/>
      <c r="B1288" s="81"/>
      <c r="C1288" s="64"/>
      <c r="D1288" s="72">
        <v>4210</v>
      </c>
      <c r="E1288" s="31" t="s">
        <v>107</v>
      </c>
      <c r="F1288" s="47">
        <v>25080</v>
      </c>
      <c r="G1288" s="109">
        <v>0</v>
      </c>
      <c r="H1288" s="32">
        <f t="shared" si="52"/>
        <v>0</v>
      </c>
      <c r="I1288" s="33">
        <v>0</v>
      </c>
    </row>
    <row r="1289" spans="1:10" s="56" customFormat="1" ht="12.75">
      <c r="A1289" s="28"/>
      <c r="B1289" s="368"/>
      <c r="C1289" s="29"/>
      <c r="D1289" s="542">
        <v>4220</v>
      </c>
      <c r="E1289" s="172" t="s">
        <v>124</v>
      </c>
      <c r="F1289" s="436">
        <v>3000</v>
      </c>
      <c r="G1289" s="109">
        <v>0</v>
      </c>
      <c r="H1289" s="337">
        <f t="shared" si="52"/>
        <v>0</v>
      </c>
      <c r="I1289" s="109">
        <v>0</v>
      </c>
      <c r="J1289" s="55"/>
    </row>
    <row r="1290" spans="1:9" s="35" customFormat="1" ht="12.75">
      <c r="A1290" s="62"/>
      <c r="B1290" s="36"/>
      <c r="C1290" s="64"/>
      <c r="D1290" s="72">
        <v>4260</v>
      </c>
      <c r="E1290" s="31" t="s">
        <v>111</v>
      </c>
      <c r="F1290" s="47">
        <v>16500</v>
      </c>
      <c r="G1290" s="109">
        <v>1018.39</v>
      </c>
      <c r="H1290" s="32">
        <f>G1290*100/F1290</f>
        <v>6.172060606060606</v>
      </c>
      <c r="I1290" s="33">
        <v>0</v>
      </c>
    </row>
    <row r="1291" spans="1:10" s="18" customFormat="1" ht="12.75">
      <c r="A1291" s="36"/>
      <c r="B1291" s="81"/>
      <c r="C1291" s="64"/>
      <c r="D1291" s="72">
        <v>4270</v>
      </c>
      <c r="E1291" s="31" t="s">
        <v>108</v>
      </c>
      <c r="F1291" s="47">
        <v>6747.93</v>
      </c>
      <c r="G1291" s="109">
        <v>0</v>
      </c>
      <c r="H1291" s="32">
        <f t="shared" si="52"/>
        <v>0</v>
      </c>
      <c r="I1291" s="33">
        <v>0</v>
      </c>
      <c r="J1291" s="17"/>
    </row>
    <row r="1292" spans="1:10" s="18" customFormat="1" ht="12.75">
      <c r="A1292" s="62"/>
      <c r="B1292" s="36"/>
      <c r="C1292" s="64"/>
      <c r="D1292" s="72">
        <v>4300</v>
      </c>
      <c r="E1292" s="31" t="s">
        <v>110</v>
      </c>
      <c r="F1292" s="47">
        <v>1575692</v>
      </c>
      <c r="G1292" s="109">
        <v>668955.2</v>
      </c>
      <c r="H1292" s="32">
        <f t="shared" si="52"/>
        <v>42.454692922220836</v>
      </c>
      <c r="I1292" s="33">
        <v>3936</v>
      </c>
      <c r="J1292" s="17"/>
    </row>
    <row r="1293" spans="1:12" s="35" customFormat="1" ht="12.75">
      <c r="A1293" s="36"/>
      <c r="B1293" s="392"/>
      <c r="C1293" s="53"/>
      <c r="D1293" s="53"/>
      <c r="E1293" s="54" t="s">
        <v>10</v>
      </c>
      <c r="F1293" s="90">
        <f>SUM(F1295)</f>
        <v>3250050</v>
      </c>
      <c r="G1293" s="90">
        <f>SUM(G1295)</f>
        <v>95.01</v>
      </c>
      <c r="H1293" s="146">
        <f t="shared" si="52"/>
        <v>0.002923339640928601</v>
      </c>
      <c r="I1293" s="182">
        <f>SUM(I1295)</f>
        <v>0</v>
      </c>
      <c r="K1293" s="312">
        <f>SUM(G1301:G1301)</f>
        <v>0</v>
      </c>
      <c r="L1293" s="411" t="s">
        <v>57</v>
      </c>
    </row>
    <row r="1294" spans="1:9" s="35" customFormat="1" ht="12.75">
      <c r="A1294" s="36"/>
      <c r="B1294" s="36"/>
      <c r="C1294" s="38"/>
      <c r="D1294" s="38"/>
      <c r="E1294" s="39" t="s">
        <v>61</v>
      </c>
      <c r="F1294" s="40"/>
      <c r="G1294" s="109"/>
      <c r="H1294" s="32" t="s">
        <v>57</v>
      </c>
      <c r="I1294" s="33"/>
    </row>
    <row r="1295" spans="1:9" s="35" customFormat="1" ht="12.75">
      <c r="A1295" s="207"/>
      <c r="B1295" s="296"/>
      <c r="C1295" s="479"/>
      <c r="D1295" s="203">
        <v>6050</v>
      </c>
      <c r="E1295" s="270" t="s">
        <v>163</v>
      </c>
      <c r="F1295" s="181">
        <v>3250050</v>
      </c>
      <c r="G1295" s="109">
        <v>95.01</v>
      </c>
      <c r="H1295" s="32">
        <f>G1295*100/F1295</f>
        <v>0.002923339640928601</v>
      </c>
      <c r="I1295" s="33">
        <v>0</v>
      </c>
    </row>
    <row r="1296" spans="1:13" s="35" customFormat="1" ht="12.75">
      <c r="A1296" s="62"/>
      <c r="B1296" s="36"/>
      <c r="C1296" s="34"/>
      <c r="D1296" s="614"/>
      <c r="E1296" s="385" t="s">
        <v>61</v>
      </c>
      <c r="F1296" s="100"/>
      <c r="G1296" s="180"/>
      <c r="H1296" s="337" t="s">
        <v>57</v>
      </c>
      <c r="I1296" s="67"/>
      <c r="K1296" s="371">
        <f>SUM(F1308:F1309)</f>
        <v>0</v>
      </c>
      <c r="L1296" s="312">
        <f>SUM(G1308:G1309)</f>
        <v>0</v>
      </c>
      <c r="M1296" s="312">
        <f>SUM(I1308:I1309)</f>
        <v>0</v>
      </c>
    </row>
    <row r="1297" spans="1:11" s="35" customFormat="1" ht="25.5">
      <c r="A1297" s="296"/>
      <c r="B1297" s="207"/>
      <c r="C1297" s="297"/>
      <c r="D1297" s="320"/>
      <c r="E1297" s="476" t="s">
        <v>254</v>
      </c>
      <c r="F1297" s="326"/>
      <c r="G1297" s="45">
        <v>95.01</v>
      </c>
      <c r="H1297" s="521" t="s">
        <v>57</v>
      </c>
      <c r="I1297" s="520">
        <v>0</v>
      </c>
      <c r="K1297" s="312">
        <f>SUM(G1297:G1301)</f>
        <v>95.01</v>
      </c>
    </row>
    <row r="1298" spans="1:13" s="35" customFormat="1" ht="25.5">
      <c r="A1298" s="296"/>
      <c r="B1298" s="207"/>
      <c r="C1298" s="297"/>
      <c r="D1298" s="320"/>
      <c r="E1298" s="426" t="s">
        <v>386</v>
      </c>
      <c r="F1298" s="326"/>
      <c r="G1298" s="45">
        <v>0</v>
      </c>
      <c r="H1298" s="521" t="s">
        <v>57</v>
      </c>
      <c r="I1298" s="520">
        <v>0</v>
      </c>
      <c r="M1298" s="312" t="e">
        <f>SUM(#REF!,#REF!,G1298)</f>
        <v>#REF!</v>
      </c>
    </row>
    <row r="1299" spans="1:9" s="35" customFormat="1" ht="25.5">
      <c r="A1299" s="296"/>
      <c r="B1299" s="207"/>
      <c r="C1299" s="297"/>
      <c r="D1299" s="320"/>
      <c r="E1299" s="476" t="s">
        <v>387</v>
      </c>
      <c r="F1299" s="326"/>
      <c r="G1299" s="45">
        <v>0</v>
      </c>
      <c r="H1299" s="521" t="s">
        <v>57</v>
      </c>
      <c r="I1299" s="520">
        <v>0</v>
      </c>
    </row>
    <row r="1300" spans="1:13" s="35" customFormat="1" ht="12.75">
      <c r="A1300" s="296"/>
      <c r="B1300" s="207"/>
      <c r="C1300" s="297"/>
      <c r="D1300" s="320"/>
      <c r="E1300" s="426" t="s">
        <v>388</v>
      </c>
      <c r="F1300" s="326"/>
      <c r="G1300" s="45">
        <v>0</v>
      </c>
      <c r="H1300" s="521" t="s">
        <v>57</v>
      </c>
      <c r="I1300" s="520">
        <v>0</v>
      </c>
      <c r="M1300" s="312"/>
    </row>
    <row r="1301" spans="1:13" s="35" customFormat="1" ht="26.25" thickBot="1">
      <c r="A1301" s="290"/>
      <c r="B1301" s="439"/>
      <c r="C1301" s="475"/>
      <c r="D1301" s="348"/>
      <c r="E1301" s="426" t="s">
        <v>389</v>
      </c>
      <c r="F1301" s="326"/>
      <c r="G1301" s="45">
        <v>0</v>
      </c>
      <c r="H1301" s="521" t="s">
        <v>57</v>
      </c>
      <c r="I1301" s="520">
        <v>0</v>
      </c>
      <c r="M1301" s="312"/>
    </row>
    <row r="1302" spans="3:11" s="56" customFormat="1" ht="13.5" thickBot="1">
      <c r="C1302" s="10"/>
      <c r="D1302" s="10"/>
      <c r="E1302" s="268" t="s">
        <v>48</v>
      </c>
      <c r="F1302" s="601">
        <f>SUM(F4,F40,F104,F155,F169,F281,F294,F354,F360,F366,F573,F629,F764,F895,F930,F1069,F1184,F1255,)</f>
        <v>174481906.09000003</v>
      </c>
      <c r="G1302" s="601">
        <f>SUM(G4,G40,G104,G155,G169,G281,G294,G354,G360,G366,G573,G629,G764,G895,G930,G1069,G1184,G1255,)</f>
        <v>70160631.69000001</v>
      </c>
      <c r="H1302" s="601">
        <f>SUM(G1302*100/F1302)</f>
        <v>40.21083518758114</v>
      </c>
      <c r="I1302" s="601">
        <f>SUM(I4,I40,I104,I155,I169,I281,I294,I354,I360,I366,I573,I629,I764,I895,I930,I1069,I1184,I1255,)</f>
        <v>1861719.2500000002</v>
      </c>
      <c r="K1302" s="662">
        <f>SUM(F4,F40,F104,F155,F169,F281,F294,F354,F360,F366,F573,F629,F764,F895,F930,F1069,F1184,F1255,)</f>
        <v>174481906.09000003</v>
      </c>
    </row>
    <row r="1303" spans="1:9" s="56" customFormat="1" ht="12.75">
      <c r="A1303" s="261" t="s">
        <v>57</v>
      </c>
      <c r="B1303" s="262" t="s">
        <v>57</v>
      </c>
      <c r="E1303" s="147"/>
      <c r="F1303" s="55"/>
      <c r="G1303" s="419"/>
      <c r="H1303" s="263"/>
      <c r="I1303" s="77"/>
    </row>
    <row r="1304" spans="1:9" s="56" customFormat="1" ht="12.75">
      <c r="A1304" s="261" t="s">
        <v>57</v>
      </c>
      <c r="B1304" s="262" t="s">
        <v>57</v>
      </c>
      <c r="E1304" s="147"/>
      <c r="G1304" s="422"/>
      <c r="H1304" s="189"/>
      <c r="I1304" s="188"/>
    </row>
    <row r="1305" spans="1:9" s="56" customFormat="1" ht="12.75">
      <c r="A1305" s="15" t="s">
        <v>54</v>
      </c>
      <c r="B1305" s="16">
        <v>49</v>
      </c>
      <c r="E1305" s="147"/>
      <c r="G1305" s="422" t="s">
        <v>57</v>
      </c>
      <c r="H1305" s="189"/>
      <c r="I1305" s="188"/>
    </row>
    <row r="1306" spans="5:9" s="56" customFormat="1" ht="152.25" customHeight="1">
      <c r="E1306" s="147"/>
      <c r="G1306" s="422"/>
      <c r="H1306" s="189"/>
      <c r="I1306" s="188"/>
    </row>
    <row r="1308" spans="5:9" s="56" customFormat="1" ht="12.75">
      <c r="E1308" s="147"/>
      <c r="G1308" s="422"/>
      <c r="H1308" s="189"/>
      <c r="I1308" s="188"/>
    </row>
    <row r="1309" spans="5:9" s="56" customFormat="1" ht="12.75">
      <c r="E1309" s="147"/>
      <c r="G1309" s="422"/>
      <c r="H1309" s="189"/>
      <c r="I1309" s="188"/>
    </row>
    <row r="1310" spans="1:9" ht="12.75">
      <c r="A1310" s="261" t="s">
        <v>57</v>
      </c>
      <c r="B1310" s="262" t="s">
        <v>57</v>
      </c>
      <c r="C1310" s="56"/>
      <c r="D1310" s="56"/>
      <c r="E1310" s="147"/>
      <c r="F1310" s="56"/>
      <c r="G1310" s="422"/>
      <c r="H1310" s="189"/>
      <c r="I1310" s="188"/>
    </row>
    <row r="1311" spans="1:2" ht="12.75">
      <c r="A1311" s="261" t="s">
        <v>57</v>
      </c>
      <c r="B1311" s="262" t="s">
        <v>57</v>
      </c>
    </row>
    <row r="1329" spans="1:2" ht="12.75">
      <c r="A1329" s="261" t="s">
        <v>57</v>
      </c>
      <c r="B1329" s="262" t="s">
        <v>57</v>
      </c>
    </row>
  </sheetData>
  <sheetProtection/>
  <mergeCells count="50">
    <mergeCell ref="C936:D936"/>
    <mergeCell ref="C959:D959"/>
    <mergeCell ref="C1087:D1087"/>
    <mergeCell ref="C717:D717"/>
    <mergeCell ref="C664:D664"/>
    <mergeCell ref="C829:D829"/>
    <mergeCell ref="C807:D807"/>
    <mergeCell ref="C1036:D1036"/>
    <mergeCell ref="C1060:D1060"/>
    <mergeCell ref="C691:D691"/>
    <mergeCell ref="C607:D607"/>
    <mergeCell ref="C636:D636"/>
    <mergeCell ref="C1177:D1177"/>
    <mergeCell ref="C1236:D1236"/>
    <mergeCell ref="C1121:D1121"/>
    <mergeCell ref="C754:D754"/>
    <mergeCell ref="C849:D849"/>
    <mergeCell ref="C986:D986"/>
    <mergeCell ref="C1209:D1209"/>
    <mergeCell ref="C1149:D1149"/>
    <mergeCell ref="C49:D49"/>
    <mergeCell ref="C206:D206"/>
    <mergeCell ref="C98:D98"/>
    <mergeCell ref="C353:D353"/>
    <mergeCell ref="C463:D463"/>
    <mergeCell ref="C1010:D1010"/>
    <mergeCell ref="C545:D545"/>
    <mergeCell ref="C909:D909"/>
    <mergeCell ref="C788:D788"/>
    <mergeCell ref="C872:D872"/>
    <mergeCell ref="C523:D523"/>
    <mergeCell ref="C185:D185"/>
    <mergeCell ref="A1:F1"/>
    <mergeCell ref="C235:D235"/>
    <mergeCell ref="C163:D163"/>
    <mergeCell ref="C28:D28"/>
    <mergeCell ref="C3:D3"/>
    <mergeCell ref="C123:D123"/>
    <mergeCell ref="C73:D73"/>
    <mergeCell ref="C142:D142"/>
    <mergeCell ref="C1285:D1285"/>
    <mergeCell ref="C1254:D1254"/>
    <mergeCell ref="C491:D491"/>
    <mergeCell ref="C263:D263"/>
    <mergeCell ref="C380:D380"/>
    <mergeCell ref="C435:D435"/>
    <mergeCell ref="C319:D319"/>
    <mergeCell ref="C291:D291"/>
    <mergeCell ref="C408:D408"/>
    <mergeCell ref="C572:D572"/>
  </mergeCells>
  <printOptions/>
  <pageMargins left="0.75" right="0.75" top="1" bottom="1" header="0.5" footer="0.5"/>
  <pageSetup orientation="landscape" paperSize="9" scale="98" r:id="rId2"/>
  <rowBreaks count="25" manualBreakCount="25">
    <brk id="47" max="8" man="1"/>
    <brk id="121" max="8" man="1"/>
    <brk id="183" max="8" man="1"/>
    <brk id="233" max="8" man="1"/>
    <brk id="289" max="8" man="1"/>
    <brk id="351" max="8" man="1"/>
    <brk id="489" max="8" man="1"/>
    <brk id="521" max="8" man="1"/>
    <brk id="543" max="8" man="1"/>
    <brk id="570" max="8" man="1"/>
    <brk id="634" max="8" man="1"/>
    <brk id="689" max="8" man="1"/>
    <brk id="715" max="8" man="1"/>
    <brk id="752" max="8" man="1"/>
    <brk id="786" max="8" man="1"/>
    <brk id="847" max="8" man="1"/>
    <brk id="934" max="8" man="1"/>
    <brk id="957" max="8" man="1"/>
    <brk id="1008" max="8" man="1"/>
    <brk id="1058" max="8" man="1"/>
    <brk id="1147" max="8" man="1"/>
    <brk id="1175" max="8" man="1"/>
    <brk id="1234" max="8" man="1"/>
    <brk id="1252" max="8" man="1"/>
    <brk id="128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2021-08-06T12:08:04Z</cp:lastPrinted>
  <dcterms:modified xsi:type="dcterms:W3CDTF">2021-08-13T09:34:54Z</dcterms:modified>
  <cp:category/>
  <cp:version/>
  <cp:contentType/>
  <cp:contentStatus/>
</cp:coreProperties>
</file>